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codeName="ThisWorkbook" autoCompressPictures="0"/>
  <bookViews>
    <workbookView xWindow="0" yWindow="0" windowWidth="24400" windowHeight="16080" tabRatio="667"/>
  </bookViews>
  <sheets>
    <sheet name="Copyright" sheetId="32" r:id="rId1"/>
    <sheet name="State" sheetId="2" r:id="rId2"/>
    <sheet name="County" sheetId="1" r:id="rId3"/>
    <sheet name="Graphs" sheetId="4" r:id="rId4"/>
    <sheet name="Party" sheetId="25" r:id="rId5"/>
    <sheet name="Statistics" sheetId="3" r:id="rId6"/>
    <sheet name="Candidates" sheetId="27" r:id="rId7"/>
    <sheet name="Notes" sheetId="28" r:id="rId8"/>
    <sheet name="Sources" sheetId="31" r:id="rId9"/>
  </sheets>
  <definedNames>
    <definedName name="_xlnm._FilterDatabase" localSheetId="6" hidden="1">Candidates!#REF!</definedName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3" i="1" l="1"/>
  <c r="O273" i="1"/>
  <c r="R273" i="1"/>
  <c r="H31" i="2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V123" i="1"/>
  <c r="U123" i="1"/>
  <c r="H36" i="27"/>
  <c r="H35" i="27"/>
  <c r="H34" i="27"/>
  <c r="H41" i="27"/>
  <c r="P123" i="1"/>
  <c r="L3" i="2"/>
  <c r="L4" i="2"/>
  <c r="L5" i="2"/>
  <c r="L6" i="2"/>
  <c r="N123" i="1"/>
  <c r="H3" i="2"/>
  <c r="N189" i="1"/>
  <c r="H4" i="2"/>
  <c r="H5" i="2"/>
  <c r="H6" i="2"/>
  <c r="O123" i="1"/>
  <c r="J3" i="2"/>
  <c r="O189" i="1"/>
  <c r="J4" i="2"/>
  <c r="J5" i="2"/>
  <c r="J6" i="2"/>
  <c r="P3" i="2"/>
  <c r="P4" i="2"/>
  <c r="P5" i="2"/>
  <c r="P6" i="2"/>
  <c r="AD3" i="2"/>
  <c r="AD4" i="2"/>
  <c r="AD5" i="2"/>
  <c r="AD6" i="2"/>
  <c r="T3" i="2"/>
  <c r="T4" i="2"/>
  <c r="T5" i="2"/>
  <c r="T6" i="2"/>
  <c r="AB3" i="2"/>
  <c r="AB4" i="2"/>
  <c r="AB5" i="2"/>
  <c r="AB6" i="2"/>
  <c r="AF3" i="2"/>
  <c r="AF4" i="2"/>
  <c r="AF5" i="2"/>
  <c r="AF6" i="2"/>
  <c r="AH3" i="2"/>
  <c r="AH4" i="2"/>
  <c r="AH5" i="2"/>
  <c r="AH6" i="2"/>
  <c r="N3" i="2"/>
  <c r="N4" i="2"/>
  <c r="N5" i="2"/>
  <c r="N6" i="2"/>
  <c r="R3" i="2"/>
  <c r="R4" i="2"/>
  <c r="R5" i="2"/>
  <c r="R6" i="2"/>
  <c r="X3" i="2"/>
  <c r="X4" i="2"/>
  <c r="X5" i="2"/>
  <c r="X6" i="2"/>
  <c r="V3" i="2"/>
  <c r="V4" i="2"/>
  <c r="V5" i="2"/>
  <c r="V6" i="2"/>
  <c r="Z3" i="2"/>
  <c r="Z4" i="2"/>
  <c r="Z5" i="2"/>
  <c r="Z6" i="2"/>
  <c r="AL3" i="2"/>
  <c r="AL4" i="2"/>
  <c r="AL5" i="2"/>
  <c r="AL6" i="2"/>
  <c r="AN3" i="2"/>
  <c r="AN4" i="2"/>
  <c r="AN5" i="2"/>
  <c r="AN6" i="2"/>
  <c r="AJ3" i="2"/>
  <c r="AJ4" i="2"/>
  <c r="AJ5" i="2"/>
  <c r="AJ6" i="2"/>
  <c r="AP3" i="2"/>
  <c r="AP4" i="2"/>
  <c r="AP5" i="2"/>
  <c r="AP6" i="2"/>
  <c r="B6" i="2"/>
  <c r="M6" i="2"/>
  <c r="T5" i="25"/>
  <c r="S5" i="25"/>
  <c r="I6" i="2"/>
  <c r="K6" i="2"/>
  <c r="O6" i="2"/>
  <c r="Q6" i="2"/>
  <c r="S6" i="2"/>
  <c r="U6" i="2"/>
  <c r="W6" i="2"/>
  <c r="Y6" i="2"/>
  <c r="AA6" i="2"/>
  <c r="AC6" i="2"/>
  <c r="AE6" i="2"/>
  <c r="AG6" i="2"/>
  <c r="AI6" i="2"/>
  <c r="AK6" i="2"/>
  <c r="AM6" i="2"/>
  <c r="AO6" i="2"/>
  <c r="AQ6" i="2"/>
  <c r="E6" i="2"/>
  <c r="R5" i="25"/>
  <c r="Q5" i="25"/>
  <c r="M5" i="25"/>
  <c r="L5" i="25"/>
  <c r="D6" i="2"/>
  <c r="K5" i="25"/>
  <c r="J5" i="25"/>
  <c r="F5" i="25"/>
  <c r="E5" i="25"/>
  <c r="C6" i="2"/>
  <c r="D5" i="25"/>
  <c r="C5" i="25"/>
  <c r="B3" i="2"/>
  <c r="M3" i="2"/>
  <c r="B4" i="2"/>
  <c r="M4" i="2"/>
  <c r="B5" i="2"/>
  <c r="M5" i="2"/>
  <c r="K3" i="2"/>
  <c r="K4" i="2"/>
  <c r="K5" i="2"/>
  <c r="I3" i="2"/>
  <c r="I4" i="2"/>
  <c r="I5" i="2"/>
  <c r="T4" i="25"/>
  <c r="AS5" i="2"/>
  <c r="P4" i="25"/>
  <c r="S4" i="25"/>
  <c r="E5" i="2"/>
  <c r="E4" i="2"/>
  <c r="R4" i="25"/>
  <c r="Q4" i="25"/>
  <c r="M4" i="25"/>
  <c r="AS3" i="2"/>
  <c r="I4" i="25"/>
  <c r="L4" i="25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D3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D4" i="2"/>
  <c r="K4" i="25"/>
  <c r="J4" i="25"/>
  <c r="F4" i="25"/>
  <c r="AS4" i="2"/>
  <c r="B4" i="25"/>
  <c r="E4" i="25"/>
  <c r="C4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C5" i="2"/>
  <c r="D4" i="25"/>
  <c r="C4" i="25"/>
  <c r="T3" i="25"/>
  <c r="P3" i="25"/>
  <c r="S3" i="25"/>
  <c r="R3" i="25"/>
  <c r="Q3" i="25"/>
  <c r="M3" i="25"/>
  <c r="I3" i="25"/>
  <c r="L3" i="25"/>
  <c r="D5" i="2"/>
  <c r="K3" i="25"/>
  <c r="J3" i="25"/>
  <c r="F3" i="25"/>
  <c r="B3" i="25"/>
  <c r="E3" i="25"/>
  <c r="C3" i="2"/>
  <c r="D3" i="25"/>
  <c r="C3" i="25"/>
  <c r="T2" i="25"/>
  <c r="P2" i="25"/>
  <c r="S2" i="25"/>
  <c r="E3" i="2"/>
  <c r="R2" i="25"/>
  <c r="Q2" i="25"/>
  <c r="M2" i="25"/>
  <c r="I2" i="25"/>
  <c r="L2" i="25"/>
  <c r="K2" i="25"/>
  <c r="J2" i="25"/>
  <c r="F2" i="25"/>
  <c r="B2" i="25"/>
  <c r="E2" i="25"/>
  <c r="D2" i="25"/>
  <c r="C2" i="25"/>
  <c r="L2" i="2"/>
  <c r="S1" i="25"/>
  <c r="J2" i="2"/>
  <c r="L1" i="25"/>
  <c r="H2" i="2"/>
  <c r="E1" i="25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G2" i="27"/>
  <c r="H1" i="2"/>
  <c r="G3" i="27"/>
  <c r="J1" i="2"/>
  <c r="L1" i="2"/>
  <c r="G5" i="27"/>
  <c r="N1" i="2"/>
  <c r="G6" i="27"/>
  <c r="P1" i="2"/>
  <c r="R1" i="2"/>
  <c r="T1" i="2"/>
  <c r="V1" i="2"/>
  <c r="X1" i="2"/>
  <c r="Z1" i="2"/>
  <c r="AB1" i="2"/>
  <c r="G13" i="27"/>
  <c r="AD1" i="2"/>
  <c r="G14" i="27"/>
  <c r="AF1" i="2"/>
  <c r="AH1" i="2"/>
  <c r="AJ1" i="2"/>
  <c r="AL1" i="2"/>
  <c r="AN1" i="2"/>
  <c r="AP1" i="2"/>
  <c r="AV1" i="2"/>
  <c r="AW1" i="2"/>
  <c r="AX1" i="2"/>
  <c r="AY1" i="2"/>
  <c r="C2" i="2"/>
  <c r="D2" i="2"/>
  <c r="E2" i="2"/>
  <c r="N2" i="2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F3" i="2"/>
  <c r="G3" i="2"/>
  <c r="AV3" i="2"/>
  <c r="AW3" i="2"/>
  <c r="AX3" i="2"/>
  <c r="AY3" i="2"/>
  <c r="F4" i="2"/>
  <c r="G4" i="2"/>
  <c r="AV4" i="2"/>
  <c r="AW4" i="2"/>
  <c r="AX4" i="2"/>
  <c r="AY4" i="2"/>
  <c r="F5" i="2"/>
  <c r="G5" i="2"/>
  <c r="AV5" i="2"/>
  <c r="AW5" i="2"/>
  <c r="AX5" i="2"/>
  <c r="AY5" i="2"/>
  <c r="F6" i="2"/>
  <c r="G6" i="2"/>
  <c r="AS6" i="2"/>
  <c r="AV6" i="2"/>
  <c r="AW6" i="2"/>
  <c r="AX6" i="2"/>
  <c r="AY6" i="2"/>
  <c r="N1" i="1"/>
  <c r="D1" i="1"/>
  <c r="O1" i="1"/>
  <c r="E1" i="1"/>
  <c r="P1" i="1"/>
  <c r="F1" i="1"/>
  <c r="J1" i="1"/>
  <c r="K1" i="1"/>
  <c r="L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F1" i="1"/>
  <c r="AG1" i="1"/>
  <c r="AH1" i="1"/>
  <c r="AI1" i="1"/>
  <c r="AJ1" i="1"/>
  <c r="AK1" i="1"/>
  <c r="AM1" i="1"/>
  <c r="D3" i="1"/>
  <c r="E3" i="1"/>
  <c r="F3" i="1"/>
  <c r="G3" i="1"/>
  <c r="H3" i="1"/>
  <c r="J3" i="1"/>
  <c r="K3" i="1"/>
  <c r="L3" i="1"/>
  <c r="M3" i="1"/>
  <c r="AF3" i="1"/>
  <c r="AG3" i="1"/>
  <c r="AH3" i="1"/>
  <c r="AI3" i="1"/>
  <c r="AJ3" i="1"/>
  <c r="AK3" i="1"/>
  <c r="AM3" i="1"/>
  <c r="AU3" i="1"/>
  <c r="BC3" i="1"/>
  <c r="BD3" i="1"/>
  <c r="D4" i="1"/>
  <c r="E4" i="1"/>
  <c r="F4" i="1"/>
  <c r="G4" i="1"/>
  <c r="H4" i="1"/>
  <c r="J4" i="1"/>
  <c r="K4" i="1"/>
  <c r="L4" i="1"/>
  <c r="M4" i="1"/>
  <c r="AF4" i="1"/>
  <c r="AG4" i="1"/>
  <c r="AH4" i="1"/>
  <c r="AI4" i="1"/>
  <c r="AJ4" i="1"/>
  <c r="AK4" i="1"/>
  <c r="AM4" i="1"/>
  <c r="AU4" i="1"/>
  <c r="BC4" i="1"/>
  <c r="BD4" i="1"/>
  <c r="D5" i="1"/>
  <c r="E5" i="1"/>
  <c r="F5" i="1"/>
  <c r="G5" i="1"/>
  <c r="H5" i="1"/>
  <c r="J5" i="1"/>
  <c r="K5" i="1"/>
  <c r="L5" i="1"/>
  <c r="M5" i="1"/>
  <c r="AF5" i="1"/>
  <c r="AG5" i="1"/>
  <c r="AH5" i="1"/>
  <c r="AI5" i="1"/>
  <c r="AJ5" i="1"/>
  <c r="AK5" i="1"/>
  <c r="AM5" i="1"/>
  <c r="AU5" i="1"/>
  <c r="BC5" i="1"/>
  <c r="BD5" i="1"/>
  <c r="D6" i="1"/>
  <c r="E6" i="1"/>
  <c r="F6" i="1"/>
  <c r="G6" i="1"/>
  <c r="H6" i="1"/>
  <c r="J6" i="1"/>
  <c r="K6" i="1"/>
  <c r="L6" i="1"/>
  <c r="M6" i="1"/>
  <c r="AF6" i="1"/>
  <c r="AG6" i="1"/>
  <c r="AH6" i="1"/>
  <c r="AI6" i="1"/>
  <c r="AJ6" i="1"/>
  <c r="AK6" i="1"/>
  <c r="AM6" i="1"/>
  <c r="AU6" i="1"/>
  <c r="BC6" i="1"/>
  <c r="BD6" i="1"/>
  <c r="D7" i="1"/>
  <c r="E7" i="1"/>
  <c r="F7" i="1"/>
  <c r="G7" i="1"/>
  <c r="H7" i="1"/>
  <c r="J7" i="1"/>
  <c r="K7" i="1"/>
  <c r="L7" i="1"/>
  <c r="M7" i="1"/>
  <c r="AF7" i="1"/>
  <c r="AG7" i="1"/>
  <c r="AH7" i="1"/>
  <c r="AI7" i="1"/>
  <c r="AJ7" i="1"/>
  <c r="AK7" i="1"/>
  <c r="AM7" i="1"/>
  <c r="AU7" i="1"/>
  <c r="BC7" i="1"/>
  <c r="BD7" i="1"/>
  <c r="D8" i="1"/>
  <c r="E8" i="1"/>
  <c r="F8" i="1"/>
  <c r="G8" i="1"/>
  <c r="H8" i="1"/>
  <c r="J8" i="1"/>
  <c r="K8" i="1"/>
  <c r="L8" i="1"/>
  <c r="M8" i="1"/>
  <c r="AF8" i="1"/>
  <c r="AG8" i="1"/>
  <c r="AH8" i="1"/>
  <c r="AI8" i="1"/>
  <c r="AJ8" i="1"/>
  <c r="AK8" i="1"/>
  <c r="AM8" i="1"/>
  <c r="AU8" i="1"/>
  <c r="BC8" i="1"/>
  <c r="BD8" i="1"/>
  <c r="D9" i="1"/>
  <c r="E9" i="1"/>
  <c r="F9" i="1"/>
  <c r="G9" i="1"/>
  <c r="H9" i="1"/>
  <c r="J9" i="1"/>
  <c r="K9" i="1"/>
  <c r="L9" i="1"/>
  <c r="M9" i="1"/>
  <c r="AF9" i="1"/>
  <c r="AG9" i="1"/>
  <c r="AH9" i="1"/>
  <c r="AI9" i="1"/>
  <c r="AJ9" i="1"/>
  <c r="AK9" i="1"/>
  <c r="AM9" i="1"/>
  <c r="AU9" i="1"/>
  <c r="BC9" i="1"/>
  <c r="BD9" i="1"/>
  <c r="D10" i="1"/>
  <c r="E10" i="1"/>
  <c r="F10" i="1"/>
  <c r="G10" i="1"/>
  <c r="H10" i="1"/>
  <c r="J10" i="1"/>
  <c r="K10" i="1"/>
  <c r="L10" i="1"/>
  <c r="M10" i="1"/>
  <c r="AF10" i="1"/>
  <c r="AG10" i="1"/>
  <c r="AH10" i="1"/>
  <c r="AI10" i="1"/>
  <c r="AJ10" i="1"/>
  <c r="AK10" i="1"/>
  <c r="AM10" i="1"/>
  <c r="AU10" i="1"/>
  <c r="BC10" i="1"/>
  <c r="BD10" i="1"/>
  <c r="D11" i="1"/>
  <c r="E11" i="1"/>
  <c r="F11" i="1"/>
  <c r="G11" i="1"/>
  <c r="H11" i="1"/>
  <c r="J11" i="1"/>
  <c r="K11" i="1"/>
  <c r="L11" i="1"/>
  <c r="M11" i="1"/>
  <c r="AF11" i="1"/>
  <c r="AG11" i="1"/>
  <c r="AH11" i="1"/>
  <c r="AI11" i="1"/>
  <c r="AJ11" i="1"/>
  <c r="AK11" i="1"/>
  <c r="AM11" i="1"/>
  <c r="AU11" i="1"/>
  <c r="BC11" i="1"/>
  <c r="BD11" i="1"/>
  <c r="D12" i="1"/>
  <c r="E12" i="1"/>
  <c r="F12" i="1"/>
  <c r="G12" i="1"/>
  <c r="H12" i="1"/>
  <c r="J12" i="1"/>
  <c r="K12" i="1"/>
  <c r="L12" i="1"/>
  <c r="M12" i="1"/>
  <c r="AF12" i="1"/>
  <c r="AG12" i="1"/>
  <c r="AH12" i="1"/>
  <c r="AI12" i="1"/>
  <c r="AJ12" i="1"/>
  <c r="AK12" i="1"/>
  <c r="AM12" i="1"/>
  <c r="AU12" i="1"/>
  <c r="BC12" i="1"/>
  <c r="BD12" i="1"/>
  <c r="D13" i="1"/>
  <c r="E13" i="1"/>
  <c r="F13" i="1"/>
  <c r="G13" i="1"/>
  <c r="H13" i="1"/>
  <c r="J13" i="1"/>
  <c r="K13" i="1"/>
  <c r="L13" i="1"/>
  <c r="M13" i="1"/>
  <c r="AF13" i="1"/>
  <c r="AG13" i="1"/>
  <c r="AH13" i="1"/>
  <c r="AI13" i="1"/>
  <c r="AJ13" i="1"/>
  <c r="AK13" i="1"/>
  <c r="AM13" i="1"/>
  <c r="AU13" i="1"/>
  <c r="BC13" i="1"/>
  <c r="BD13" i="1"/>
  <c r="D14" i="1"/>
  <c r="E14" i="1"/>
  <c r="F14" i="1"/>
  <c r="G14" i="1"/>
  <c r="H14" i="1"/>
  <c r="J14" i="1"/>
  <c r="K14" i="1"/>
  <c r="L14" i="1"/>
  <c r="M14" i="1"/>
  <c r="AF14" i="1"/>
  <c r="AG14" i="1"/>
  <c r="AH14" i="1"/>
  <c r="AI14" i="1"/>
  <c r="AJ14" i="1"/>
  <c r="AK14" i="1"/>
  <c r="AM14" i="1"/>
  <c r="AU14" i="1"/>
  <c r="BC14" i="1"/>
  <c r="BD14" i="1"/>
  <c r="D15" i="1"/>
  <c r="E15" i="1"/>
  <c r="F15" i="1"/>
  <c r="G15" i="1"/>
  <c r="H15" i="1"/>
  <c r="J15" i="1"/>
  <c r="K15" i="1"/>
  <c r="L15" i="1"/>
  <c r="M15" i="1"/>
  <c r="AF15" i="1"/>
  <c r="AG15" i="1"/>
  <c r="AH15" i="1"/>
  <c r="AI15" i="1"/>
  <c r="AJ15" i="1"/>
  <c r="AK15" i="1"/>
  <c r="AM15" i="1"/>
  <c r="AU15" i="1"/>
  <c r="BC15" i="1"/>
  <c r="BD15" i="1"/>
  <c r="D16" i="1"/>
  <c r="E16" i="1"/>
  <c r="F16" i="1"/>
  <c r="G16" i="1"/>
  <c r="H16" i="1"/>
  <c r="J16" i="1"/>
  <c r="K16" i="1"/>
  <c r="L16" i="1"/>
  <c r="M16" i="1"/>
  <c r="AF16" i="1"/>
  <c r="AG16" i="1"/>
  <c r="AH16" i="1"/>
  <c r="AI16" i="1"/>
  <c r="AJ16" i="1"/>
  <c r="AK16" i="1"/>
  <c r="AM16" i="1"/>
  <c r="AU16" i="1"/>
  <c r="BC16" i="1"/>
  <c r="BD16" i="1"/>
  <c r="D17" i="1"/>
  <c r="E17" i="1"/>
  <c r="F17" i="1"/>
  <c r="G17" i="1"/>
  <c r="H17" i="1"/>
  <c r="J17" i="1"/>
  <c r="K17" i="1"/>
  <c r="L17" i="1"/>
  <c r="M17" i="1"/>
  <c r="AF17" i="1"/>
  <c r="AG17" i="1"/>
  <c r="AH17" i="1"/>
  <c r="AI17" i="1"/>
  <c r="AJ17" i="1"/>
  <c r="AK17" i="1"/>
  <c r="AM17" i="1"/>
  <c r="AU17" i="1"/>
  <c r="BC17" i="1"/>
  <c r="BD17" i="1"/>
  <c r="D18" i="1"/>
  <c r="E18" i="1"/>
  <c r="F18" i="1"/>
  <c r="G18" i="1"/>
  <c r="H18" i="1"/>
  <c r="J18" i="1"/>
  <c r="K18" i="1"/>
  <c r="L18" i="1"/>
  <c r="M18" i="1"/>
  <c r="AF18" i="1"/>
  <c r="AG18" i="1"/>
  <c r="AH18" i="1"/>
  <c r="AI18" i="1"/>
  <c r="AJ18" i="1"/>
  <c r="AK18" i="1"/>
  <c r="AM18" i="1"/>
  <c r="AU18" i="1"/>
  <c r="BC18" i="1"/>
  <c r="BD18" i="1"/>
  <c r="D19" i="1"/>
  <c r="E19" i="1"/>
  <c r="F19" i="1"/>
  <c r="G19" i="1"/>
  <c r="H19" i="1"/>
  <c r="J19" i="1"/>
  <c r="K19" i="1"/>
  <c r="L19" i="1"/>
  <c r="M19" i="1"/>
  <c r="AF19" i="1"/>
  <c r="AG19" i="1"/>
  <c r="AH19" i="1"/>
  <c r="AI19" i="1"/>
  <c r="AJ19" i="1"/>
  <c r="AK19" i="1"/>
  <c r="AM19" i="1"/>
  <c r="AU19" i="1"/>
  <c r="BC19" i="1"/>
  <c r="BD19" i="1"/>
  <c r="D20" i="1"/>
  <c r="E20" i="1"/>
  <c r="F20" i="1"/>
  <c r="G20" i="1"/>
  <c r="H20" i="1"/>
  <c r="J20" i="1"/>
  <c r="K20" i="1"/>
  <c r="L20" i="1"/>
  <c r="M20" i="1"/>
  <c r="AF20" i="1"/>
  <c r="AG20" i="1"/>
  <c r="AH20" i="1"/>
  <c r="AI20" i="1"/>
  <c r="AJ20" i="1"/>
  <c r="AK20" i="1"/>
  <c r="AM20" i="1"/>
  <c r="AU20" i="1"/>
  <c r="BC20" i="1"/>
  <c r="BD20" i="1"/>
  <c r="D21" i="1"/>
  <c r="E21" i="1"/>
  <c r="F21" i="1"/>
  <c r="G21" i="1"/>
  <c r="H21" i="1"/>
  <c r="J21" i="1"/>
  <c r="K21" i="1"/>
  <c r="L21" i="1"/>
  <c r="M21" i="1"/>
  <c r="AF21" i="1"/>
  <c r="AG21" i="1"/>
  <c r="AH21" i="1"/>
  <c r="AI21" i="1"/>
  <c r="AJ21" i="1"/>
  <c r="AK21" i="1"/>
  <c r="AM21" i="1"/>
  <c r="AU21" i="1"/>
  <c r="BC21" i="1"/>
  <c r="BD21" i="1"/>
  <c r="D22" i="1"/>
  <c r="E22" i="1"/>
  <c r="F22" i="1"/>
  <c r="G22" i="1"/>
  <c r="H22" i="1"/>
  <c r="J22" i="1"/>
  <c r="K22" i="1"/>
  <c r="L22" i="1"/>
  <c r="M22" i="1"/>
  <c r="AF22" i="1"/>
  <c r="AG22" i="1"/>
  <c r="AH22" i="1"/>
  <c r="AI22" i="1"/>
  <c r="AJ22" i="1"/>
  <c r="AK22" i="1"/>
  <c r="AM22" i="1"/>
  <c r="AU22" i="1"/>
  <c r="BC22" i="1"/>
  <c r="BD22" i="1"/>
  <c r="D23" i="1"/>
  <c r="E23" i="1"/>
  <c r="F23" i="1"/>
  <c r="G23" i="1"/>
  <c r="H23" i="1"/>
  <c r="J23" i="1"/>
  <c r="K23" i="1"/>
  <c r="L23" i="1"/>
  <c r="M23" i="1"/>
  <c r="AF23" i="1"/>
  <c r="AG23" i="1"/>
  <c r="AH23" i="1"/>
  <c r="AI23" i="1"/>
  <c r="AJ23" i="1"/>
  <c r="AK23" i="1"/>
  <c r="AM23" i="1"/>
  <c r="AU23" i="1"/>
  <c r="BC23" i="1"/>
  <c r="BD23" i="1"/>
  <c r="D24" i="1"/>
  <c r="E24" i="1"/>
  <c r="F24" i="1"/>
  <c r="G24" i="1"/>
  <c r="H24" i="1"/>
  <c r="J24" i="1"/>
  <c r="K24" i="1"/>
  <c r="L24" i="1"/>
  <c r="M24" i="1"/>
  <c r="AF24" i="1"/>
  <c r="AG24" i="1"/>
  <c r="AH24" i="1"/>
  <c r="AI24" i="1"/>
  <c r="AJ24" i="1"/>
  <c r="AK24" i="1"/>
  <c r="AM24" i="1"/>
  <c r="AU24" i="1"/>
  <c r="BC24" i="1"/>
  <c r="BD24" i="1"/>
  <c r="D25" i="1"/>
  <c r="E25" i="1"/>
  <c r="F25" i="1"/>
  <c r="G25" i="1"/>
  <c r="H25" i="1"/>
  <c r="J25" i="1"/>
  <c r="K25" i="1"/>
  <c r="L25" i="1"/>
  <c r="M25" i="1"/>
  <c r="AF25" i="1"/>
  <c r="AG25" i="1"/>
  <c r="AH25" i="1"/>
  <c r="AI25" i="1"/>
  <c r="AJ25" i="1"/>
  <c r="AK25" i="1"/>
  <c r="AM25" i="1"/>
  <c r="AU25" i="1"/>
  <c r="BC25" i="1"/>
  <c r="BD25" i="1"/>
  <c r="D26" i="1"/>
  <c r="E26" i="1"/>
  <c r="F26" i="1"/>
  <c r="G26" i="1"/>
  <c r="H26" i="1"/>
  <c r="J26" i="1"/>
  <c r="K26" i="1"/>
  <c r="L26" i="1"/>
  <c r="M26" i="1"/>
  <c r="AF26" i="1"/>
  <c r="AG26" i="1"/>
  <c r="AH26" i="1"/>
  <c r="AI26" i="1"/>
  <c r="AJ26" i="1"/>
  <c r="AK26" i="1"/>
  <c r="AM26" i="1"/>
  <c r="AU26" i="1"/>
  <c r="BC26" i="1"/>
  <c r="BD26" i="1"/>
  <c r="D27" i="1"/>
  <c r="E27" i="1"/>
  <c r="F27" i="1"/>
  <c r="G27" i="1"/>
  <c r="H27" i="1"/>
  <c r="J27" i="1"/>
  <c r="K27" i="1"/>
  <c r="L27" i="1"/>
  <c r="M27" i="1"/>
  <c r="AF27" i="1"/>
  <c r="AG27" i="1"/>
  <c r="AH27" i="1"/>
  <c r="AI27" i="1"/>
  <c r="AJ27" i="1"/>
  <c r="AK27" i="1"/>
  <c r="AM27" i="1"/>
  <c r="AU27" i="1"/>
  <c r="BC27" i="1"/>
  <c r="BD27" i="1"/>
  <c r="D28" i="1"/>
  <c r="E28" i="1"/>
  <c r="F28" i="1"/>
  <c r="G28" i="1"/>
  <c r="H28" i="1"/>
  <c r="J28" i="1"/>
  <c r="K28" i="1"/>
  <c r="L28" i="1"/>
  <c r="M28" i="1"/>
  <c r="AF28" i="1"/>
  <c r="AG28" i="1"/>
  <c r="AH28" i="1"/>
  <c r="AI28" i="1"/>
  <c r="AJ28" i="1"/>
  <c r="AK28" i="1"/>
  <c r="AM28" i="1"/>
  <c r="AU28" i="1"/>
  <c r="BC28" i="1"/>
  <c r="BD28" i="1"/>
  <c r="D29" i="1"/>
  <c r="E29" i="1"/>
  <c r="F29" i="1"/>
  <c r="G29" i="1"/>
  <c r="H29" i="1"/>
  <c r="J29" i="1"/>
  <c r="K29" i="1"/>
  <c r="L29" i="1"/>
  <c r="M29" i="1"/>
  <c r="AF29" i="1"/>
  <c r="AG29" i="1"/>
  <c r="AH29" i="1"/>
  <c r="AI29" i="1"/>
  <c r="AJ29" i="1"/>
  <c r="AK29" i="1"/>
  <c r="AM29" i="1"/>
  <c r="AU29" i="1"/>
  <c r="BC29" i="1"/>
  <c r="BD29" i="1"/>
  <c r="D30" i="1"/>
  <c r="E30" i="1"/>
  <c r="F30" i="1"/>
  <c r="G30" i="1"/>
  <c r="H30" i="1"/>
  <c r="J30" i="1"/>
  <c r="K30" i="1"/>
  <c r="L30" i="1"/>
  <c r="M30" i="1"/>
  <c r="AF30" i="1"/>
  <c r="AG30" i="1"/>
  <c r="AH30" i="1"/>
  <c r="AI30" i="1"/>
  <c r="AJ30" i="1"/>
  <c r="AK30" i="1"/>
  <c r="AM30" i="1"/>
  <c r="AU30" i="1"/>
  <c r="BC30" i="1"/>
  <c r="BD30" i="1"/>
  <c r="D31" i="1"/>
  <c r="E31" i="1"/>
  <c r="F31" i="1"/>
  <c r="G31" i="1"/>
  <c r="H31" i="1"/>
  <c r="J31" i="1"/>
  <c r="K31" i="1"/>
  <c r="L31" i="1"/>
  <c r="M31" i="1"/>
  <c r="AF31" i="1"/>
  <c r="AG31" i="1"/>
  <c r="AH31" i="1"/>
  <c r="AI31" i="1"/>
  <c r="AJ31" i="1"/>
  <c r="AK31" i="1"/>
  <c r="AM31" i="1"/>
  <c r="AU31" i="1"/>
  <c r="BC31" i="1"/>
  <c r="BD31" i="1"/>
  <c r="D32" i="1"/>
  <c r="E32" i="1"/>
  <c r="F32" i="1"/>
  <c r="G32" i="1"/>
  <c r="H32" i="1"/>
  <c r="J32" i="1"/>
  <c r="K32" i="1"/>
  <c r="L32" i="1"/>
  <c r="M32" i="1"/>
  <c r="AF32" i="1"/>
  <c r="AG32" i="1"/>
  <c r="AH32" i="1"/>
  <c r="AI32" i="1"/>
  <c r="AJ32" i="1"/>
  <c r="AK32" i="1"/>
  <c r="AM32" i="1"/>
  <c r="AU32" i="1"/>
  <c r="BC32" i="1"/>
  <c r="BD32" i="1"/>
  <c r="D33" i="1"/>
  <c r="E33" i="1"/>
  <c r="F33" i="1"/>
  <c r="G33" i="1"/>
  <c r="H33" i="1"/>
  <c r="J33" i="1"/>
  <c r="K33" i="1"/>
  <c r="L33" i="1"/>
  <c r="M33" i="1"/>
  <c r="AF33" i="1"/>
  <c r="AG33" i="1"/>
  <c r="AH33" i="1"/>
  <c r="AI33" i="1"/>
  <c r="AJ33" i="1"/>
  <c r="AK33" i="1"/>
  <c r="AM33" i="1"/>
  <c r="AU33" i="1"/>
  <c r="BC33" i="1"/>
  <c r="BD33" i="1"/>
  <c r="D34" i="1"/>
  <c r="E34" i="1"/>
  <c r="F34" i="1"/>
  <c r="G34" i="1"/>
  <c r="H34" i="1"/>
  <c r="J34" i="1"/>
  <c r="K34" i="1"/>
  <c r="L34" i="1"/>
  <c r="M34" i="1"/>
  <c r="AF34" i="1"/>
  <c r="AG34" i="1"/>
  <c r="AH34" i="1"/>
  <c r="AI34" i="1"/>
  <c r="AJ34" i="1"/>
  <c r="AK34" i="1"/>
  <c r="AM34" i="1"/>
  <c r="AU34" i="1"/>
  <c r="BC34" i="1"/>
  <c r="BD34" i="1"/>
  <c r="D35" i="1"/>
  <c r="E35" i="1"/>
  <c r="F35" i="1"/>
  <c r="G35" i="1"/>
  <c r="H35" i="1"/>
  <c r="J35" i="1"/>
  <c r="K35" i="1"/>
  <c r="L35" i="1"/>
  <c r="M35" i="1"/>
  <c r="AF35" i="1"/>
  <c r="AG35" i="1"/>
  <c r="AH35" i="1"/>
  <c r="AI35" i="1"/>
  <c r="AJ35" i="1"/>
  <c r="AK35" i="1"/>
  <c r="AM35" i="1"/>
  <c r="AU35" i="1"/>
  <c r="BC35" i="1"/>
  <c r="BD35" i="1"/>
  <c r="D36" i="1"/>
  <c r="E36" i="1"/>
  <c r="F36" i="1"/>
  <c r="G36" i="1"/>
  <c r="H36" i="1"/>
  <c r="J36" i="1"/>
  <c r="K36" i="1"/>
  <c r="L36" i="1"/>
  <c r="M36" i="1"/>
  <c r="AF36" i="1"/>
  <c r="AG36" i="1"/>
  <c r="AH36" i="1"/>
  <c r="AI36" i="1"/>
  <c r="AJ36" i="1"/>
  <c r="AK36" i="1"/>
  <c r="AM36" i="1"/>
  <c r="AU36" i="1"/>
  <c r="BC36" i="1"/>
  <c r="BD36" i="1"/>
  <c r="D37" i="1"/>
  <c r="E37" i="1"/>
  <c r="F37" i="1"/>
  <c r="G37" i="1"/>
  <c r="H37" i="1"/>
  <c r="J37" i="1"/>
  <c r="K37" i="1"/>
  <c r="L37" i="1"/>
  <c r="M37" i="1"/>
  <c r="AF37" i="1"/>
  <c r="AG37" i="1"/>
  <c r="AH37" i="1"/>
  <c r="AI37" i="1"/>
  <c r="AJ37" i="1"/>
  <c r="AK37" i="1"/>
  <c r="AM37" i="1"/>
  <c r="AU37" i="1"/>
  <c r="BC37" i="1"/>
  <c r="BD37" i="1"/>
  <c r="D38" i="1"/>
  <c r="E38" i="1"/>
  <c r="F38" i="1"/>
  <c r="G38" i="1"/>
  <c r="H38" i="1"/>
  <c r="J38" i="1"/>
  <c r="K38" i="1"/>
  <c r="L38" i="1"/>
  <c r="M38" i="1"/>
  <c r="AF38" i="1"/>
  <c r="AG38" i="1"/>
  <c r="AH38" i="1"/>
  <c r="AI38" i="1"/>
  <c r="AJ38" i="1"/>
  <c r="AK38" i="1"/>
  <c r="AM38" i="1"/>
  <c r="AU38" i="1"/>
  <c r="BC38" i="1"/>
  <c r="BD38" i="1"/>
  <c r="D39" i="1"/>
  <c r="E39" i="1"/>
  <c r="F39" i="1"/>
  <c r="G39" i="1"/>
  <c r="H39" i="1"/>
  <c r="J39" i="1"/>
  <c r="K39" i="1"/>
  <c r="L39" i="1"/>
  <c r="M39" i="1"/>
  <c r="AF39" i="1"/>
  <c r="AG39" i="1"/>
  <c r="AH39" i="1"/>
  <c r="AI39" i="1"/>
  <c r="AJ39" i="1"/>
  <c r="AK39" i="1"/>
  <c r="AM39" i="1"/>
  <c r="AU39" i="1"/>
  <c r="BC39" i="1"/>
  <c r="BD39" i="1"/>
  <c r="D40" i="1"/>
  <c r="E40" i="1"/>
  <c r="F40" i="1"/>
  <c r="G40" i="1"/>
  <c r="H40" i="1"/>
  <c r="J40" i="1"/>
  <c r="K40" i="1"/>
  <c r="L40" i="1"/>
  <c r="M40" i="1"/>
  <c r="AF40" i="1"/>
  <c r="AG40" i="1"/>
  <c r="AH40" i="1"/>
  <c r="AI40" i="1"/>
  <c r="AJ40" i="1"/>
  <c r="AK40" i="1"/>
  <c r="AM40" i="1"/>
  <c r="AU40" i="1"/>
  <c r="BC40" i="1"/>
  <c r="BD40" i="1"/>
  <c r="D41" i="1"/>
  <c r="E41" i="1"/>
  <c r="F41" i="1"/>
  <c r="G41" i="1"/>
  <c r="H41" i="1"/>
  <c r="J41" i="1"/>
  <c r="K41" i="1"/>
  <c r="L41" i="1"/>
  <c r="M41" i="1"/>
  <c r="AF41" i="1"/>
  <c r="AG41" i="1"/>
  <c r="AH41" i="1"/>
  <c r="AI41" i="1"/>
  <c r="AJ41" i="1"/>
  <c r="AK41" i="1"/>
  <c r="AM41" i="1"/>
  <c r="AU41" i="1"/>
  <c r="BC41" i="1"/>
  <c r="BD41" i="1"/>
  <c r="D42" i="1"/>
  <c r="E42" i="1"/>
  <c r="F42" i="1"/>
  <c r="G42" i="1"/>
  <c r="H42" i="1"/>
  <c r="J42" i="1"/>
  <c r="K42" i="1"/>
  <c r="L42" i="1"/>
  <c r="M42" i="1"/>
  <c r="AF42" i="1"/>
  <c r="AG42" i="1"/>
  <c r="AH42" i="1"/>
  <c r="AI42" i="1"/>
  <c r="AJ42" i="1"/>
  <c r="AK42" i="1"/>
  <c r="AM42" i="1"/>
  <c r="AU42" i="1"/>
  <c r="BC42" i="1"/>
  <c r="BD42" i="1"/>
  <c r="D43" i="1"/>
  <c r="E43" i="1"/>
  <c r="F43" i="1"/>
  <c r="G43" i="1"/>
  <c r="H43" i="1"/>
  <c r="J43" i="1"/>
  <c r="K43" i="1"/>
  <c r="L43" i="1"/>
  <c r="M43" i="1"/>
  <c r="AF43" i="1"/>
  <c r="AG43" i="1"/>
  <c r="AH43" i="1"/>
  <c r="AI43" i="1"/>
  <c r="AJ43" i="1"/>
  <c r="AK43" i="1"/>
  <c r="AM43" i="1"/>
  <c r="AU43" i="1"/>
  <c r="BC43" i="1"/>
  <c r="BD43" i="1"/>
  <c r="D44" i="1"/>
  <c r="E44" i="1"/>
  <c r="F44" i="1"/>
  <c r="G44" i="1"/>
  <c r="H44" i="1"/>
  <c r="J44" i="1"/>
  <c r="K44" i="1"/>
  <c r="L44" i="1"/>
  <c r="M44" i="1"/>
  <c r="AF44" i="1"/>
  <c r="AG44" i="1"/>
  <c r="AH44" i="1"/>
  <c r="AI44" i="1"/>
  <c r="AJ44" i="1"/>
  <c r="AK44" i="1"/>
  <c r="AM44" i="1"/>
  <c r="AU44" i="1"/>
  <c r="BC44" i="1"/>
  <c r="BD44" i="1"/>
  <c r="D45" i="1"/>
  <c r="E45" i="1"/>
  <c r="F45" i="1"/>
  <c r="G45" i="1"/>
  <c r="H45" i="1"/>
  <c r="J45" i="1"/>
  <c r="K45" i="1"/>
  <c r="L45" i="1"/>
  <c r="M45" i="1"/>
  <c r="AF45" i="1"/>
  <c r="AG45" i="1"/>
  <c r="AH45" i="1"/>
  <c r="AI45" i="1"/>
  <c r="AJ45" i="1"/>
  <c r="AK45" i="1"/>
  <c r="AM45" i="1"/>
  <c r="AU45" i="1"/>
  <c r="BC45" i="1"/>
  <c r="BD45" i="1"/>
  <c r="D46" i="1"/>
  <c r="E46" i="1"/>
  <c r="F46" i="1"/>
  <c r="G46" i="1"/>
  <c r="H46" i="1"/>
  <c r="J46" i="1"/>
  <c r="K46" i="1"/>
  <c r="L46" i="1"/>
  <c r="M46" i="1"/>
  <c r="AF46" i="1"/>
  <c r="AG46" i="1"/>
  <c r="AH46" i="1"/>
  <c r="AI46" i="1"/>
  <c r="AJ46" i="1"/>
  <c r="AK46" i="1"/>
  <c r="AM46" i="1"/>
  <c r="AU46" i="1"/>
  <c r="BC46" i="1"/>
  <c r="BD46" i="1"/>
  <c r="D47" i="1"/>
  <c r="E47" i="1"/>
  <c r="F47" i="1"/>
  <c r="G47" i="1"/>
  <c r="H47" i="1"/>
  <c r="J47" i="1"/>
  <c r="K47" i="1"/>
  <c r="L47" i="1"/>
  <c r="M47" i="1"/>
  <c r="AF47" i="1"/>
  <c r="AG47" i="1"/>
  <c r="AH47" i="1"/>
  <c r="AI47" i="1"/>
  <c r="AJ47" i="1"/>
  <c r="AK47" i="1"/>
  <c r="AM47" i="1"/>
  <c r="AU47" i="1"/>
  <c r="BC47" i="1"/>
  <c r="BD47" i="1"/>
  <c r="D48" i="1"/>
  <c r="E48" i="1"/>
  <c r="F48" i="1"/>
  <c r="G48" i="1"/>
  <c r="H48" i="1"/>
  <c r="J48" i="1"/>
  <c r="K48" i="1"/>
  <c r="L48" i="1"/>
  <c r="M48" i="1"/>
  <c r="AF48" i="1"/>
  <c r="AG48" i="1"/>
  <c r="AH48" i="1"/>
  <c r="AI48" i="1"/>
  <c r="AJ48" i="1"/>
  <c r="AK48" i="1"/>
  <c r="AM48" i="1"/>
  <c r="AU48" i="1"/>
  <c r="BC48" i="1"/>
  <c r="BD48" i="1"/>
  <c r="D49" i="1"/>
  <c r="E49" i="1"/>
  <c r="F49" i="1"/>
  <c r="G49" i="1"/>
  <c r="H49" i="1"/>
  <c r="J49" i="1"/>
  <c r="K49" i="1"/>
  <c r="L49" i="1"/>
  <c r="M49" i="1"/>
  <c r="AF49" i="1"/>
  <c r="AG49" i="1"/>
  <c r="AH49" i="1"/>
  <c r="AI49" i="1"/>
  <c r="AJ49" i="1"/>
  <c r="AK49" i="1"/>
  <c r="AM49" i="1"/>
  <c r="AU49" i="1"/>
  <c r="BC49" i="1"/>
  <c r="BD49" i="1"/>
  <c r="D50" i="1"/>
  <c r="E50" i="1"/>
  <c r="F50" i="1"/>
  <c r="G50" i="1"/>
  <c r="H50" i="1"/>
  <c r="J50" i="1"/>
  <c r="K50" i="1"/>
  <c r="L50" i="1"/>
  <c r="M50" i="1"/>
  <c r="AF50" i="1"/>
  <c r="AG50" i="1"/>
  <c r="AH50" i="1"/>
  <c r="AI50" i="1"/>
  <c r="AJ50" i="1"/>
  <c r="AK50" i="1"/>
  <c r="AM50" i="1"/>
  <c r="AU50" i="1"/>
  <c r="BC50" i="1"/>
  <c r="BD50" i="1"/>
  <c r="D51" i="1"/>
  <c r="E51" i="1"/>
  <c r="F51" i="1"/>
  <c r="G51" i="1"/>
  <c r="H51" i="1"/>
  <c r="J51" i="1"/>
  <c r="K51" i="1"/>
  <c r="L51" i="1"/>
  <c r="M51" i="1"/>
  <c r="AF51" i="1"/>
  <c r="AG51" i="1"/>
  <c r="AH51" i="1"/>
  <c r="AI51" i="1"/>
  <c r="AJ51" i="1"/>
  <c r="AK51" i="1"/>
  <c r="AM51" i="1"/>
  <c r="AU51" i="1"/>
  <c r="BC51" i="1"/>
  <c r="BD51" i="1"/>
  <c r="D52" i="1"/>
  <c r="E52" i="1"/>
  <c r="F52" i="1"/>
  <c r="G52" i="1"/>
  <c r="H52" i="1"/>
  <c r="J52" i="1"/>
  <c r="K52" i="1"/>
  <c r="L52" i="1"/>
  <c r="M52" i="1"/>
  <c r="AF52" i="1"/>
  <c r="AG52" i="1"/>
  <c r="AH52" i="1"/>
  <c r="AI52" i="1"/>
  <c r="AJ52" i="1"/>
  <c r="AK52" i="1"/>
  <c r="AM52" i="1"/>
  <c r="AU52" i="1"/>
  <c r="BC52" i="1"/>
  <c r="BD52" i="1"/>
  <c r="D53" i="1"/>
  <c r="E53" i="1"/>
  <c r="F53" i="1"/>
  <c r="G53" i="1"/>
  <c r="H53" i="1"/>
  <c r="J53" i="1"/>
  <c r="K53" i="1"/>
  <c r="L53" i="1"/>
  <c r="M53" i="1"/>
  <c r="AF53" i="1"/>
  <c r="AG53" i="1"/>
  <c r="AH53" i="1"/>
  <c r="AI53" i="1"/>
  <c r="AJ53" i="1"/>
  <c r="AK53" i="1"/>
  <c r="AM53" i="1"/>
  <c r="AU53" i="1"/>
  <c r="BC53" i="1"/>
  <c r="BD53" i="1"/>
  <c r="D54" i="1"/>
  <c r="E54" i="1"/>
  <c r="F54" i="1"/>
  <c r="G54" i="1"/>
  <c r="H54" i="1"/>
  <c r="J54" i="1"/>
  <c r="K54" i="1"/>
  <c r="L54" i="1"/>
  <c r="M54" i="1"/>
  <c r="AF54" i="1"/>
  <c r="AG54" i="1"/>
  <c r="AH54" i="1"/>
  <c r="AI54" i="1"/>
  <c r="AJ54" i="1"/>
  <c r="AK54" i="1"/>
  <c r="AM54" i="1"/>
  <c r="AU54" i="1"/>
  <c r="BC54" i="1"/>
  <c r="BD54" i="1"/>
  <c r="D55" i="1"/>
  <c r="E55" i="1"/>
  <c r="F55" i="1"/>
  <c r="G55" i="1"/>
  <c r="H55" i="1"/>
  <c r="J55" i="1"/>
  <c r="K55" i="1"/>
  <c r="L55" i="1"/>
  <c r="M55" i="1"/>
  <c r="AF55" i="1"/>
  <c r="AG55" i="1"/>
  <c r="AH55" i="1"/>
  <c r="AI55" i="1"/>
  <c r="AJ55" i="1"/>
  <c r="AK55" i="1"/>
  <c r="AM55" i="1"/>
  <c r="AU55" i="1"/>
  <c r="BC55" i="1"/>
  <c r="BD55" i="1"/>
  <c r="D56" i="1"/>
  <c r="E56" i="1"/>
  <c r="F56" i="1"/>
  <c r="G56" i="1"/>
  <c r="H56" i="1"/>
  <c r="J56" i="1"/>
  <c r="K56" i="1"/>
  <c r="L56" i="1"/>
  <c r="M56" i="1"/>
  <c r="AF56" i="1"/>
  <c r="AG56" i="1"/>
  <c r="AH56" i="1"/>
  <c r="AI56" i="1"/>
  <c r="AJ56" i="1"/>
  <c r="AK56" i="1"/>
  <c r="AM56" i="1"/>
  <c r="AU56" i="1"/>
  <c r="BC56" i="1"/>
  <c r="BD56" i="1"/>
  <c r="D57" i="1"/>
  <c r="E57" i="1"/>
  <c r="F57" i="1"/>
  <c r="G57" i="1"/>
  <c r="H57" i="1"/>
  <c r="J57" i="1"/>
  <c r="K57" i="1"/>
  <c r="L57" i="1"/>
  <c r="M57" i="1"/>
  <c r="AF57" i="1"/>
  <c r="AG57" i="1"/>
  <c r="AH57" i="1"/>
  <c r="AI57" i="1"/>
  <c r="AJ57" i="1"/>
  <c r="AK57" i="1"/>
  <c r="AM57" i="1"/>
  <c r="AU57" i="1"/>
  <c r="BC57" i="1"/>
  <c r="BD57" i="1"/>
  <c r="D58" i="1"/>
  <c r="E58" i="1"/>
  <c r="F58" i="1"/>
  <c r="G58" i="1"/>
  <c r="H58" i="1"/>
  <c r="J58" i="1"/>
  <c r="K58" i="1"/>
  <c r="L58" i="1"/>
  <c r="M58" i="1"/>
  <c r="AF58" i="1"/>
  <c r="AG58" i="1"/>
  <c r="AH58" i="1"/>
  <c r="AI58" i="1"/>
  <c r="AJ58" i="1"/>
  <c r="AK58" i="1"/>
  <c r="AM58" i="1"/>
  <c r="AU58" i="1"/>
  <c r="BC58" i="1"/>
  <c r="BD58" i="1"/>
  <c r="D59" i="1"/>
  <c r="E59" i="1"/>
  <c r="F59" i="1"/>
  <c r="G59" i="1"/>
  <c r="H59" i="1"/>
  <c r="J59" i="1"/>
  <c r="K59" i="1"/>
  <c r="L59" i="1"/>
  <c r="M59" i="1"/>
  <c r="AF59" i="1"/>
  <c r="AG59" i="1"/>
  <c r="AH59" i="1"/>
  <c r="AI59" i="1"/>
  <c r="AJ59" i="1"/>
  <c r="AK59" i="1"/>
  <c r="AM59" i="1"/>
  <c r="AU59" i="1"/>
  <c r="BC59" i="1"/>
  <c r="BD59" i="1"/>
  <c r="D60" i="1"/>
  <c r="E60" i="1"/>
  <c r="F60" i="1"/>
  <c r="G60" i="1"/>
  <c r="H60" i="1"/>
  <c r="J60" i="1"/>
  <c r="K60" i="1"/>
  <c r="L60" i="1"/>
  <c r="M60" i="1"/>
  <c r="AF60" i="1"/>
  <c r="AG60" i="1"/>
  <c r="AH60" i="1"/>
  <c r="AI60" i="1"/>
  <c r="AJ60" i="1"/>
  <c r="AK60" i="1"/>
  <c r="AM60" i="1"/>
  <c r="AU60" i="1"/>
  <c r="BC60" i="1"/>
  <c r="BD60" i="1"/>
  <c r="D61" i="1"/>
  <c r="E61" i="1"/>
  <c r="F61" i="1"/>
  <c r="G61" i="1"/>
  <c r="H61" i="1"/>
  <c r="J61" i="1"/>
  <c r="K61" i="1"/>
  <c r="L61" i="1"/>
  <c r="M61" i="1"/>
  <c r="AF61" i="1"/>
  <c r="AG61" i="1"/>
  <c r="AH61" i="1"/>
  <c r="AI61" i="1"/>
  <c r="AJ61" i="1"/>
  <c r="AK61" i="1"/>
  <c r="AM61" i="1"/>
  <c r="AU61" i="1"/>
  <c r="BC61" i="1"/>
  <c r="BD61" i="1"/>
  <c r="D62" i="1"/>
  <c r="E62" i="1"/>
  <c r="F62" i="1"/>
  <c r="G62" i="1"/>
  <c r="H62" i="1"/>
  <c r="J62" i="1"/>
  <c r="K62" i="1"/>
  <c r="L62" i="1"/>
  <c r="M62" i="1"/>
  <c r="AF62" i="1"/>
  <c r="AG62" i="1"/>
  <c r="AH62" i="1"/>
  <c r="AI62" i="1"/>
  <c r="AJ62" i="1"/>
  <c r="AK62" i="1"/>
  <c r="AM62" i="1"/>
  <c r="AU62" i="1"/>
  <c r="BC62" i="1"/>
  <c r="BD62" i="1"/>
  <c r="D63" i="1"/>
  <c r="E63" i="1"/>
  <c r="F63" i="1"/>
  <c r="G63" i="1"/>
  <c r="H63" i="1"/>
  <c r="J63" i="1"/>
  <c r="K63" i="1"/>
  <c r="L63" i="1"/>
  <c r="M63" i="1"/>
  <c r="AF63" i="1"/>
  <c r="AG63" i="1"/>
  <c r="AH63" i="1"/>
  <c r="AI63" i="1"/>
  <c r="AJ63" i="1"/>
  <c r="AK63" i="1"/>
  <c r="AM63" i="1"/>
  <c r="AU63" i="1"/>
  <c r="BC63" i="1"/>
  <c r="BD63" i="1"/>
  <c r="D64" i="1"/>
  <c r="E64" i="1"/>
  <c r="F64" i="1"/>
  <c r="G64" i="1"/>
  <c r="H64" i="1"/>
  <c r="J64" i="1"/>
  <c r="K64" i="1"/>
  <c r="L64" i="1"/>
  <c r="M64" i="1"/>
  <c r="AF64" i="1"/>
  <c r="AG64" i="1"/>
  <c r="AH64" i="1"/>
  <c r="AI64" i="1"/>
  <c r="AJ64" i="1"/>
  <c r="AK64" i="1"/>
  <c r="AM64" i="1"/>
  <c r="AU64" i="1"/>
  <c r="BC64" i="1"/>
  <c r="BD64" i="1"/>
  <c r="D65" i="1"/>
  <c r="E65" i="1"/>
  <c r="F65" i="1"/>
  <c r="G65" i="1"/>
  <c r="H65" i="1"/>
  <c r="J65" i="1"/>
  <c r="K65" i="1"/>
  <c r="L65" i="1"/>
  <c r="M65" i="1"/>
  <c r="AF65" i="1"/>
  <c r="AG65" i="1"/>
  <c r="AH65" i="1"/>
  <c r="AI65" i="1"/>
  <c r="AJ65" i="1"/>
  <c r="AK65" i="1"/>
  <c r="AM65" i="1"/>
  <c r="AU65" i="1"/>
  <c r="BC65" i="1"/>
  <c r="BD65" i="1"/>
  <c r="D66" i="1"/>
  <c r="E66" i="1"/>
  <c r="F66" i="1"/>
  <c r="G66" i="1"/>
  <c r="H66" i="1"/>
  <c r="J66" i="1"/>
  <c r="K66" i="1"/>
  <c r="L66" i="1"/>
  <c r="M66" i="1"/>
  <c r="AF66" i="1"/>
  <c r="AG66" i="1"/>
  <c r="AH66" i="1"/>
  <c r="AI66" i="1"/>
  <c r="AJ66" i="1"/>
  <c r="AK66" i="1"/>
  <c r="AM66" i="1"/>
  <c r="AU66" i="1"/>
  <c r="BC66" i="1"/>
  <c r="BD66" i="1"/>
  <c r="D67" i="1"/>
  <c r="E67" i="1"/>
  <c r="F67" i="1"/>
  <c r="G67" i="1"/>
  <c r="H67" i="1"/>
  <c r="J67" i="1"/>
  <c r="K67" i="1"/>
  <c r="L67" i="1"/>
  <c r="M67" i="1"/>
  <c r="AF67" i="1"/>
  <c r="AG67" i="1"/>
  <c r="AH67" i="1"/>
  <c r="AI67" i="1"/>
  <c r="AJ67" i="1"/>
  <c r="AK67" i="1"/>
  <c r="AM67" i="1"/>
  <c r="AU67" i="1"/>
  <c r="BC67" i="1"/>
  <c r="BD67" i="1"/>
  <c r="D68" i="1"/>
  <c r="E68" i="1"/>
  <c r="F68" i="1"/>
  <c r="G68" i="1"/>
  <c r="H68" i="1"/>
  <c r="J68" i="1"/>
  <c r="K68" i="1"/>
  <c r="L68" i="1"/>
  <c r="M68" i="1"/>
  <c r="AF68" i="1"/>
  <c r="AG68" i="1"/>
  <c r="AH68" i="1"/>
  <c r="AI68" i="1"/>
  <c r="AJ68" i="1"/>
  <c r="AK68" i="1"/>
  <c r="AM68" i="1"/>
  <c r="AU68" i="1"/>
  <c r="BC68" i="1"/>
  <c r="BD68" i="1"/>
  <c r="D69" i="1"/>
  <c r="E69" i="1"/>
  <c r="F69" i="1"/>
  <c r="G69" i="1"/>
  <c r="H69" i="1"/>
  <c r="J69" i="1"/>
  <c r="K69" i="1"/>
  <c r="L69" i="1"/>
  <c r="M69" i="1"/>
  <c r="AF69" i="1"/>
  <c r="AG69" i="1"/>
  <c r="AH69" i="1"/>
  <c r="AI69" i="1"/>
  <c r="AJ69" i="1"/>
  <c r="AK69" i="1"/>
  <c r="AM69" i="1"/>
  <c r="AU69" i="1"/>
  <c r="BC69" i="1"/>
  <c r="BD69" i="1"/>
  <c r="D70" i="1"/>
  <c r="E70" i="1"/>
  <c r="F70" i="1"/>
  <c r="G70" i="1"/>
  <c r="H70" i="1"/>
  <c r="J70" i="1"/>
  <c r="K70" i="1"/>
  <c r="L70" i="1"/>
  <c r="M70" i="1"/>
  <c r="AF70" i="1"/>
  <c r="AG70" i="1"/>
  <c r="AH70" i="1"/>
  <c r="AI70" i="1"/>
  <c r="AJ70" i="1"/>
  <c r="AK70" i="1"/>
  <c r="AM70" i="1"/>
  <c r="AU70" i="1"/>
  <c r="BC70" i="1"/>
  <c r="BD70" i="1"/>
  <c r="D71" i="1"/>
  <c r="E71" i="1"/>
  <c r="F71" i="1"/>
  <c r="G71" i="1"/>
  <c r="H71" i="1"/>
  <c r="J71" i="1"/>
  <c r="K71" i="1"/>
  <c r="L71" i="1"/>
  <c r="M71" i="1"/>
  <c r="AF71" i="1"/>
  <c r="AG71" i="1"/>
  <c r="AH71" i="1"/>
  <c r="AI71" i="1"/>
  <c r="AJ71" i="1"/>
  <c r="AK71" i="1"/>
  <c r="AM71" i="1"/>
  <c r="AU71" i="1"/>
  <c r="BC71" i="1"/>
  <c r="BD71" i="1"/>
  <c r="D72" i="1"/>
  <c r="E72" i="1"/>
  <c r="F72" i="1"/>
  <c r="G72" i="1"/>
  <c r="H72" i="1"/>
  <c r="J72" i="1"/>
  <c r="K72" i="1"/>
  <c r="L72" i="1"/>
  <c r="M72" i="1"/>
  <c r="AF72" i="1"/>
  <c r="AG72" i="1"/>
  <c r="AH72" i="1"/>
  <c r="AI72" i="1"/>
  <c r="AJ72" i="1"/>
  <c r="AK72" i="1"/>
  <c r="AM72" i="1"/>
  <c r="AU72" i="1"/>
  <c r="BC72" i="1"/>
  <c r="BD72" i="1"/>
  <c r="D73" i="1"/>
  <c r="E73" i="1"/>
  <c r="F73" i="1"/>
  <c r="G73" i="1"/>
  <c r="H73" i="1"/>
  <c r="J73" i="1"/>
  <c r="K73" i="1"/>
  <c r="L73" i="1"/>
  <c r="M73" i="1"/>
  <c r="AF73" i="1"/>
  <c r="AG73" i="1"/>
  <c r="AH73" i="1"/>
  <c r="AI73" i="1"/>
  <c r="AJ73" i="1"/>
  <c r="AK73" i="1"/>
  <c r="AM73" i="1"/>
  <c r="AU73" i="1"/>
  <c r="BC73" i="1"/>
  <c r="BD73" i="1"/>
  <c r="D74" i="1"/>
  <c r="E74" i="1"/>
  <c r="F74" i="1"/>
  <c r="G74" i="1"/>
  <c r="H74" i="1"/>
  <c r="J74" i="1"/>
  <c r="K74" i="1"/>
  <c r="L74" i="1"/>
  <c r="M74" i="1"/>
  <c r="AF74" i="1"/>
  <c r="AG74" i="1"/>
  <c r="AH74" i="1"/>
  <c r="AI74" i="1"/>
  <c r="AJ74" i="1"/>
  <c r="AK74" i="1"/>
  <c r="AM74" i="1"/>
  <c r="AU74" i="1"/>
  <c r="BC74" i="1"/>
  <c r="BD74" i="1"/>
  <c r="D75" i="1"/>
  <c r="E75" i="1"/>
  <c r="F75" i="1"/>
  <c r="G75" i="1"/>
  <c r="H75" i="1"/>
  <c r="J75" i="1"/>
  <c r="K75" i="1"/>
  <c r="L75" i="1"/>
  <c r="M75" i="1"/>
  <c r="AF75" i="1"/>
  <c r="AG75" i="1"/>
  <c r="AH75" i="1"/>
  <c r="AI75" i="1"/>
  <c r="AJ75" i="1"/>
  <c r="AK75" i="1"/>
  <c r="AM75" i="1"/>
  <c r="AU75" i="1"/>
  <c r="BC75" i="1"/>
  <c r="BD75" i="1"/>
  <c r="D76" i="1"/>
  <c r="E76" i="1"/>
  <c r="F76" i="1"/>
  <c r="G76" i="1"/>
  <c r="H76" i="1"/>
  <c r="J76" i="1"/>
  <c r="K76" i="1"/>
  <c r="L76" i="1"/>
  <c r="M76" i="1"/>
  <c r="AF76" i="1"/>
  <c r="AG76" i="1"/>
  <c r="AH76" i="1"/>
  <c r="AI76" i="1"/>
  <c r="AJ76" i="1"/>
  <c r="AK76" i="1"/>
  <c r="AM76" i="1"/>
  <c r="AU76" i="1"/>
  <c r="BC76" i="1"/>
  <c r="BD76" i="1"/>
  <c r="D77" i="1"/>
  <c r="E77" i="1"/>
  <c r="F77" i="1"/>
  <c r="G77" i="1"/>
  <c r="H77" i="1"/>
  <c r="J77" i="1"/>
  <c r="K77" i="1"/>
  <c r="L77" i="1"/>
  <c r="M77" i="1"/>
  <c r="AF77" i="1"/>
  <c r="AG77" i="1"/>
  <c r="AH77" i="1"/>
  <c r="AI77" i="1"/>
  <c r="AJ77" i="1"/>
  <c r="AK77" i="1"/>
  <c r="AM77" i="1"/>
  <c r="AU77" i="1"/>
  <c r="BC77" i="1"/>
  <c r="BD77" i="1"/>
  <c r="D78" i="1"/>
  <c r="E78" i="1"/>
  <c r="F78" i="1"/>
  <c r="G78" i="1"/>
  <c r="H78" i="1"/>
  <c r="J78" i="1"/>
  <c r="K78" i="1"/>
  <c r="L78" i="1"/>
  <c r="M78" i="1"/>
  <c r="AF78" i="1"/>
  <c r="AG78" i="1"/>
  <c r="AH78" i="1"/>
  <c r="AI78" i="1"/>
  <c r="AJ78" i="1"/>
  <c r="AK78" i="1"/>
  <c r="AM78" i="1"/>
  <c r="AU78" i="1"/>
  <c r="BC78" i="1"/>
  <c r="BD78" i="1"/>
  <c r="D79" i="1"/>
  <c r="E79" i="1"/>
  <c r="F79" i="1"/>
  <c r="G79" i="1"/>
  <c r="H79" i="1"/>
  <c r="J79" i="1"/>
  <c r="K79" i="1"/>
  <c r="L79" i="1"/>
  <c r="M79" i="1"/>
  <c r="AF79" i="1"/>
  <c r="AG79" i="1"/>
  <c r="AH79" i="1"/>
  <c r="AI79" i="1"/>
  <c r="AJ79" i="1"/>
  <c r="AK79" i="1"/>
  <c r="AM79" i="1"/>
  <c r="AU79" i="1"/>
  <c r="BC79" i="1"/>
  <c r="BD79" i="1"/>
  <c r="D80" i="1"/>
  <c r="E80" i="1"/>
  <c r="F80" i="1"/>
  <c r="G80" i="1"/>
  <c r="H80" i="1"/>
  <c r="J80" i="1"/>
  <c r="K80" i="1"/>
  <c r="L80" i="1"/>
  <c r="M80" i="1"/>
  <c r="AF80" i="1"/>
  <c r="AG80" i="1"/>
  <c r="AH80" i="1"/>
  <c r="AI80" i="1"/>
  <c r="AJ80" i="1"/>
  <c r="AK80" i="1"/>
  <c r="AM80" i="1"/>
  <c r="AU80" i="1"/>
  <c r="BC80" i="1"/>
  <c r="BD80" i="1"/>
  <c r="D81" i="1"/>
  <c r="E81" i="1"/>
  <c r="F81" i="1"/>
  <c r="G81" i="1"/>
  <c r="H81" i="1"/>
  <c r="J81" i="1"/>
  <c r="K81" i="1"/>
  <c r="L81" i="1"/>
  <c r="M81" i="1"/>
  <c r="AF81" i="1"/>
  <c r="AG81" i="1"/>
  <c r="AH81" i="1"/>
  <c r="AI81" i="1"/>
  <c r="AJ81" i="1"/>
  <c r="AK81" i="1"/>
  <c r="AM81" i="1"/>
  <c r="AU81" i="1"/>
  <c r="BC81" i="1"/>
  <c r="BD81" i="1"/>
  <c r="D82" i="1"/>
  <c r="E82" i="1"/>
  <c r="F82" i="1"/>
  <c r="G82" i="1"/>
  <c r="H82" i="1"/>
  <c r="J82" i="1"/>
  <c r="K82" i="1"/>
  <c r="L82" i="1"/>
  <c r="M82" i="1"/>
  <c r="AF82" i="1"/>
  <c r="AG82" i="1"/>
  <c r="AH82" i="1"/>
  <c r="AI82" i="1"/>
  <c r="AJ82" i="1"/>
  <c r="AK82" i="1"/>
  <c r="AM82" i="1"/>
  <c r="AU82" i="1"/>
  <c r="BC82" i="1"/>
  <c r="BD82" i="1"/>
  <c r="D83" i="1"/>
  <c r="E83" i="1"/>
  <c r="F83" i="1"/>
  <c r="G83" i="1"/>
  <c r="H83" i="1"/>
  <c r="J83" i="1"/>
  <c r="K83" i="1"/>
  <c r="L83" i="1"/>
  <c r="M83" i="1"/>
  <c r="AF83" i="1"/>
  <c r="AG83" i="1"/>
  <c r="AH83" i="1"/>
  <c r="AI83" i="1"/>
  <c r="AJ83" i="1"/>
  <c r="AK83" i="1"/>
  <c r="AM83" i="1"/>
  <c r="AU83" i="1"/>
  <c r="BC83" i="1"/>
  <c r="BD83" i="1"/>
  <c r="D84" i="1"/>
  <c r="E84" i="1"/>
  <c r="F84" i="1"/>
  <c r="G84" i="1"/>
  <c r="H84" i="1"/>
  <c r="J84" i="1"/>
  <c r="K84" i="1"/>
  <c r="L84" i="1"/>
  <c r="M84" i="1"/>
  <c r="AF84" i="1"/>
  <c r="AG84" i="1"/>
  <c r="AH84" i="1"/>
  <c r="AI84" i="1"/>
  <c r="AJ84" i="1"/>
  <c r="AK84" i="1"/>
  <c r="AM84" i="1"/>
  <c r="AU84" i="1"/>
  <c r="BC84" i="1"/>
  <c r="BD84" i="1"/>
  <c r="D85" i="1"/>
  <c r="E85" i="1"/>
  <c r="F85" i="1"/>
  <c r="G85" i="1"/>
  <c r="H85" i="1"/>
  <c r="J85" i="1"/>
  <c r="K85" i="1"/>
  <c r="L85" i="1"/>
  <c r="M85" i="1"/>
  <c r="AF85" i="1"/>
  <c r="AG85" i="1"/>
  <c r="AH85" i="1"/>
  <c r="AI85" i="1"/>
  <c r="AJ85" i="1"/>
  <c r="AK85" i="1"/>
  <c r="AM85" i="1"/>
  <c r="AU85" i="1"/>
  <c r="BC85" i="1"/>
  <c r="BD85" i="1"/>
  <c r="D86" i="1"/>
  <c r="E86" i="1"/>
  <c r="F86" i="1"/>
  <c r="G86" i="1"/>
  <c r="H86" i="1"/>
  <c r="J86" i="1"/>
  <c r="K86" i="1"/>
  <c r="L86" i="1"/>
  <c r="M86" i="1"/>
  <c r="AF86" i="1"/>
  <c r="AG86" i="1"/>
  <c r="AH86" i="1"/>
  <c r="AI86" i="1"/>
  <c r="AJ86" i="1"/>
  <c r="AK86" i="1"/>
  <c r="AM86" i="1"/>
  <c r="AU86" i="1"/>
  <c r="BC86" i="1"/>
  <c r="BD86" i="1"/>
  <c r="D87" i="1"/>
  <c r="E87" i="1"/>
  <c r="F87" i="1"/>
  <c r="G87" i="1"/>
  <c r="H87" i="1"/>
  <c r="J87" i="1"/>
  <c r="K87" i="1"/>
  <c r="L87" i="1"/>
  <c r="M87" i="1"/>
  <c r="AF87" i="1"/>
  <c r="AG87" i="1"/>
  <c r="AH87" i="1"/>
  <c r="AI87" i="1"/>
  <c r="AJ87" i="1"/>
  <c r="AK87" i="1"/>
  <c r="AM87" i="1"/>
  <c r="AU87" i="1"/>
  <c r="BC87" i="1"/>
  <c r="BD87" i="1"/>
  <c r="D88" i="1"/>
  <c r="E88" i="1"/>
  <c r="F88" i="1"/>
  <c r="G88" i="1"/>
  <c r="H88" i="1"/>
  <c r="J88" i="1"/>
  <c r="K88" i="1"/>
  <c r="L88" i="1"/>
  <c r="M88" i="1"/>
  <c r="AF88" i="1"/>
  <c r="AG88" i="1"/>
  <c r="AH88" i="1"/>
  <c r="AI88" i="1"/>
  <c r="AJ88" i="1"/>
  <c r="AK88" i="1"/>
  <c r="AM88" i="1"/>
  <c r="AU88" i="1"/>
  <c r="BC88" i="1"/>
  <c r="BD88" i="1"/>
  <c r="D89" i="1"/>
  <c r="E89" i="1"/>
  <c r="F89" i="1"/>
  <c r="G89" i="1"/>
  <c r="H89" i="1"/>
  <c r="J89" i="1"/>
  <c r="K89" i="1"/>
  <c r="L89" i="1"/>
  <c r="M89" i="1"/>
  <c r="AF89" i="1"/>
  <c r="AG89" i="1"/>
  <c r="AH89" i="1"/>
  <c r="AI89" i="1"/>
  <c r="AJ89" i="1"/>
  <c r="AK89" i="1"/>
  <c r="AM89" i="1"/>
  <c r="AU89" i="1"/>
  <c r="BC89" i="1"/>
  <c r="BD89" i="1"/>
  <c r="D90" i="1"/>
  <c r="E90" i="1"/>
  <c r="F90" i="1"/>
  <c r="G90" i="1"/>
  <c r="H90" i="1"/>
  <c r="J90" i="1"/>
  <c r="K90" i="1"/>
  <c r="L90" i="1"/>
  <c r="M90" i="1"/>
  <c r="AF90" i="1"/>
  <c r="AG90" i="1"/>
  <c r="AH90" i="1"/>
  <c r="AI90" i="1"/>
  <c r="AJ90" i="1"/>
  <c r="AK90" i="1"/>
  <c r="AM90" i="1"/>
  <c r="AU90" i="1"/>
  <c r="BC90" i="1"/>
  <c r="BD90" i="1"/>
  <c r="D91" i="1"/>
  <c r="E91" i="1"/>
  <c r="F91" i="1"/>
  <c r="G91" i="1"/>
  <c r="H91" i="1"/>
  <c r="J91" i="1"/>
  <c r="K91" i="1"/>
  <c r="L91" i="1"/>
  <c r="M91" i="1"/>
  <c r="AF91" i="1"/>
  <c r="AG91" i="1"/>
  <c r="AH91" i="1"/>
  <c r="AI91" i="1"/>
  <c r="AJ91" i="1"/>
  <c r="AK91" i="1"/>
  <c r="AM91" i="1"/>
  <c r="AU91" i="1"/>
  <c r="BC91" i="1"/>
  <c r="BD91" i="1"/>
  <c r="D92" i="1"/>
  <c r="E92" i="1"/>
  <c r="F92" i="1"/>
  <c r="G92" i="1"/>
  <c r="H92" i="1"/>
  <c r="J92" i="1"/>
  <c r="K92" i="1"/>
  <c r="L92" i="1"/>
  <c r="M92" i="1"/>
  <c r="AF92" i="1"/>
  <c r="AG92" i="1"/>
  <c r="AH92" i="1"/>
  <c r="AI92" i="1"/>
  <c r="AJ92" i="1"/>
  <c r="AK92" i="1"/>
  <c r="AM92" i="1"/>
  <c r="AU92" i="1"/>
  <c r="BC92" i="1"/>
  <c r="BD92" i="1"/>
  <c r="D93" i="1"/>
  <c r="E93" i="1"/>
  <c r="F93" i="1"/>
  <c r="G93" i="1"/>
  <c r="H93" i="1"/>
  <c r="J93" i="1"/>
  <c r="K93" i="1"/>
  <c r="L93" i="1"/>
  <c r="M93" i="1"/>
  <c r="AF93" i="1"/>
  <c r="AG93" i="1"/>
  <c r="AH93" i="1"/>
  <c r="AI93" i="1"/>
  <c r="AJ93" i="1"/>
  <c r="AK93" i="1"/>
  <c r="AM93" i="1"/>
  <c r="AU93" i="1"/>
  <c r="BC93" i="1"/>
  <c r="BD93" i="1"/>
  <c r="D94" i="1"/>
  <c r="E94" i="1"/>
  <c r="F94" i="1"/>
  <c r="G94" i="1"/>
  <c r="H94" i="1"/>
  <c r="J94" i="1"/>
  <c r="K94" i="1"/>
  <c r="L94" i="1"/>
  <c r="M94" i="1"/>
  <c r="AF94" i="1"/>
  <c r="AG94" i="1"/>
  <c r="AH94" i="1"/>
  <c r="AI94" i="1"/>
  <c r="AJ94" i="1"/>
  <c r="AK94" i="1"/>
  <c r="AM94" i="1"/>
  <c r="AU94" i="1"/>
  <c r="BC94" i="1"/>
  <c r="BD94" i="1"/>
  <c r="D95" i="1"/>
  <c r="E95" i="1"/>
  <c r="F95" i="1"/>
  <c r="G95" i="1"/>
  <c r="H95" i="1"/>
  <c r="J95" i="1"/>
  <c r="K95" i="1"/>
  <c r="L95" i="1"/>
  <c r="M95" i="1"/>
  <c r="AF95" i="1"/>
  <c r="AG95" i="1"/>
  <c r="AH95" i="1"/>
  <c r="AI95" i="1"/>
  <c r="AJ95" i="1"/>
  <c r="AK95" i="1"/>
  <c r="AM95" i="1"/>
  <c r="AU95" i="1"/>
  <c r="BC95" i="1"/>
  <c r="BD95" i="1"/>
  <c r="D96" i="1"/>
  <c r="E96" i="1"/>
  <c r="F96" i="1"/>
  <c r="G96" i="1"/>
  <c r="H96" i="1"/>
  <c r="J96" i="1"/>
  <c r="K96" i="1"/>
  <c r="L96" i="1"/>
  <c r="M96" i="1"/>
  <c r="AF96" i="1"/>
  <c r="AG96" i="1"/>
  <c r="AH96" i="1"/>
  <c r="AI96" i="1"/>
  <c r="AJ96" i="1"/>
  <c r="AK96" i="1"/>
  <c r="AM96" i="1"/>
  <c r="AU96" i="1"/>
  <c r="BC96" i="1"/>
  <c r="BD96" i="1"/>
  <c r="D97" i="1"/>
  <c r="E97" i="1"/>
  <c r="F97" i="1"/>
  <c r="G97" i="1"/>
  <c r="H97" i="1"/>
  <c r="J97" i="1"/>
  <c r="K97" i="1"/>
  <c r="L97" i="1"/>
  <c r="M97" i="1"/>
  <c r="AF97" i="1"/>
  <c r="AG97" i="1"/>
  <c r="AH97" i="1"/>
  <c r="AI97" i="1"/>
  <c r="AJ97" i="1"/>
  <c r="AK97" i="1"/>
  <c r="AM97" i="1"/>
  <c r="AU97" i="1"/>
  <c r="BC97" i="1"/>
  <c r="BD97" i="1"/>
  <c r="D98" i="1"/>
  <c r="E98" i="1"/>
  <c r="F98" i="1"/>
  <c r="G98" i="1"/>
  <c r="H98" i="1"/>
  <c r="J98" i="1"/>
  <c r="K98" i="1"/>
  <c r="L98" i="1"/>
  <c r="M98" i="1"/>
  <c r="AF98" i="1"/>
  <c r="AG98" i="1"/>
  <c r="AH98" i="1"/>
  <c r="AI98" i="1"/>
  <c r="AJ98" i="1"/>
  <c r="AK98" i="1"/>
  <c r="AM98" i="1"/>
  <c r="AU98" i="1"/>
  <c r="BC98" i="1"/>
  <c r="BD98" i="1"/>
  <c r="D99" i="1"/>
  <c r="E99" i="1"/>
  <c r="F99" i="1"/>
  <c r="G99" i="1"/>
  <c r="H99" i="1"/>
  <c r="J99" i="1"/>
  <c r="K99" i="1"/>
  <c r="L99" i="1"/>
  <c r="M99" i="1"/>
  <c r="AF99" i="1"/>
  <c r="AG99" i="1"/>
  <c r="AH99" i="1"/>
  <c r="AI99" i="1"/>
  <c r="AJ99" i="1"/>
  <c r="AK99" i="1"/>
  <c r="AM99" i="1"/>
  <c r="AU99" i="1"/>
  <c r="BC99" i="1"/>
  <c r="BD99" i="1"/>
  <c r="D100" i="1"/>
  <c r="E100" i="1"/>
  <c r="F100" i="1"/>
  <c r="G100" i="1"/>
  <c r="H100" i="1"/>
  <c r="J100" i="1"/>
  <c r="K100" i="1"/>
  <c r="L100" i="1"/>
  <c r="M100" i="1"/>
  <c r="AF100" i="1"/>
  <c r="AG100" i="1"/>
  <c r="AH100" i="1"/>
  <c r="AI100" i="1"/>
  <c r="AJ100" i="1"/>
  <c r="AK100" i="1"/>
  <c r="AM100" i="1"/>
  <c r="AU100" i="1"/>
  <c r="BC100" i="1"/>
  <c r="BD100" i="1"/>
  <c r="D101" i="1"/>
  <c r="E101" i="1"/>
  <c r="F101" i="1"/>
  <c r="G101" i="1"/>
  <c r="H101" i="1"/>
  <c r="J101" i="1"/>
  <c r="K101" i="1"/>
  <c r="L101" i="1"/>
  <c r="M101" i="1"/>
  <c r="AF101" i="1"/>
  <c r="AG101" i="1"/>
  <c r="AH101" i="1"/>
  <c r="AI101" i="1"/>
  <c r="AJ101" i="1"/>
  <c r="AK101" i="1"/>
  <c r="AM101" i="1"/>
  <c r="AU101" i="1"/>
  <c r="BC101" i="1"/>
  <c r="BD101" i="1"/>
  <c r="D102" i="1"/>
  <c r="E102" i="1"/>
  <c r="F102" i="1"/>
  <c r="G102" i="1"/>
  <c r="H102" i="1"/>
  <c r="J102" i="1"/>
  <c r="K102" i="1"/>
  <c r="L102" i="1"/>
  <c r="M102" i="1"/>
  <c r="AF102" i="1"/>
  <c r="AG102" i="1"/>
  <c r="AH102" i="1"/>
  <c r="AI102" i="1"/>
  <c r="AJ102" i="1"/>
  <c r="AK102" i="1"/>
  <c r="AM102" i="1"/>
  <c r="AU102" i="1"/>
  <c r="BC102" i="1"/>
  <c r="BD102" i="1"/>
  <c r="D103" i="1"/>
  <c r="E103" i="1"/>
  <c r="F103" i="1"/>
  <c r="G103" i="1"/>
  <c r="H103" i="1"/>
  <c r="J103" i="1"/>
  <c r="K103" i="1"/>
  <c r="L103" i="1"/>
  <c r="M103" i="1"/>
  <c r="AF103" i="1"/>
  <c r="AG103" i="1"/>
  <c r="AH103" i="1"/>
  <c r="AI103" i="1"/>
  <c r="AJ103" i="1"/>
  <c r="AK103" i="1"/>
  <c r="AM103" i="1"/>
  <c r="AU103" i="1"/>
  <c r="BC103" i="1"/>
  <c r="BD103" i="1"/>
  <c r="D104" i="1"/>
  <c r="E104" i="1"/>
  <c r="F104" i="1"/>
  <c r="G104" i="1"/>
  <c r="H104" i="1"/>
  <c r="J104" i="1"/>
  <c r="K104" i="1"/>
  <c r="L104" i="1"/>
  <c r="M104" i="1"/>
  <c r="AF104" i="1"/>
  <c r="AG104" i="1"/>
  <c r="AH104" i="1"/>
  <c r="AI104" i="1"/>
  <c r="AJ104" i="1"/>
  <c r="AK104" i="1"/>
  <c r="AM104" i="1"/>
  <c r="AU104" i="1"/>
  <c r="BC104" i="1"/>
  <c r="BD104" i="1"/>
  <c r="D105" i="1"/>
  <c r="E105" i="1"/>
  <c r="F105" i="1"/>
  <c r="G105" i="1"/>
  <c r="H105" i="1"/>
  <c r="J105" i="1"/>
  <c r="K105" i="1"/>
  <c r="L105" i="1"/>
  <c r="M105" i="1"/>
  <c r="AF105" i="1"/>
  <c r="AG105" i="1"/>
  <c r="AH105" i="1"/>
  <c r="AI105" i="1"/>
  <c r="AJ105" i="1"/>
  <c r="AK105" i="1"/>
  <c r="AM105" i="1"/>
  <c r="AU105" i="1"/>
  <c r="BC105" i="1"/>
  <c r="BD105" i="1"/>
  <c r="D106" i="1"/>
  <c r="E106" i="1"/>
  <c r="F106" i="1"/>
  <c r="G106" i="1"/>
  <c r="H106" i="1"/>
  <c r="J106" i="1"/>
  <c r="K106" i="1"/>
  <c r="L106" i="1"/>
  <c r="M106" i="1"/>
  <c r="AF106" i="1"/>
  <c r="AG106" i="1"/>
  <c r="AH106" i="1"/>
  <c r="AI106" i="1"/>
  <c r="AJ106" i="1"/>
  <c r="AK106" i="1"/>
  <c r="AM106" i="1"/>
  <c r="AU106" i="1"/>
  <c r="BC106" i="1"/>
  <c r="BD106" i="1"/>
  <c r="D107" i="1"/>
  <c r="E107" i="1"/>
  <c r="F107" i="1"/>
  <c r="G107" i="1"/>
  <c r="H107" i="1"/>
  <c r="J107" i="1"/>
  <c r="K107" i="1"/>
  <c r="L107" i="1"/>
  <c r="M107" i="1"/>
  <c r="AF107" i="1"/>
  <c r="AG107" i="1"/>
  <c r="AH107" i="1"/>
  <c r="AI107" i="1"/>
  <c r="AJ107" i="1"/>
  <c r="AK107" i="1"/>
  <c r="AM107" i="1"/>
  <c r="AU107" i="1"/>
  <c r="BC107" i="1"/>
  <c r="BD107" i="1"/>
  <c r="D108" i="1"/>
  <c r="E108" i="1"/>
  <c r="F108" i="1"/>
  <c r="G108" i="1"/>
  <c r="H108" i="1"/>
  <c r="J108" i="1"/>
  <c r="K108" i="1"/>
  <c r="L108" i="1"/>
  <c r="M108" i="1"/>
  <c r="AF108" i="1"/>
  <c r="AG108" i="1"/>
  <c r="AH108" i="1"/>
  <c r="AI108" i="1"/>
  <c r="AJ108" i="1"/>
  <c r="AK108" i="1"/>
  <c r="AM108" i="1"/>
  <c r="AU108" i="1"/>
  <c r="BC108" i="1"/>
  <c r="BD108" i="1"/>
  <c r="D109" i="1"/>
  <c r="E109" i="1"/>
  <c r="F109" i="1"/>
  <c r="G109" i="1"/>
  <c r="H109" i="1"/>
  <c r="J109" i="1"/>
  <c r="K109" i="1"/>
  <c r="L109" i="1"/>
  <c r="M109" i="1"/>
  <c r="AF109" i="1"/>
  <c r="AG109" i="1"/>
  <c r="AH109" i="1"/>
  <c r="AI109" i="1"/>
  <c r="AJ109" i="1"/>
  <c r="AK109" i="1"/>
  <c r="AM109" i="1"/>
  <c r="AU109" i="1"/>
  <c r="BC109" i="1"/>
  <c r="BD109" i="1"/>
  <c r="D110" i="1"/>
  <c r="E110" i="1"/>
  <c r="F110" i="1"/>
  <c r="G110" i="1"/>
  <c r="H110" i="1"/>
  <c r="J110" i="1"/>
  <c r="K110" i="1"/>
  <c r="L110" i="1"/>
  <c r="M110" i="1"/>
  <c r="AF110" i="1"/>
  <c r="AG110" i="1"/>
  <c r="AH110" i="1"/>
  <c r="AI110" i="1"/>
  <c r="AJ110" i="1"/>
  <c r="AK110" i="1"/>
  <c r="AM110" i="1"/>
  <c r="AU110" i="1"/>
  <c r="BC110" i="1"/>
  <c r="BD110" i="1"/>
  <c r="D111" i="1"/>
  <c r="E111" i="1"/>
  <c r="F111" i="1"/>
  <c r="G111" i="1"/>
  <c r="H111" i="1"/>
  <c r="J111" i="1"/>
  <c r="K111" i="1"/>
  <c r="L111" i="1"/>
  <c r="M111" i="1"/>
  <c r="AF111" i="1"/>
  <c r="AG111" i="1"/>
  <c r="AH111" i="1"/>
  <c r="AI111" i="1"/>
  <c r="AJ111" i="1"/>
  <c r="AK111" i="1"/>
  <c r="AM111" i="1"/>
  <c r="AU111" i="1"/>
  <c r="BC111" i="1"/>
  <c r="BD111" i="1"/>
  <c r="D112" i="1"/>
  <c r="E112" i="1"/>
  <c r="F112" i="1"/>
  <c r="G112" i="1"/>
  <c r="H112" i="1"/>
  <c r="J112" i="1"/>
  <c r="K112" i="1"/>
  <c r="L112" i="1"/>
  <c r="M112" i="1"/>
  <c r="AF112" i="1"/>
  <c r="AG112" i="1"/>
  <c r="AH112" i="1"/>
  <c r="AI112" i="1"/>
  <c r="AJ112" i="1"/>
  <c r="AK112" i="1"/>
  <c r="AM112" i="1"/>
  <c r="AU112" i="1"/>
  <c r="BC112" i="1"/>
  <c r="BD112" i="1"/>
  <c r="D113" i="1"/>
  <c r="E113" i="1"/>
  <c r="F113" i="1"/>
  <c r="G113" i="1"/>
  <c r="H113" i="1"/>
  <c r="J113" i="1"/>
  <c r="K113" i="1"/>
  <c r="L113" i="1"/>
  <c r="M113" i="1"/>
  <c r="AF113" i="1"/>
  <c r="AG113" i="1"/>
  <c r="AH113" i="1"/>
  <c r="AI113" i="1"/>
  <c r="AJ113" i="1"/>
  <c r="AK113" i="1"/>
  <c r="AM113" i="1"/>
  <c r="AU113" i="1"/>
  <c r="BC113" i="1"/>
  <c r="BD113" i="1"/>
  <c r="D114" i="1"/>
  <c r="E114" i="1"/>
  <c r="F114" i="1"/>
  <c r="G114" i="1"/>
  <c r="H114" i="1"/>
  <c r="J114" i="1"/>
  <c r="K114" i="1"/>
  <c r="L114" i="1"/>
  <c r="M114" i="1"/>
  <c r="AF114" i="1"/>
  <c r="AG114" i="1"/>
  <c r="AH114" i="1"/>
  <c r="AI114" i="1"/>
  <c r="AJ114" i="1"/>
  <c r="AK114" i="1"/>
  <c r="AM114" i="1"/>
  <c r="AU114" i="1"/>
  <c r="BC114" i="1"/>
  <c r="BD114" i="1"/>
  <c r="D115" i="1"/>
  <c r="E115" i="1"/>
  <c r="F115" i="1"/>
  <c r="G115" i="1"/>
  <c r="H115" i="1"/>
  <c r="J115" i="1"/>
  <c r="K115" i="1"/>
  <c r="L115" i="1"/>
  <c r="M115" i="1"/>
  <c r="AF115" i="1"/>
  <c r="AG115" i="1"/>
  <c r="AH115" i="1"/>
  <c r="AI115" i="1"/>
  <c r="AJ115" i="1"/>
  <c r="AK115" i="1"/>
  <c r="AM115" i="1"/>
  <c r="AU115" i="1"/>
  <c r="BC115" i="1"/>
  <c r="BD115" i="1"/>
  <c r="D116" i="1"/>
  <c r="E116" i="1"/>
  <c r="F116" i="1"/>
  <c r="G116" i="1"/>
  <c r="H116" i="1"/>
  <c r="J116" i="1"/>
  <c r="K116" i="1"/>
  <c r="L116" i="1"/>
  <c r="M116" i="1"/>
  <c r="AF116" i="1"/>
  <c r="AG116" i="1"/>
  <c r="AH116" i="1"/>
  <c r="AI116" i="1"/>
  <c r="AJ116" i="1"/>
  <c r="AK116" i="1"/>
  <c r="AM116" i="1"/>
  <c r="AU116" i="1"/>
  <c r="BC116" i="1"/>
  <c r="BD116" i="1"/>
  <c r="D117" i="1"/>
  <c r="E117" i="1"/>
  <c r="F117" i="1"/>
  <c r="G117" i="1"/>
  <c r="H117" i="1"/>
  <c r="J117" i="1"/>
  <c r="K117" i="1"/>
  <c r="L117" i="1"/>
  <c r="M117" i="1"/>
  <c r="AF117" i="1"/>
  <c r="AG117" i="1"/>
  <c r="AH117" i="1"/>
  <c r="AI117" i="1"/>
  <c r="AJ117" i="1"/>
  <c r="AK117" i="1"/>
  <c r="AM117" i="1"/>
  <c r="AU117" i="1"/>
  <c r="BC117" i="1"/>
  <c r="BD117" i="1"/>
  <c r="D118" i="1"/>
  <c r="E118" i="1"/>
  <c r="F118" i="1"/>
  <c r="G118" i="1"/>
  <c r="H118" i="1"/>
  <c r="J118" i="1"/>
  <c r="K118" i="1"/>
  <c r="L118" i="1"/>
  <c r="M118" i="1"/>
  <c r="AF118" i="1"/>
  <c r="AG118" i="1"/>
  <c r="AH118" i="1"/>
  <c r="AI118" i="1"/>
  <c r="AJ118" i="1"/>
  <c r="AK118" i="1"/>
  <c r="AM118" i="1"/>
  <c r="AU118" i="1"/>
  <c r="BC118" i="1"/>
  <c r="BD118" i="1"/>
  <c r="D119" i="1"/>
  <c r="E119" i="1"/>
  <c r="F119" i="1"/>
  <c r="G119" i="1"/>
  <c r="H119" i="1"/>
  <c r="J119" i="1"/>
  <c r="K119" i="1"/>
  <c r="L119" i="1"/>
  <c r="M119" i="1"/>
  <c r="AF119" i="1"/>
  <c r="AG119" i="1"/>
  <c r="AH119" i="1"/>
  <c r="AI119" i="1"/>
  <c r="AJ119" i="1"/>
  <c r="AK119" i="1"/>
  <c r="AM119" i="1"/>
  <c r="AU119" i="1"/>
  <c r="BC119" i="1"/>
  <c r="BD119" i="1"/>
  <c r="D120" i="1"/>
  <c r="E120" i="1"/>
  <c r="F120" i="1"/>
  <c r="G120" i="1"/>
  <c r="H120" i="1"/>
  <c r="J120" i="1"/>
  <c r="K120" i="1"/>
  <c r="L120" i="1"/>
  <c r="M120" i="1"/>
  <c r="AF120" i="1"/>
  <c r="AG120" i="1"/>
  <c r="AH120" i="1"/>
  <c r="AI120" i="1"/>
  <c r="AJ120" i="1"/>
  <c r="AK120" i="1"/>
  <c r="AM120" i="1"/>
  <c r="AU120" i="1"/>
  <c r="BC120" i="1"/>
  <c r="BD120" i="1"/>
  <c r="D121" i="1"/>
  <c r="E121" i="1"/>
  <c r="F121" i="1"/>
  <c r="G121" i="1"/>
  <c r="H121" i="1"/>
  <c r="J121" i="1"/>
  <c r="K121" i="1"/>
  <c r="L121" i="1"/>
  <c r="M121" i="1"/>
  <c r="AF121" i="1"/>
  <c r="AG121" i="1"/>
  <c r="AH121" i="1"/>
  <c r="AI121" i="1"/>
  <c r="AJ121" i="1"/>
  <c r="AK121" i="1"/>
  <c r="AM121" i="1"/>
  <c r="AU121" i="1"/>
  <c r="BC121" i="1"/>
  <c r="BD121" i="1"/>
  <c r="D122" i="1"/>
  <c r="E122" i="1"/>
  <c r="F122" i="1"/>
  <c r="G122" i="1"/>
  <c r="H122" i="1"/>
  <c r="J122" i="1"/>
  <c r="K122" i="1"/>
  <c r="L122" i="1"/>
  <c r="M122" i="1"/>
  <c r="AF122" i="1"/>
  <c r="AG122" i="1"/>
  <c r="AH122" i="1"/>
  <c r="AI122" i="1"/>
  <c r="AJ122" i="1"/>
  <c r="AK122" i="1"/>
  <c r="AM122" i="1"/>
  <c r="AU122" i="1"/>
  <c r="BC122" i="1"/>
  <c r="BD122" i="1"/>
  <c r="C123" i="1"/>
  <c r="D123" i="1"/>
  <c r="E123" i="1"/>
  <c r="F123" i="1"/>
  <c r="G123" i="1"/>
  <c r="H123" i="1"/>
  <c r="J123" i="1"/>
  <c r="K123" i="1"/>
  <c r="L123" i="1"/>
  <c r="M123" i="1"/>
  <c r="AF123" i="1"/>
  <c r="AG123" i="1"/>
  <c r="AH123" i="1"/>
  <c r="AI123" i="1"/>
  <c r="AJ123" i="1"/>
  <c r="AK123" i="1"/>
  <c r="AM123" i="1"/>
  <c r="D125" i="1"/>
  <c r="E125" i="1"/>
  <c r="F125" i="1"/>
  <c r="G125" i="1"/>
  <c r="H125" i="1"/>
  <c r="J125" i="1"/>
  <c r="K125" i="1"/>
  <c r="L125" i="1"/>
  <c r="M125" i="1"/>
  <c r="AF125" i="1"/>
  <c r="AG125" i="1"/>
  <c r="AH125" i="1"/>
  <c r="AI125" i="1"/>
  <c r="AJ125" i="1"/>
  <c r="AK125" i="1"/>
  <c r="AM125" i="1"/>
  <c r="AU125" i="1"/>
  <c r="BC125" i="1"/>
  <c r="BD125" i="1"/>
  <c r="D126" i="1"/>
  <c r="E126" i="1"/>
  <c r="F126" i="1"/>
  <c r="G126" i="1"/>
  <c r="H126" i="1"/>
  <c r="J126" i="1"/>
  <c r="K126" i="1"/>
  <c r="L126" i="1"/>
  <c r="M126" i="1"/>
  <c r="AF126" i="1"/>
  <c r="AG126" i="1"/>
  <c r="AH126" i="1"/>
  <c r="AI126" i="1"/>
  <c r="AJ126" i="1"/>
  <c r="AK126" i="1"/>
  <c r="AM126" i="1"/>
  <c r="AU126" i="1"/>
  <c r="BC126" i="1"/>
  <c r="BD126" i="1"/>
  <c r="D127" i="1"/>
  <c r="E127" i="1"/>
  <c r="F127" i="1"/>
  <c r="G127" i="1"/>
  <c r="H127" i="1"/>
  <c r="J127" i="1"/>
  <c r="K127" i="1"/>
  <c r="L127" i="1"/>
  <c r="M127" i="1"/>
  <c r="AF127" i="1"/>
  <c r="AG127" i="1"/>
  <c r="AH127" i="1"/>
  <c r="AI127" i="1"/>
  <c r="AJ127" i="1"/>
  <c r="AK127" i="1"/>
  <c r="AM127" i="1"/>
  <c r="AU127" i="1"/>
  <c r="BC127" i="1"/>
  <c r="BD127" i="1"/>
  <c r="D128" i="1"/>
  <c r="E128" i="1"/>
  <c r="F128" i="1"/>
  <c r="G128" i="1"/>
  <c r="H128" i="1"/>
  <c r="J128" i="1"/>
  <c r="K128" i="1"/>
  <c r="L128" i="1"/>
  <c r="M128" i="1"/>
  <c r="AF128" i="1"/>
  <c r="AG128" i="1"/>
  <c r="AH128" i="1"/>
  <c r="AI128" i="1"/>
  <c r="AJ128" i="1"/>
  <c r="AK128" i="1"/>
  <c r="AM128" i="1"/>
  <c r="AU128" i="1"/>
  <c r="BC128" i="1"/>
  <c r="BD128" i="1"/>
  <c r="D129" i="1"/>
  <c r="E129" i="1"/>
  <c r="F129" i="1"/>
  <c r="G129" i="1"/>
  <c r="H129" i="1"/>
  <c r="J129" i="1"/>
  <c r="K129" i="1"/>
  <c r="L129" i="1"/>
  <c r="M129" i="1"/>
  <c r="AF129" i="1"/>
  <c r="AG129" i="1"/>
  <c r="AH129" i="1"/>
  <c r="AI129" i="1"/>
  <c r="AJ129" i="1"/>
  <c r="AK129" i="1"/>
  <c r="AM129" i="1"/>
  <c r="AU129" i="1"/>
  <c r="BC129" i="1"/>
  <c r="BD129" i="1"/>
  <c r="D130" i="1"/>
  <c r="E130" i="1"/>
  <c r="F130" i="1"/>
  <c r="G130" i="1"/>
  <c r="H130" i="1"/>
  <c r="J130" i="1"/>
  <c r="K130" i="1"/>
  <c r="L130" i="1"/>
  <c r="M130" i="1"/>
  <c r="AF130" i="1"/>
  <c r="AG130" i="1"/>
  <c r="AH130" i="1"/>
  <c r="AI130" i="1"/>
  <c r="AJ130" i="1"/>
  <c r="AK130" i="1"/>
  <c r="AM130" i="1"/>
  <c r="AU130" i="1"/>
  <c r="BC130" i="1"/>
  <c r="BD130" i="1"/>
  <c r="D131" i="1"/>
  <c r="E131" i="1"/>
  <c r="F131" i="1"/>
  <c r="G131" i="1"/>
  <c r="H131" i="1"/>
  <c r="J131" i="1"/>
  <c r="K131" i="1"/>
  <c r="L131" i="1"/>
  <c r="M131" i="1"/>
  <c r="AF131" i="1"/>
  <c r="AG131" i="1"/>
  <c r="AH131" i="1"/>
  <c r="AI131" i="1"/>
  <c r="AJ131" i="1"/>
  <c r="AK131" i="1"/>
  <c r="AM131" i="1"/>
  <c r="AU131" i="1"/>
  <c r="BC131" i="1"/>
  <c r="BD131" i="1"/>
  <c r="D132" i="1"/>
  <c r="E132" i="1"/>
  <c r="F132" i="1"/>
  <c r="G132" i="1"/>
  <c r="H132" i="1"/>
  <c r="J132" i="1"/>
  <c r="K132" i="1"/>
  <c r="L132" i="1"/>
  <c r="M132" i="1"/>
  <c r="AF132" i="1"/>
  <c r="AG132" i="1"/>
  <c r="AH132" i="1"/>
  <c r="AI132" i="1"/>
  <c r="AJ132" i="1"/>
  <c r="AK132" i="1"/>
  <c r="AM132" i="1"/>
  <c r="AU132" i="1"/>
  <c r="BC132" i="1"/>
  <c r="BD132" i="1"/>
  <c r="D133" i="1"/>
  <c r="E133" i="1"/>
  <c r="F133" i="1"/>
  <c r="G133" i="1"/>
  <c r="H133" i="1"/>
  <c r="J133" i="1"/>
  <c r="K133" i="1"/>
  <c r="L133" i="1"/>
  <c r="M133" i="1"/>
  <c r="AF133" i="1"/>
  <c r="AG133" i="1"/>
  <c r="AH133" i="1"/>
  <c r="AI133" i="1"/>
  <c r="AJ133" i="1"/>
  <c r="AK133" i="1"/>
  <c r="AM133" i="1"/>
  <c r="AU133" i="1"/>
  <c r="BC133" i="1"/>
  <c r="BD133" i="1"/>
  <c r="D134" i="1"/>
  <c r="E134" i="1"/>
  <c r="F134" i="1"/>
  <c r="G134" i="1"/>
  <c r="H134" i="1"/>
  <c r="J134" i="1"/>
  <c r="K134" i="1"/>
  <c r="L134" i="1"/>
  <c r="M134" i="1"/>
  <c r="AF134" i="1"/>
  <c r="AG134" i="1"/>
  <c r="AH134" i="1"/>
  <c r="AI134" i="1"/>
  <c r="AJ134" i="1"/>
  <c r="AK134" i="1"/>
  <c r="AM134" i="1"/>
  <c r="AU134" i="1"/>
  <c r="BC134" i="1"/>
  <c r="BD134" i="1"/>
  <c r="D135" i="1"/>
  <c r="E135" i="1"/>
  <c r="F135" i="1"/>
  <c r="G135" i="1"/>
  <c r="H135" i="1"/>
  <c r="J135" i="1"/>
  <c r="K135" i="1"/>
  <c r="L135" i="1"/>
  <c r="M135" i="1"/>
  <c r="AF135" i="1"/>
  <c r="AG135" i="1"/>
  <c r="AH135" i="1"/>
  <c r="AI135" i="1"/>
  <c r="AJ135" i="1"/>
  <c r="AK135" i="1"/>
  <c r="AM135" i="1"/>
  <c r="AU135" i="1"/>
  <c r="BC135" i="1"/>
  <c r="BD135" i="1"/>
  <c r="D136" i="1"/>
  <c r="E136" i="1"/>
  <c r="F136" i="1"/>
  <c r="G136" i="1"/>
  <c r="H136" i="1"/>
  <c r="J136" i="1"/>
  <c r="K136" i="1"/>
  <c r="L136" i="1"/>
  <c r="M136" i="1"/>
  <c r="AF136" i="1"/>
  <c r="AG136" i="1"/>
  <c r="AH136" i="1"/>
  <c r="AI136" i="1"/>
  <c r="AJ136" i="1"/>
  <c r="AK136" i="1"/>
  <c r="AM136" i="1"/>
  <c r="AU136" i="1"/>
  <c r="BC136" i="1"/>
  <c r="BD136" i="1"/>
  <c r="D137" i="1"/>
  <c r="E137" i="1"/>
  <c r="F137" i="1"/>
  <c r="G137" i="1"/>
  <c r="H137" i="1"/>
  <c r="J137" i="1"/>
  <c r="K137" i="1"/>
  <c r="L137" i="1"/>
  <c r="M137" i="1"/>
  <c r="AF137" i="1"/>
  <c r="AG137" i="1"/>
  <c r="AH137" i="1"/>
  <c r="AI137" i="1"/>
  <c r="AJ137" i="1"/>
  <c r="AK137" i="1"/>
  <c r="AM137" i="1"/>
  <c r="AU137" i="1"/>
  <c r="BC137" i="1"/>
  <c r="BD137" i="1"/>
  <c r="D138" i="1"/>
  <c r="E138" i="1"/>
  <c r="F138" i="1"/>
  <c r="G138" i="1"/>
  <c r="H138" i="1"/>
  <c r="J138" i="1"/>
  <c r="K138" i="1"/>
  <c r="L138" i="1"/>
  <c r="M138" i="1"/>
  <c r="AF138" i="1"/>
  <c r="AG138" i="1"/>
  <c r="AH138" i="1"/>
  <c r="AI138" i="1"/>
  <c r="AJ138" i="1"/>
  <c r="AK138" i="1"/>
  <c r="AM138" i="1"/>
  <c r="AU138" i="1"/>
  <c r="BC138" i="1"/>
  <c r="BD138" i="1"/>
  <c r="D139" i="1"/>
  <c r="E139" i="1"/>
  <c r="F139" i="1"/>
  <c r="G139" i="1"/>
  <c r="H139" i="1"/>
  <c r="J139" i="1"/>
  <c r="K139" i="1"/>
  <c r="L139" i="1"/>
  <c r="M139" i="1"/>
  <c r="AF139" i="1"/>
  <c r="AG139" i="1"/>
  <c r="AH139" i="1"/>
  <c r="AI139" i="1"/>
  <c r="AJ139" i="1"/>
  <c r="AK139" i="1"/>
  <c r="AM139" i="1"/>
  <c r="AU139" i="1"/>
  <c r="BC139" i="1"/>
  <c r="BD139" i="1"/>
  <c r="D140" i="1"/>
  <c r="E140" i="1"/>
  <c r="F140" i="1"/>
  <c r="G140" i="1"/>
  <c r="H140" i="1"/>
  <c r="J140" i="1"/>
  <c r="K140" i="1"/>
  <c r="L140" i="1"/>
  <c r="M140" i="1"/>
  <c r="AF140" i="1"/>
  <c r="AG140" i="1"/>
  <c r="AH140" i="1"/>
  <c r="AI140" i="1"/>
  <c r="AJ140" i="1"/>
  <c r="AK140" i="1"/>
  <c r="AM140" i="1"/>
  <c r="AU140" i="1"/>
  <c r="BC140" i="1"/>
  <c r="BD140" i="1"/>
  <c r="D141" i="1"/>
  <c r="E141" i="1"/>
  <c r="F141" i="1"/>
  <c r="G141" i="1"/>
  <c r="H141" i="1"/>
  <c r="J141" i="1"/>
  <c r="K141" i="1"/>
  <c r="L141" i="1"/>
  <c r="M141" i="1"/>
  <c r="AF141" i="1"/>
  <c r="AG141" i="1"/>
  <c r="AH141" i="1"/>
  <c r="AI141" i="1"/>
  <c r="AJ141" i="1"/>
  <c r="AK141" i="1"/>
  <c r="AM141" i="1"/>
  <c r="AU141" i="1"/>
  <c r="BC141" i="1"/>
  <c r="BD141" i="1"/>
  <c r="D142" i="1"/>
  <c r="E142" i="1"/>
  <c r="F142" i="1"/>
  <c r="G142" i="1"/>
  <c r="H142" i="1"/>
  <c r="J142" i="1"/>
  <c r="K142" i="1"/>
  <c r="L142" i="1"/>
  <c r="M142" i="1"/>
  <c r="AF142" i="1"/>
  <c r="AG142" i="1"/>
  <c r="AH142" i="1"/>
  <c r="AI142" i="1"/>
  <c r="AJ142" i="1"/>
  <c r="AK142" i="1"/>
  <c r="AM142" i="1"/>
  <c r="AU142" i="1"/>
  <c r="BC142" i="1"/>
  <c r="BD142" i="1"/>
  <c r="D143" i="1"/>
  <c r="E143" i="1"/>
  <c r="F143" i="1"/>
  <c r="G143" i="1"/>
  <c r="H143" i="1"/>
  <c r="J143" i="1"/>
  <c r="K143" i="1"/>
  <c r="L143" i="1"/>
  <c r="M143" i="1"/>
  <c r="AF143" i="1"/>
  <c r="AG143" i="1"/>
  <c r="AH143" i="1"/>
  <c r="AI143" i="1"/>
  <c r="AJ143" i="1"/>
  <c r="AK143" i="1"/>
  <c r="AM143" i="1"/>
  <c r="AU143" i="1"/>
  <c r="BC143" i="1"/>
  <c r="BD143" i="1"/>
  <c r="D144" i="1"/>
  <c r="E144" i="1"/>
  <c r="F144" i="1"/>
  <c r="G144" i="1"/>
  <c r="H144" i="1"/>
  <c r="J144" i="1"/>
  <c r="K144" i="1"/>
  <c r="L144" i="1"/>
  <c r="M144" i="1"/>
  <c r="AF144" i="1"/>
  <c r="AG144" i="1"/>
  <c r="AH144" i="1"/>
  <c r="AI144" i="1"/>
  <c r="AJ144" i="1"/>
  <c r="AK144" i="1"/>
  <c r="AM144" i="1"/>
  <c r="AU144" i="1"/>
  <c r="BC144" i="1"/>
  <c r="BD144" i="1"/>
  <c r="D145" i="1"/>
  <c r="E145" i="1"/>
  <c r="F145" i="1"/>
  <c r="G145" i="1"/>
  <c r="H145" i="1"/>
  <c r="J145" i="1"/>
  <c r="K145" i="1"/>
  <c r="L145" i="1"/>
  <c r="M145" i="1"/>
  <c r="AF145" i="1"/>
  <c r="AG145" i="1"/>
  <c r="AH145" i="1"/>
  <c r="AI145" i="1"/>
  <c r="AJ145" i="1"/>
  <c r="AK145" i="1"/>
  <c r="AM145" i="1"/>
  <c r="AU145" i="1"/>
  <c r="BC145" i="1"/>
  <c r="BD145" i="1"/>
  <c r="D146" i="1"/>
  <c r="E146" i="1"/>
  <c r="F146" i="1"/>
  <c r="G146" i="1"/>
  <c r="H146" i="1"/>
  <c r="J146" i="1"/>
  <c r="K146" i="1"/>
  <c r="L146" i="1"/>
  <c r="M146" i="1"/>
  <c r="AF146" i="1"/>
  <c r="AG146" i="1"/>
  <c r="AH146" i="1"/>
  <c r="AI146" i="1"/>
  <c r="AJ146" i="1"/>
  <c r="AK146" i="1"/>
  <c r="AM146" i="1"/>
  <c r="AU146" i="1"/>
  <c r="BC146" i="1"/>
  <c r="BD146" i="1"/>
  <c r="D147" i="1"/>
  <c r="E147" i="1"/>
  <c r="F147" i="1"/>
  <c r="G147" i="1"/>
  <c r="H147" i="1"/>
  <c r="J147" i="1"/>
  <c r="K147" i="1"/>
  <c r="L147" i="1"/>
  <c r="M147" i="1"/>
  <c r="AF147" i="1"/>
  <c r="AG147" i="1"/>
  <c r="AH147" i="1"/>
  <c r="AI147" i="1"/>
  <c r="AJ147" i="1"/>
  <c r="AK147" i="1"/>
  <c r="AM147" i="1"/>
  <c r="AU147" i="1"/>
  <c r="BC147" i="1"/>
  <c r="BD147" i="1"/>
  <c r="D148" i="1"/>
  <c r="E148" i="1"/>
  <c r="F148" i="1"/>
  <c r="G148" i="1"/>
  <c r="H148" i="1"/>
  <c r="J148" i="1"/>
  <c r="K148" i="1"/>
  <c r="L148" i="1"/>
  <c r="M148" i="1"/>
  <c r="AF148" i="1"/>
  <c r="AG148" i="1"/>
  <c r="AH148" i="1"/>
  <c r="AI148" i="1"/>
  <c r="AJ148" i="1"/>
  <c r="AK148" i="1"/>
  <c r="AM148" i="1"/>
  <c r="AU148" i="1"/>
  <c r="BC148" i="1"/>
  <c r="BD148" i="1"/>
  <c r="D149" i="1"/>
  <c r="E149" i="1"/>
  <c r="F149" i="1"/>
  <c r="G149" i="1"/>
  <c r="H149" i="1"/>
  <c r="J149" i="1"/>
  <c r="K149" i="1"/>
  <c r="L149" i="1"/>
  <c r="M149" i="1"/>
  <c r="AF149" i="1"/>
  <c r="AG149" i="1"/>
  <c r="AH149" i="1"/>
  <c r="AI149" i="1"/>
  <c r="AJ149" i="1"/>
  <c r="AK149" i="1"/>
  <c r="AM149" i="1"/>
  <c r="AU149" i="1"/>
  <c r="BC149" i="1"/>
  <c r="BD149" i="1"/>
  <c r="D150" i="1"/>
  <c r="E150" i="1"/>
  <c r="F150" i="1"/>
  <c r="G150" i="1"/>
  <c r="H150" i="1"/>
  <c r="J150" i="1"/>
  <c r="K150" i="1"/>
  <c r="L150" i="1"/>
  <c r="M150" i="1"/>
  <c r="AF150" i="1"/>
  <c r="AG150" i="1"/>
  <c r="AH150" i="1"/>
  <c r="AI150" i="1"/>
  <c r="AJ150" i="1"/>
  <c r="AK150" i="1"/>
  <c r="AM150" i="1"/>
  <c r="AU150" i="1"/>
  <c r="BC150" i="1"/>
  <c r="BD150" i="1"/>
  <c r="D151" i="1"/>
  <c r="E151" i="1"/>
  <c r="F151" i="1"/>
  <c r="G151" i="1"/>
  <c r="H151" i="1"/>
  <c r="J151" i="1"/>
  <c r="K151" i="1"/>
  <c r="L151" i="1"/>
  <c r="M151" i="1"/>
  <c r="AF151" i="1"/>
  <c r="AG151" i="1"/>
  <c r="AH151" i="1"/>
  <c r="AI151" i="1"/>
  <c r="AJ151" i="1"/>
  <c r="AK151" i="1"/>
  <c r="AM151" i="1"/>
  <c r="AU151" i="1"/>
  <c r="BC151" i="1"/>
  <c r="BD151" i="1"/>
  <c r="D152" i="1"/>
  <c r="E152" i="1"/>
  <c r="F152" i="1"/>
  <c r="G152" i="1"/>
  <c r="H152" i="1"/>
  <c r="J152" i="1"/>
  <c r="K152" i="1"/>
  <c r="L152" i="1"/>
  <c r="M152" i="1"/>
  <c r="AF152" i="1"/>
  <c r="AG152" i="1"/>
  <c r="AH152" i="1"/>
  <c r="AI152" i="1"/>
  <c r="AJ152" i="1"/>
  <c r="AK152" i="1"/>
  <c r="AM152" i="1"/>
  <c r="AU152" i="1"/>
  <c r="BC152" i="1"/>
  <c r="BD152" i="1"/>
  <c r="D153" i="1"/>
  <c r="E153" i="1"/>
  <c r="F153" i="1"/>
  <c r="G153" i="1"/>
  <c r="H153" i="1"/>
  <c r="J153" i="1"/>
  <c r="K153" i="1"/>
  <c r="L153" i="1"/>
  <c r="M153" i="1"/>
  <c r="AF153" i="1"/>
  <c r="AG153" i="1"/>
  <c r="AH153" i="1"/>
  <c r="AI153" i="1"/>
  <c r="AJ153" i="1"/>
  <c r="AK153" i="1"/>
  <c r="AM153" i="1"/>
  <c r="AU153" i="1"/>
  <c r="BC153" i="1"/>
  <c r="BD153" i="1"/>
  <c r="D154" i="1"/>
  <c r="E154" i="1"/>
  <c r="F154" i="1"/>
  <c r="G154" i="1"/>
  <c r="H154" i="1"/>
  <c r="J154" i="1"/>
  <c r="K154" i="1"/>
  <c r="L154" i="1"/>
  <c r="M154" i="1"/>
  <c r="AF154" i="1"/>
  <c r="AG154" i="1"/>
  <c r="AH154" i="1"/>
  <c r="AI154" i="1"/>
  <c r="AJ154" i="1"/>
  <c r="AK154" i="1"/>
  <c r="AM154" i="1"/>
  <c r="AU154" i="1"/>
  <c r="BC154" i="1"/>
  <c r="BD154" i="1"/>
  <c r="D155" i="1"/>
  <c r="E155" i="1"/>
  <c r="F155" i="1"/>
  <c r="G155" i="1"/>
  <c r="H155" i="1"/>
  <c r="J155" i="1"/>
  <c r="K155" i="1"/>
  <c r="L155" i="1"/>
  <c r="M155" i="1"/>
  <c r="AF155" i="1"/>
  <c r="AG155" i="1"/>
  <c r="AH155" i="1"/>
  <c r="AI155" i="1"/>
  <c r="AJ155" i="1"/>
  <c r="AK155" i="1"/>
  <c r="AM155" i="1"/>
  <c r="AU155" i="1"/>
  <c r="BC155" i="1"/>
  <c r="BD155" i="1"/>
  <c r="D156" i="1"/>
  <c r="E156" i="1"/>
  <c r="F156" i="1"/>
  <c r="G156" i="1"/>
  <c r="H156" i="1"/>
  <c r="J156" i="1"/>
  <c r="K156" i="1"/>
  <c r="L156" i="1"/>
  <c r="M156" i="1"/>
  <c r="AF156" i="1"/>
  <c r="AG156" i="1"/>
  <c r="AH156" i="1"/>
  <c r="AI156" i="1"/>
  <c r="AJ156" i="1"/>
  <c r="AK156" i="1"/>
  <c r="AM156" i="1"/>
  <c r="AU156" i="1"/>
  <c r="BC156" i="1"/>
  <c r="BD156" i="1"/>
  <c r="D157" i="1"/>
  <c r="E157" i="1"/>
  <c r="F157" i="1"/>
  <c r="G157" i="1"/>
  <c r="H157" i="1"/>
  <c r="J157" i="1"/>
  <c r="K157" i="1"/>
  <c r="L157" i="1"/>
  <c r="M157" i="1"/>
  <c r="AF157" i="1"/>
  <c r="AG157" i="1"/>
  <c r="AH157" i="1"/>
  <c r="AI157" i="1"/>
  <c r="AJ157" i="1"/>
  <c r="AK157" i="1"/>
  <c r="AM157" i="1"/>
  <c r="AU157" i="1"/>
  <c r="BC157" i="1"/>
  <c r="BD157" i="1"/>
  <c r="D158" i="1"/>
  <c r="E158" i="1"/>
  <c r="F158" i="1"/>
  <c r="G158" i="1"/>
  <c r="H158" i="1"/>
  <c r="J158" i="1"/>
  <c r="K158" i="1"/>
  <c r="L158" i="1"/>
  <c r="M158" i="1"/>
  <c r="AF158" i="1"/>
  <c r="AG158" i="1"/>
  <c r="AH158" i="1"/>
  <c r="AI158" i="1"/>
  <c r="AJ158" i="1"/>
  <c r="AK158" i="1"/>
  <c r="AM158" i="1"/>
  <c r="AU158" i="1"/>
  <c r="BC158" i="1"/>
  <c r="BD158" i="1"/>
  <c r="D159" i="1"/>
  <c r="E159" i="1"/>
  <c r="F159" i="1"/>
  <c r="G159" i="1"/>
  <c r="H159" i="1"/>
  <c r="J159" i="1"/>
  <c r="K159" i="1"/>
  <c r="L159" i="1"/>
  <c r="M159" i="1"/>
  <c r="AF159" i="1"/>
  <c r="AG159" i="1"/>
  <c r="AH159" i="1"/>
  <c r="AI159" i="1"/>
  <c r="AJ159" i="1"/>
  <c r="AK159" i="1"/>
  <c r="AM159" i="1"/>
  <c r="AU159" i="1"/>
  <c r="BC159" i="1"/>
  <c r="BD159" i="1"/>
  <c r="D160" i="1"/>
  <c r="E160" i="1"/>
  <c r="F160" i="1"/>
  <c r="G160" i="1"/>
  <c r="H160" i="1"/>
  <c r="J160" i="1"/>
  <c r="K160" i="1"/>
  <c r="L160" i="1"/>
  <c r="M160" i="1"/>
  <c r="AF160" i="1"/>
  <c r="AG160" i="1"/>
  <c r="AH160" i="1"/>
  <c r="AI160" i="1"/>
  <c r="AJ160" i="1"/>
  <c r="AK160" i="1"/>
  <c r="AM160" i="1"/>
  <c r="AU160" i="1"/>
  <c r="BC160" i="1"/>
  <c r="BD160" i="1"/>
  <c r="D161" i="1"/>
  <c r="E161" i="1"/>
  <c r="F161" i="1"/>
  <c r="G161" i="1"/>
  <c r="H161" i="1"/>
  <c r="J161" i="1"/>
  <c r="K161" i="1"/>
  <c r="L161" i="1"/>
  <c r="M161" i="1"/>
  <c r="AF161" i="1"/>
  <c r="AG161" i="1"/>
  <c r="AH161" i="1"/>
  <c r="AI161" i="1"/>
  <c r="AJ161" i="1"/>
  <c r="AK161" i="1"/>
  <c r="AM161" i="1"/>
  <c r="AU161" i="1"/>
  <c r="BC161" i="1"/>
  <c r="BD161" i="1"/>
  <c r="D162" i="1"/>
  <c r="E162" i="1"/>
  <c r="F162" i="1"/>
  <c r="G162" i="1"/>
  <c r="H162" i="1"/>
  <c r="J162" i="1"/>
  <c r="K162" i="1"/>
  <c r="L162" i="1"/>
  <c r="M162" i="1"/>
  <c r="AF162" i="1"/>
  <c r="AG162" i="1"/>
  <c r="AH162" i="1"/>
  <c r="AI162" i="1"/>
  <c r="AJ162" i="1"/>
  <c r="AK162" i="1"/>
  <c r="AM162" i="1"/>
  <c r="AU162" i="1"/>
  <c r="BC162" i="1"/>
  <c r="BD162" i="1"/>
  <c r="D163" i="1"/>
  <c r="E163" i="1"/>
  <c r="F163" i="1"/>
  <c r="G163" i="1"/>
  <c r="H163" i="1"/>
  <c r="J163" i="1"/>
  <c r="K163" i="1"/>
  <c r="L163" i="1"/>
  <c r="M163" i="1"/>
  <c r="AF163" i="1"/>
  <c r="AG163" i="1"/>
  <c r="AH163" i="1"/>
  <c r="AI163" i="1"/>
  <c r="AJ163" i="1"/>
  <c r="AK163" i="1"/>
  <c r="AM163" i="1"/>
  <c r="AU163" i="1"/>
  <c r="BC163" i="1"/>
  <c r="BD163" i="1"/>
  <c r="D164" i="1"/>
  <c r="E164" i="1"/>
  <c r="F164" i="1"/>
  <c r="G164" i="1"/>
  <c r="H164" i="1"/>
  <c r="J164" i="1"/>
  <c r="K164" i="1"/>
  <c r="L164" i="1"/>
  <c r="M164" i="1"/>
  <c r="AF164" i="1"/>
  <c r="AG164" i="1"/>
  <c r="AH164" i="1"/>
  <c r="AI164" i="1"/>
  <c r="AJ164" i="1"/>
  <c r="AK164" i="1"/>
  <c r="AM164" i="1"/>
  <c r="AU164" i="1"/>
  <c r="BC164" i="1"/>
  <c r="BD164" i="1"/>
  <c r="D165" i="1"/>
  <c r="E165" i="1"/>
  <c r="F165" i="1"/>
  <c r="G165" i="1"/>
  <c r="H165" i="1"/>
  <c r="J165" i="1"/>
  <c r="K165" i="1"/>
  <c r="L165" i="1"/>
  <c r="M165" i="1"/>
  <c r="AF165" i="1"/>
  <c r="AG165" i="1"/>
  <c r="AH165" i="1"/>
  <c r="AI165" i="1"/>
  <c r="AJ165" i="1"/>
  <c r="AK165" i="1"/>
  <c r="AM165" i="1"/>
  <c r="AU165" i="1"/>
  <c r="BC165" i="1"/>
  <c r="BD165" i="1"/>
  <c r="D166" i="1"/>
  <c r="E166" i="1"/>
  <c r="F166" i="1"/>
  <c r="G166" i="1"/>
  <c r="H166" i="1"/>
  <c r="J166" i="1"/>
  <c r="K166" i="1"/>
  <c r="L166" i="1"/>
  <c r="M166" i="1"/>
  <c r="AF166" i="1"/>
  <c r="AG166" i="1"/>
  <c r="AH166" i="1"/>
  <c r="AI166" i="1"/>
  <c r="AJ166" i="1"/>
  <c r="AK166" i="1"/>
  <c r="AM166" i="1"/>
  <c r="AU166" i="1"/>
  <c r="BC166" i="1"/>
  <c r="BD166" i="1"/>
  <c r="D167" i="1"/>
  <c r="E167" i="1"/>
  <c r="F167" i="1"/>
  <c r="G167" i="1"/>
  <c r="H167" i="1"/>
  <c r="J167" i="1"/>
  <c r="K167" i="1"/>
  <c r="L167" i="1"/>
  <c r="M167" i="1"/>
  <c r="AF167" i="1"/>
  <c r="AG167" i="1"/>
  <c r="AH167" i="1"/>
  <c r="AI167" i="1"/>
  <c r="AJ167" i="1"/>
  <c r="AK167" i="1"/>
  <c r="AM167" i="1"/>
  <c r="AU167" i="1"/>
  <c r="BC167" i="1"/>
  <c r="BD167" i="1"/>
  <c r="D168" i="1"/>
  <c r="E168" i="1"/>
  <c r="F168" i="1"/>
  <c r="G168" i="1"/>
  <c r="H168" i="1"/>
  <c r="J168" i="1"/>
  <c r="K168" i="1"/>
  <c r="L168" i="1"/>
  <c r="M168" i="1"/>
  <c r="AF168" i="1"/>
  <c r="AG168" i="1"/>
  <c r="AH168" i="1"/>
  <c r="AI168" i="1"/>
  <c r="AJ168" i="1"/>
  <c r="AK168" i="1"/>
  <c r="AM168" i="1"/>
  <c r="AU168" i="1"/>
  <c r="BC168" i="1"/>
  <c r="BD168" i="1"/>
  <c r="D169" i="1"/>
  <c r="E169" i="1"/>
  <c r="F169" i="1"/>
  <c r="G169" i="1"/>
  <c r="H169" i="1"/>
  <c r="J169" i="1"/>
  <c r="K169" i="1"/>
  <c r="L169" i="1"/>
  <c r="M169" i="1"/>
  <c r="AF169" i="1"/>
  <c r="AG169" i="1"/>
  <c r="AH169" i="1"/>
  <c r="AI169" i="1"/>
  <c r="AJ169" i="1"/>
  <c r="AK169" i="1"/>
  <c r="AM169" i="1"/>
  <c r="AU169" i="1"/>
  <c r="BC169" i="1"/>
  <c r="BD169" i="1"/>
  <c r="D170" i="1"/>
  <c r="E170" i="1"/>
  <c r="F170" i="1"/>
  <c r="G170" i="1"/>
  <c r="H170" i="1"/>
  <c r="J170" i="1"/>
  <c r="K170" i="1"/>
  <c r="L170" i="1"/>
  <c r="M170" i="1"/>
  <c r="AF170" i="1"/>
  <c r="AG170" i="1"/>
  <c r="AH170" i="1"/>
  <c r="AI170" i="1"/>
  <c r="AJ170" i="1"/>
  <c r="AK170" i="1"/>
  <c r="AM170" i="1"/>
  <c r="AU170" i="1"/>
  <c r="BC170" i="1"/>
  <c r="BD170" i="1"/>
  <c r="D171" i="1"/>
  <c r="E171" i="1"/>
  <c r="F171" i="1"/>
  <c r="G171" i="1"/>
  <c r="H171" i="1"/>
  <c r="J171" i="1"/>
  <c r="K171" i="1"/>
  <c r="L171" i="1"/>
  <c r="M171" i="1"/>
  <c r="AF171" i="1"/>
  <c r="AG171" i="1"/>
  <c r="AH171" i="1"/>
  <c r="AI171" i="1"/>
  <c r="AJ171" i="1"/>
  <c r="AK171" i="1"/>
  <c r="AM171" i="1"/>
  <c r="AU171" i="1"/>
  <c r="BC171" i="1"/>
  <c r="BD171" i="1"/>
  <c r="D172" i="1"/>
  <c r="E172" i="1"/>
  <c r="F172" i="1"/>
  <c r="G172" i="1"/>
  <c r="H172" i="1"/>
  <c r="J172" i="1"/>
  <c r="K172" i="1"/>
  <c r="L172" i="1"/>
  <c r="M172" i="1"/>
  <c r="AF172" i="1"/>
  <c r="AG172" i="1"/>
  <c r="AH172" i="1"/>
  <c r="AI172" i="1"/>
  <c r="AJ172" i="1"/>
  <c r="AK172" i="1"/>
  <c r="AM172" i="1"/>
  <c r="AU172" i="1"/>
  <c r="BC172" i="1"/>
  <c r="BD172" i="1"/>
  <c r="D173" i="1"/>
  <c r="E173" i="1"/>
  <c r="F173" i="1"/>
  <c r="G173" i="1"/>
  <c r="H173" i="1"/>
  <c r="J173" i="1"/>
  <c r="K173" i="1"/>
  <c r="L173" i="1"/>
  <c r="M173" i="1"/>
  <c r="AF173" i="1"/>
  <c r="AG173" i="1"/>
  <c r="AH173" i="1"/>
  <c r="AI173" i="1"/>
  <c r="AJ173" i="1"/>
  <c r="AK173" i="1"/>
  <c r="AM173" i="1"/>
  <c r="AU173" i="1"/>
  <c r="BC173" i="1"/>
  <c r="BD173" i="1"/>
  <c r="D174" i="1"/>
  <c r="E174" i="1"/>
  <c r="F174" i="1"/>
  <c r="G174" i="1"/>
  <c r="H174" i="1"/>
  <c r="J174" i="1"/>
  <c r="K174" i="1"/>
  <c r="L174" i="1"/>
  <c r="M174" i="1"/>
  <c r="AF174" i="1"/>
  <c r="AG174" i="1"/>
  <c r="AH174" i="1"/>
  <c r="AI174" i="1"/>
  <c r="AJ174" i="1"/>
  <c r="AK174" i="1"/>
  <c r="AM174" i="1"/>
  <c r="AU174" i="1"/>
  <c r="BC174" i="1"/>
  <c r="BD174" i="1"/>
  <c r="D175" i="1"/>
  <c r="E175" i="1"/>
  <c r="F175" i="1"/>
  <c r="G175" i="1"/>
  <c r="H175" i="1"/>
  <c r="J175" i="1"/>
  <c r="K175" i="1"/>
  <c r="L175" i="1"/>
  <c r="M175" i="1"/>
  <c r="AF175" i="1"/>
  <c r="AG175" i="1"/>
  <c r="AH175" i="1"/>
  <c r="AI175" i="1"/>
  <c r="AJ175" i="1"/>
  <c r="AK175" i="1"/>
  <c r="AM175" i="1"/>
  <c r="AU175" i="1"/>
  <c r="BC175" i="1"/>
  <c r="BD175" i="1"/>
  <c r="D176" i="1"/>
  <c r="E176" i="1"/>
  <c r="F176" i="1"/>
  <c r="G176" i="1"/>
  <c r="H176" i="1"/>
  <c r="J176" i="1"/>
  <c r="K176" i="1"/>
  <c r="L176" i="1"/>
  <c r="M176" i="1"/>
  <c r="AF176" i="1"/>
  <c r="AG176" i="1"/>
  <c r="AH176" i="1"/>
  <c r="AI176" i="1"/>
  <c r="AJ176" i="1"/>
  <c r="AK176" i="1"/>
  <c r="AM176" i="1"/>
  <c r="AU176" i="1"/>
  <c r="BC176" i="1"/>
  <c r="BD176" i="1"/>
  <c r="D177" i="1"/>
  <c r="E177" i="1"/>
  <c r="F177" i="1"/>
  <c r="G177" i="1"/>
  <c r="H177" i="1"/>
  <c r="J177" i="1"/>
  <c r="K177" i="1"/>
  <c r="L177" i="1"/>
  <c r="M177" i="1"/>
  <c r="AF177" i="1"/>
  <c r="AG177" i="1"/>
  <c r="AH177" i="1"/>
  <c r="AI177" i="1"/>
  <c r="AJ177" i="1"/>
  <c r="AK177" i="1"/>
  <c r="AM177" i="1"/>
  <c r="AU177" i="1"/>
  <c r="BC177" i="1"/>
  <c r="BD177" i="1"/>
  <c r="D178" i="1"/>
  <c r="E178" i="1"/>
  <c r="F178" i="1"/>
  <c r="G178" i="1"/>
  <c r="H178" i="1"/>
  <c r="J178" i="1"/>
  <c r="K178" i="1"/>
  <c r="L178" i="1"/>
  <c r="M178" i="1"/>
  <c r="AF178" i="1"/>
  <c r="AG178" i="1"/>
  <c r="AH178" i="1"/>
  <c r="AI178" i="1"/>
  <c r="AJ178" i="1"/>
  <c r="AK178" i="1"/>
  <c r="AM178" i="1"/>
  <c r="AU178" i="1"/>
  <c r="BC178" i="1"/>
  <c r="BD178" i="1"/>
  <c r="D179" i="1"/>
  <c r="E179" i="1"/>
  <c r="F179" i="1"/>
  <c r="G179" i="1"/>
  <c r="H179" i="1"/>
  <c r="J179" i="1"/>
  <c r="K179" i="1"/>
  <c r="L179" i="1"/>
  <c r="M179" i="1"/>
  <c r="AF179" i="1"/>
  <c r="AG179" i="1"/>
  <c r="AH179" i="1"/>
  <c r="AI179" i="1"/>
  <c r="AJ179" i="1"/>
  <c r="AK179" i="1"/>
  <c r="AM179" i="1"/>
  <c r="AU179" i="1"/>
  <c r="BC179" i="1"/>
  <c r="BD179" i="1"/>
  <c r="D180" i="1"/>
  <c r="E180" i="1"/>
  <c r="F180" i="1"/>
  <c r="G180" i="1"/>
  <c r="H180" i="1"/>
  <c r="J180" i="1"/>
  <c r="K180" i="1"/>
  <c r="L180" i="1"/>
  <c r="M180" i="1"/>
  <c r="AF180" i="1"/>
  <c r="AG180" i="1"/>
  <c r="AH180" i="1"/>
  <c r="AI180" i="1"/>
  <c r="AJ180" i="1"/>
  <c r="AK180" i="1"/>
  <c r="AM180" i="1"/>
  <c r="AU180" i="1"/>
  <c r="BC180" i="1"/>
  <c r="BD180" i="1"/>
  <c r="D181" i="1"/>
  <c r="E181" i="1"/>
  <c r="F181" i="1"/>
  <c r="G181" i="1"/>
  <c r="H181" i="1"/>
  <c r="J181" i="1"/>
  <c r="K181" i="1"/>
  <c r="L181" i="1"/>
  <c r="M181" i="1"/>
  <c r="AF181" i="1"/>
  <c r="AG181" i="1"/>
  <c r="AH181" i="1"/>
  <c r="AI181" i="1"/>
  <c r="AJ181" i="1"/>
  <c r="AK181" i="1"/>
  <c r="AM181" i="1"/>
  <c r="AU181" i="1"/>
  <c r="BC181" i="1"/>
  <c r="BD181" i="1"/>
  <c r="D182" i="1"/>
  <c r="E182" i="1"/>
  <c r="F182" i="1"/>
  <c r="G182" i="1"/>
  <c r="H182" i="1"/>
  <c r="J182" i="1"/>
  <c r="K182" i="1"/>
  <c r="L182" i="1"/>
  <c r="M182" i="1"/>
  <c r="AF182" i="1"/>
  <c r="AG182" i="1"/>
  <c r="AH182" i="1"/>
  <c r="AI182" i="1"/>
  <c r="AJ182" i="1"/>
  <c r="AK182" i="1"/>
  <c r="AM182" i="1"/>
  <c r="AU182" i="1"/>
  <c r="BC182" i="1"/>
  <c r="BD182" i="1"/>
  <c r="D183" i="1"/>
  <c r="E183" i="1"/>
  <c r="F183" i="1"/>
  <c r="G183" i="1"/>
  <c r="H183" i="1"/>
  <c r="J183" i="1"/>
  <c r="K183" i="1"/>
  <c r="L183" i="1"/>
  <c r="M183" i="1"/>
  <c r="AF183" i="1"/>
  <c r="AG183" i="1"/>
  <c r="AH183" i="1"/>
  <c r="AI183" i="1"/>
  <c r="AJ183" i="1"/>
  <c r="AK183" i="1"/>
  <c r="AM183" i="1"/>
  <c r="AU183" i="1"/>
  <c r="BC183" i="1"/>
  <c r="BD183" i="1"/>
  <c r="D184" i="1"/>
  <c r="E184" i="1"/>
  <c r="F184" i="1"/>
  <c r="G184" i="1"/>
  <c r="H184" i="1"/>
  <c r="J184" i="1"/>
  <c r="K184" i="1"/>
  <c r="L184" i="1"/>
  <c r="M184" i="1"/>
  <c r="AF184" i="1"/>
  <c r="AG184" i="1"/>
  <c r="AH184" i="1"/>
  <c r="AI184" i="1"/>
  <c r="AJ184" i="1"/>
  <c r="AK184" i="1"/>
  <c r="AM184" i="1"/>
  <c r="AU184" i="1"/>
  <c r="BC184" i="1"/>
  <c r="BD184" i="1"/>
  <c r="D185" i="1"/>
  <c r="E185" i="1"/>
  <c r="F185" i="1"/>
  <c r="G185" i="1"/>
  <c r="H185" i="1"/>
  <c r="J185" i="1"/>
  <c r="K185" i="1"/>
  <c r="L185" i="1"/>
  <c r="M185" i="1"/>
  <c r="AF185" i="1"/>
  <c r="AG185" i="1"/>
  <c r="AH185" i="1"/>
  <c r="AI185" i="1"/>
  <c r="AJ185" i="1"/>
  <c r="AK185" i="1"/>
  <c r="AM185" i="1"/>
  <c r="AU185" i="1"/>
  <c r="BC185" i="1"/>
  <c r="BD185" i="1"/>
  <c r="D186" i="1"/>
  <c r="E186" i="1"/>
  <c r="F186" i="1"/>
  <c r="G186" i="1"/>
  <c r="H186" i="1"/>
  <c r="J186" i="1"/>
  <c r="K186" i="1"/>
  <c r="L186" i="1"/>
  <c r="M186" i="1"/>
  <c r="AF186" i="1"/>
  <c r="AG186" i="1"/>
  <c r="AH186" i="1"/>
  <c r="AI186" i="1"/>
  <c r="AJ186" i="1"/>
  <c r="AK186" i="1"/>
  <c r="AM186" i="1"/>
  <c r="AU186" i="1"/>
  <c r="BC186" i="1"/>
  <c r="BD186" i="1"/>
  <c r="D187" i="1"/>
  <c r="E187" i="1"/>
  <c r="F187" i="1"/>
  <c r="G187" i="1"/>
  <c r="H187" i="1"/>
  <c r="J187" i="1"/>
  <c r="K187" i="1"/>
  <c r="L187" i="1"/>
  <c r="M187" i="1"/>
  <c r="AF187" i="1"/>
  <c r="AG187" i="1"/>
  <c r="AH187" i="1"/>
  <c r="AI187" i="1"/>
  <c r="AJ187" i="1"/>
  <c r="AK187" i="1"/>
  <c r="AM187" i="1"/>
  <c r="AU187" i="1"/>
  <c r="BC187" i="1"/>
  <c r="BD187" i="1"/>
  <c r="D188" i="1"/>
  <c r="E188" i="1"/>
  <c r="F188" i="1"/>
  <c r="G188" i="1"/>
  <c r="H188" i="1"/>
  <c r="J188" i="1"/>
  <c r="K188" i="1"/>
  <c r="L188" i="1"/>
  <c r="M188" i="1"/>
  <c r="AF188" i="1"/>
  <c r="AG188" i="1"/>
  <c r="AH188" i="1"/>
  <c r="AI188" i="1"/>
  <c r="AJ188" i="1"/>
  <c r="AK188" i="1"/>
  <c r="AM188" i="1"/>
  <c r="AU188" i="1"/>
  <c r="BC188" i="1"/>
  <c r="BD188" i="1"/>
  <c r="C189" i="1"/>
  <c r="D189" i="1"/>
  <c r="E189" i="1"/>
  <c r="F189" i="1"/>
  <c r="G189" i="1"/>
  <c r="H189" i="1"/>
  <c r="J189" i="1"/>
  <c r="K189" i="1"/>
  <c r="L189" i="1"/>
  <c r="M189" i="1"/>
  <c r="AF189" i="1"/>
  <c r="AG189" i="1"/>
  <c r="AH189" i="1"/>
  <c r="AI189" i="1"/>
  <c r="AJ189" i="1"/>
  <c r="AK189" i="1"/>
  <c r="AM189" i="1"/>
  <c r="C191" i="1"/>
  <c r="D191" i="1"/>
  <c r="E191" i="1"/>
  <c r="F191" i="1"/>
  <c r="G191" i="1"/>
  <c r="H191" i="1"/>
  <c r="J191" i="1"/>
  <c r="K191" i="1"/>
  <c r="L191" i="1"/>
  <c r="M191" i="1"/>
  <c r="AF191" i="1"/>
  <c r="AG191" i="1"/>
  <c r="AH191" i="1"/>
  <c r="AI191" i="1"/>
  <c r="AJ191" i="1"/>
  <c r="AK191" i="1"/>
  <c r="AM191" i="1"/>
  <c r="AU191" i="1"/>
  <c r="BC191" i="1"/>
  <c r="BD191" i="1"/>
  <c r="C192" i="1"/>
  <c r="D192" i="1"/>
  <c r="E192" i="1"/>
  <c r="F192" i="1"/>
  <c r="G192" i="1"/>
  <c r="H192" i="1"/>
  <c r="J192" i="1"/>
  <c r="K192" i="1"/>
  <c r="L192" i="1"/>
  <c r="M192" i="1"/>
  <c r="AF192" i="1"/>
  <c r="AG192" i="1"/>
  <c r="AH192" i="1"/>
  <c r="AI192" i="1"/>
  <c r="AJ192" i="1"/>
  <c r="AK192" i="1"/>
  <c r="AM192" i="1"/>
  <c r="AU192" i="1"/>
  <c r="BC192" i="1"/>
  <c r="BD192" i="1"/>
  <c r="C193" i="1"/>
  <c r="D193" i="1"/>
  <c r="E193" i="1"/>
  <c r="F193" i="1"/>
  <c r="G193" i="1"/>
  <c r="H193" i="1"/>
  <c r="J193" i="1"/>
  <c r="K193" i="1"/>
  <c r="L193" i="1"/>
  <c r="M193" i="1"/>
  <c r="AF193" i="1"/>
  <c r="AG193" i="1"/>
  <c r="AH193" i="1"/>
  <c r="AI193" i="1"/>
  <c r="AJ193" i="1"/>
  <c r="AK193" i="1"/>
  <c r="AM193" i="1"/>
  <c r="AU193" i="1"/>
  <c r="BC193" i="1"/>
  <c r="BD193" i="1"/>
  <c r="C194" i="1"/>
  <c r="D194" i="1"/>
  <c r="E194" i="1"/>
  <c r="F194" i="1"/>
  <c r="G194" i="1"/>
  <c r="H194" i="1"/>
  <c r="J194" i="1"/>
  <c r="K194" i="1"/>
  <c r="L194" i="1"/>
  <c r="M194" i="1"/>
  <c r="AF194" i="1"/>
  <c r="AG194" i="1"/>
  <c r="AH194" i="1"/>
  <c r="AI194" i="1"/>
  <c r="AJ194" i="1"/>
  <c r="AK194" i="1"/>
  <c r="AM194" i="1"/>
  <c r="AU194" i="1"/>
  <c r="BC194" i="1"/>
  <c r="BD194" i="1"/>
  <c r="C195" i="1"/>
  <c r="D195" i="1"/>
  <c r="E195" i="1"/>
  <c r="F195" i="1"/>
  <c r="G195" i="1"/>
  <c r="H195" i="1"/>
  <c r="J195" i="1"/>
  <c r="K195" i="1"/>
  <c r="L195" i="1"/>
  <c r="M195" i="1"/>
  <c r="AF195" i="1"/>
  <c r="AG195" i="1"/>
  <c r="AH195" i="1"/>
  <c r="AI195" i="1"/>
  <c r="AJ195" i="1"/>
  <c r="AK195" i="1"/>
  <c r="AM195" i="1"/>
  <c r="AU195" i="1"/>
  <c r="BC195" i="1"/>
  <c r="BD195" i="1"/>
  <c r="C196" i="1"/>
  <c r="D196" i="1"/>
  <c r="E196" i="1"/>
  <c r="F196" i="1"/>
  <c r="G196" i="1"/>
  <c r="H196" i="1"/>
  <c r="J196" i="1"/>
  <c r="K196" i="1"/>
  <c r="L196" i="1"/>
  <c r="M196" i="1"/>
  <c r="AF196" i="1"/>
  <c r="AG196" i="1"/>
  <c r="AH196" i="1"/>
  <c r="AI196" i="1"/>
  <c r="AJ196" i="1"/>
  <c r="AK196" i="1"/>
  <c r="AM196" i="1"/>
  <c r="AU196" i="1"/>
  <c r="BC196" i="1"/>
  <c r="BD196" i="1"/>
  <c r="C197" i="1"/>
  <c r="D197" i="1"/>
  <c r="E197" i="1"/>
  <c r="F197" i="1"/>
  <c r="G197" i="1"/>
  <c r="H197" i="1"/>
  <c r="J197" i="1"/>
  <c r="K197" i="1"/>
  <c r="L197" i="1"/>
  <c r="M197" i="1"/>
  <c r="AF197" i="1"/>
  <c r="AG197" i="1"/>
  <c r="AH197" i="1"/>
  <c r="AI197" i="1"/>
  <c r="AJ197" i="1"/>
  <c r="AK197" i="1"/>
  <c r="AM197" i="1"/>
  <c r="AU197" i="1"/>
  <c r="BC197" i="1"/>
  <c r="BD197" i="1"/>
  <c r="C198" i="1"/>
  <c r="D198" i="1"/>
  <c r="E198" i="1"/>
  <c r="F198" i="1"/>
  <c r="G198" i="1"/>
  <c r="H198" i="1"/>
  <c r="J198" i="1"/>
  <c r="K198" i="1"/>
  <c r="L198" i="1"/>
  <c r="M198" i="1"/>
  <c r="AF198" i="1"/>
  <c r="AG198" i="1"/>
  <c r="AH198" i="1"/>
  <c r="AI198" i="1"/>
  <c r="AJ198" i="1"/>
  <c r="AK198" i="1"/>
  <c r="AM198" i="1"/>
  <c r="AU198" i="1"/>
  <c r="BC198" i="1"/>
  <c r="BD198" i="1"/>
  <c r="C199" i="1"/>
  <c r="D199" i="1"/>
  <c r="E199" i="1"/>
  <c r="F199" i="1"/>
  <c r="G199" i="1"/>
  <c r="H199" i="1"/>
  <c r="J199" i="1"/>
  <c r="K199" i="1"/>
  <c r="L199" i="1"/>
  <c r="M199" i="1"/>
  <c r="AF199" i="1"/>
  <c r="AG199" i="1"/>
  <c r="AH199" i="1"/>
  <c r="AI199" i="1"/>
  <c r="AJ199" i="1"/>
  <c r="AK199" i="1"/>
  <c r="AM199" i="1"/>
  <c r="AU199" i="1"/>
  <c r="BC199" i="1"/>
  <c r="BD199" i="1"/>
  <c r="C200" i="1"/>
  <c r="D200" i="1"/>
  <c r="E200" i="1"/>
  <c r="F200" i="1"/>
  <c r="G200" i="1"/>
  <c r="H200" i="1"/>
  <c r="J200" i="1"/>
  <c r="K200" i="1"/>
  <c r="L200" i="1"/>
  <c r="M200" i="1"/>
  <c r="AF200" i="1"/>
  <c r="AG200" i="1"/>
  <c r="AH200" i="1"/>
  <c r="AI200" i="1"/>
  <c r="AJ200" i="1"/>
  <c r="AK200" i="1"/>
  <c r="AM200" i="1"/>
  <c r="AU200" i="1"/>
  <c r="BC200" i="1"/>
  <c r="BD200" i="1"/>
  <c r="C201" i="1"/>
  <c r="D201" i="1"/>
  <c r="E201" i="1"/>
  <c r="F201" i="1"/>
  <c r="G201" i="1"/>
  <c r="H201" i="1"/>
  <c r="J201" i="1"/>
  <c r="K201" i="1"/>
  <c r="L201" i="1"/>
  <c r="M201" i="1"/>
  <c r="AF201" i="1"/>
  <c r="AG201" i="1"/>
  <c r="AH201" i="1"/>
  <c r="AI201" i="1"/>
  <c r="AJ201" i="1"/>
  <c r="AK201" i="1"/>
  <c r="AM201" i="1"/>
  <c r="AU201" i="1"/>
  <c r="BC201" i="1"/>
  <c r="BD201" i="1"/>
  <c r="C202" i="1"/>
  <c r="D202" i="1"/>
  <c r="E202" i="1"/>
  <c r="F202" i="1"/>
  <c r="G202" i="1"/>
  <c r="H202" i="1"/>
  <c r="J202" i="1"/>
  <c r="K202" i="1"/>
  <c r="L202" i="1"/>
  <c r="M202" i="1"/>
  <c r="AF202" i="1"/>
  <c r="AG202" i="1"/>
  <c r="AH202" i="1"/>
  <c r="AI202" i="1"/>
  <c r="AJ202" i="1"/>
  <c r="AK202" i="1"/>
  <c r="AM202" i="1"/>
  <c r="AU202" i="1"/>
  <c r="BC202" i="1"/>
  <c r="BD202" i="1"/>
  <c r="C203" i="1"/>
  <c r="D203" i="1"/>
  <c r="E203" i="1"/>
  <c r="F203" i="1"/>
  <c r="G203" i="1"/>
  <c r="H203" i="1"/>
  <c r="J203" i="1"/>
  <c r="K203" i="1"/>
  <c r="L203" i="1"/>
  <c r="M203" i="1"/>
  <c r="AF203" i="1"/>
  <c r="AG203" i="1"/>
  <c r="AH203" i="1"/>
  <c r="AI203" i="1"/>
  <c r="AJ203" i="1"/>
  <c r="AK203" i="1"/>
  <c r="AM203" i="1"/>
  <c r="AU203" i="1"/>
  <c r="BC203" i="1"/>
  <c r="BD203" i="1"/>
  <c r="C204" i="1"/>
  <c r="D204" i="1"/>
  <c r="E204" i="1"/>
  <c r="F204" i="1"/>
  <c r="G204" i="1"/>
  <c r="H204" i="1"/>
  <c r="J204" i="1"/>
  <c r="K204" i="1"/>
  <c r="L204" i="1"/>
  <c r="M204" i="1"/>
  <c r="AF204" i="1"/>
  <c r="AG204" i="1"/>
  <c r="AH204" i="1"/>
  <c r="AI204" i="1"/>
  <c r="AJ204" i="1"/>
  <c r="AK204" i="1"/>
  <c r="AM204" i="1"/>
  <c r="AU204" i="1"/>
  <c r="BC204" i="1"/>
  <c r="BD204" i="1"/>
  <c r="C205" i="1"/>
  <c r="D205" i="1"/>
  <c r="E205" i="1"/>
  <c r="F205" i="1"/>
  <c r="G205" i="1"/>
  <c r="H205" i="1"/>
  <c r="J205" i="1"/>
  <c r="K205" i="1"/>
  <c r="L205" i="1"/>
  <c r="M205" i="1"/>
  <c r="AF205" i="1"/>
  <c r="AG205" i="1"/>
  <c r="AH205" i="1"/>
  <c r="AI205" i="1"/>
  <c r="AJ205" i="1"/>
  <c r="AK205" i="1"/>
  <c r="AM205" i="1"/>
  <c r="AU205" i="1"/>
  <c r="BC205" i="1"/>
  <c r="BD205" i="1"/>
  <c r="C206" i="1"/>
  <c r="D206" i="1"/>
  <c r="E206" i="1"/>
  <c r="F206" i="1"/>
  <c r="G206" i="1"/>
  <c r="H206" i="1"/>
  <c r="J206" i="1"/>
  <c r="K206" i="1"/>
  <c r="L206" i="1"/>
  <c r="M206" i="1"/>
  <c r="AF206" i="1"/>
  <c r="AG206" i="1"/>
  <c r="AH206" i="1"/>
  <c r="AI206" i="1"/>
  <c r="AJ206" i="1"/>
  <c r="AK206" i="1"/>
  <c r="AM206" i="1"/>
  <c r="AU206" i="1"/>
  <c r="BC206" i="1"/>
  <c r="BD206" i="1"/>
  <c r="C207" i="1"/>
  <c r="D207" i="1"/>
  <c r="E207" i="1"/>
  <c r="F207" i="1"/>
  <c r="G207" i="1"/>
  <c r="H207" i="1"/>
  <c r="J207" i="1"/>
  <c r="K207" i="1"/>
  <c r="L207" i="1"/>
  <c r="M207" i="1"/>
  <c r="AF207" i="1"/>
  <c r="AG207" i="1"/>
  <c r="AH207" i="1"/>
  <c r="AI207" i="1"/>
  <c r="AJ207" i="1"/>
  <c r="AK207" i="1"/>
  <c r="AM207" i="1"/>
  <c r="AU207" i="1"/>
  <c r="BC207" i="1"/>
  <c r="BD207" i="1"/>
  <c r="C208" i="1"/>
  <c r="D208" i="1"/>
  <c r="E208" i="1"/>
  <c r="F208" i="1"/>
  <c r="G208" i="1"/>
  <c r="H208" i="1"/>
  <c r="J208" i="1"/>
  <c r="K208" i="1"/>
  <c r="L208" i="1"/>
  <c r="M208" i="1"/>
  <c r="AF208" i="1"/>
  <c r="AG208" i="1"/>
  <c r="AH208" i="1"/>
  <c r="AI208" i="1"/>
  <c r="AJ208" i="1"/>
  <c r="AK208" i="1"/>
  <c r="AM208" i="1"/>
  <c r="AU208" i="1"/>
  <c r="BC208" i="1"/>
  <c r="BD208" i="1"/>
  <c r="C209" i="1"/>
  <c r="D209" i="1"/>
  <c r="E209" i="1"/>
  <c r="F209" i="1"/>
  <c r="G209" i="1"/>
  <c r="H209" i="1"/>
  <c r="J209" i="1"/>
  <c r="K209" i="1"/>
  <c r="L209" i="1"/>
  <c r="M209" i="1"/>
  <c r="AF209" i="1"/>
  <c r="AG209" i="1"/>
  <c r="AH209" i="1"/>
  <c r="AI209" i="1"/>
  <c r="AJ209" i="1"/>
  <c r="AK209" i="1"/>
  <c r="AM209" i="1"/>
  <c r="AU209" i="1"/>
  <c r="BC209" i="1"/>
  <c r="BD209" i="1"/>
  <c r="C210" i="1"/>
  <c r="D210" i="1"/>
  <c r="E210" i="1"/>
  <c r="F210" i="1"/>
  <c r="G210" i="1"/>
  <c r="H210" i="1"/>
  <c r="J210" i="1"/>
  <c r="K210" i="1"/>
  <c r="L210" i="1"/>
  <c r="M210" i="1"/>
  <c r="AF210" i="1"/>
  <c r="AG210" i="1"/>
  <c r="AH210" i="1"/>
  <c r="AI210" i="1"/>
  <c r="AJ210" i="1"/>
  <c r="AK210" i="1"/>
  <c r="AM210" i="1"/>
  <c r="AU210" i="1"/>
  <c r="BC210" i="1"/>
  <c r="BD210" i="1"/>
  <c r="C211" i="1"/>
  <c r="D211" i="1"/>
  <c r="E211" i="1"/>
  <c r="F211" i="1"/>
  <c r="G211" i="1"/>
  <c r="H211" i="1"/>
  <c r="J211" i="1"/>
  <c r="K211" i="1"/>
  <c r="L211" i="1"/>
  <c r="M211" i="1"/>
  <c r="AF211" i="1"/>
  <c r="AG211" i="1"/>
  <c r="AH211" i="1"/>
  <c r="AI211" i="1"/>
  <c r="AJ211" i="1"/>
  <c r="AK211" i="1"/>
  <c r="AM211" i="1"/>
  <c r="AU211" i="1"/>
  <c r="BC211" i="1"/>
  <c r="BD211" i="1"/>
  <c r="C212" i="1"/>
  <c r="D212" i="1"/>
  <c r="E212" i="1"/>
  <c r="F212" i="1"/>
  <c r="G212" i="1"/>
  <c r="H212" i="1"/>
  <c r="J212" i="1"/>
  <c r="K212" i="1"/>
  <c r="L212" i="1"/>
  <c r="M212" i="1"/>
  <c r="AF212" i="1"/>
  <c r="AG212" i="1"/>
  <c r="AH212" i="1"/>
  <c r="AI212" i="1"/>
  <c r="AJ212" i="1"/>
  <c r="AK212" i="1"/>
  <c r="AM212" i="1"/>
  <c r="AU212" i="1"/>
  <c r="BC212" i="1"/>
  <c r="BD212" i="1"/>
  <c r="C213" i="1"/>
  <c r="D213" i="1"/>
  <c r="E213" i="1"/>
  <c r="F213" i="1"/>
  <c r="G213" i="1"/>
  <c r="H213" i="1"/>
  <c r="J213" i="1"/>
  <c r="K213" i="1"/>
  <c r="L213" i="1"/>
  <c r="M213" i="1"/>
  <c r="AF213" i="1"/>
  <c r="AG213" i="1"/>
  <c r="AH213" i="1"/>
  <c r="AI213" i="1"/>
  <c r="AJ213" i="1"/>
  <c r="AK213" i="1"/>
  <c r="AM213" i="1"/>
  <c r="AU213" i="1"/>
  <c r="BC213" i="1"/>
  <c r="BD213" i="1"/>
  <c r="C214" i="1"/>
  <c r="D214" i="1"/>
  <c r="E214" i="1"/>
  <c r="F214" i="1"/>
  <c r="G214" i="1"/>
  <c r="H214" i="1"/>
  <c r="J214" i="1"/>
  <c r="K214" i="1"/>
  <c r="L214" i="1"/>
  <c r="M214" i="1"/>
  <c r="AF214" i="1"/>
  <c r="AG214" i="1"/>
  <c r="AH214" i="1"/>
  <c r="AI214" i="1"/>
  <c r="AJ214" i="1"/>
  <c r="AK214" i="1"/>
  <c r="AM214" i="1"/>
  <c r="AU214" i="1"/>
  <c r="BC214" i="1"/>
  <c r="BD214" i="1"/>
  <c r="C215" i="1"/>
  <c r="D215" i="1"/>
  <c r="E215" i="1"/>
  <c r="F215" i="1"/>
  <c r="G215" i="1"/>
  <c r="H215" i="1"/>
  <c r="J215" i="1"/>
  <c r="K215" i="1"/>
  <c r="L215" i="1"/>
  <c r="M215" i="1"/>
  <c r="AF215" i="1"/>
  <c r="AG215" i="1"/>
  <c r="AH215" i="1"/>
  <c r="AI215" i="1"/>
  <c r="AJ215" i="1"/>
  <c r="AK215" i="1"/>
  <c r="AM215" i="1"/>
  <c r="AU215" i="1"/>
  <c r="BC215" i="1"/>
  <c r="BD215" i="1"/>
  <c r="C216" i="1"/>
  <c r="D216" i="1"/>
  <c r="E216" i="1"/>
  <c r="F216" i="1"/>
  <c r="G216" i="1"/>
  <c r="H216" i="1"/>
  <c r="J216" i="1"/>
  <c r="K216" i="1"/>
  <c r="L216" i="1"/>
  <c r="M216" i="1"/>
  <c r="AF216" i="1"/>
  <c r="AG216" i="1"/>
  <c r="AH216" i="1"/>
  <c r="AI216" i="1"/>
  <c r="AJ216" i="1"/>
  <c r="AK216" i="1"/>
  <c r="AM216" i="1"/>
  <c r="AU216" i="1"/>
  <c r="BC216" i="1"/>
  <c r="BD216" i="1"/>
  <c r="C217" i="1"/>
  <c r="D217" i="1"/>
  <c r="E217" i="1"/>
  <c r="F217" i="1"/>
  <c r="G217" i="1"/>
  <c r="H217" i="1"/>
  <c r="J217" i="1"/>
  <c r="K217" i="1"/>
  <c r="L217" i="1"/>
  <c r="M217" i="1"/>
  <c r="AF217" i="1"/>
  <c r="AG217" i="1"/>
  <c r="AH217" i="1"/>
  <c r="AI217" i="1"/>
  <c r="AJ217" i="1"/>
  <c r="AK217" i="1"/>
  <c r="AM217" i="1"/>
  <c r="AU217" i="1"/>
  <c r="BC217" i="1"/>
  <c r="BD217" i="1"/>
  <c r="C218" i="1"/>
  <c r="D218" i="1"/>
  <c r="E218" i="1"/>
  <c r="F218" i="1"/>
  <c r="G218" i="1"/>
  <c r="H218" i="1"/>
  <c r="J218" i="1"/>
  <c r="K218" i="1"/>
  <c r="L218" i="1"/>
  <c r="M218" i="1"/>
  <c r="AF218" i="1"/>
  <c r="AG218" i="1"/>
  <c r="AH218" i="1"/>
  <c r="AI218" i="1"/>
  <c r="AJ218" i="1"/>
  <c r="AK218" i="1"/>
  <c r="AM218" i="1"/>
  <c r="AU218" i="1"/>
  <c r="BC218" i="1"/>
  <c r="BD218" i="1"/>
  <c r="C219" i="1"/>
  <c r="D219" i="1"/>
  <c r="E219" i="1"/>
  <c r="F219" i="1"/>
  <c r="G219" i="1"/>
  <c r="H219" i="1"/>
  <c r="J219" i="1"/>
  <c r="K219" i="1"/>
  <c r="L219" i="1"/>
  <c r="M219" i="1"/>
  <c r="AF219" i="1"/>
  <c r="AG219" i="1"/>
  <c r="AH219" i="1"/>
  <c r="AI219" i="1"/>
  <c r="AJ219" i="1"/>
  <c r="AK219" i="1"/>
  <c r="AM219" i="1"/>
  <c r="AU219" i="1"/>
  <c r="BC219" i="1"/>
  <c r="BD219" i="1"/>
  <c r="C220" i="1"/>
  <c r="D220" i="1"/>
  <c r="E220" i="1"/>
  <c r="F220" i="1"/>
  <c r="G220" i="1"/>
  <c r="H220" i="1"/>
  <c r="J220" i="1"/>
  <c r="K220" i="1"/>
  <c r="L220" i="1"/>
  <c r="M220" i="1"/>
  <c r="AF220" i="1"/>
  <c r="AG220" i="1"/>
  <c r="AH220" i="1"/>
  <c r="AI220" i="1"/>
  <c r="AJ220" i="1"/>
  <c r="AK220" i="1"/>
  <c r="AM220" i="1"/>
  <c r="AU220" i="1"/>
  <c r="BC220" i="1"/>
  <c r="BD220" i="1"/>
  <c r="C221" i="1"/>
  <c r="D221" i="1"/>
  <c r="E221" i="1"/>
  <c r="F221" i="1"/>
  <c r="G221" i="1"/>
  <c r="H221" i="1"/>
  <c r="J221" i="1"/>
  <c r="K221" i="1"/>
  <c r="L221" i="1"/>
  <c r="M221" i="1"/>
  <c r="AF221" i="1"/>
  <c r="AG221" i="1"/>
  <c r="AH221" i="1"/>
  <c r="AI221" i="1"/>
  <c r="AJ221" i="1"/>
  <c r="AK221" i="1"/>
  <c r="AM221" i="1"/>
  <c r="AU221" i="1"/>
  <c r="BC221" i="1"/>
  <c r="BD221" i="1"/>
  <c r="C222" i="1"/>
  <c r="D222" i="1"/>
  <c r="E222" i="1"/>
  <c r="F222" i="1"/>
  <c r="G222" i="1"/>
  <c r="H222" i="1"/>
  <c r="J222" i="1"/>
  <c r="K222" i="1"/>
  <c r="L222" i="1"/>
  <c r="M222" i="1"/>
  <c r="AF222" i="1"/>
  <c r="AG222" i="1"/>
  <c r="AH222" i="1"/>
  <c r="AI222" i="1"/>
  <c r="AJ222" i="1"/>
  <c r="AK222" i="1"/>
  <c r="AM222" i="1"/>
  <c r="AU222" i="1"/>
  <c r="BC222" i="1"/>
  <c r="BD222" i="1"/>
  <c r="C223" i="1"/>
  <c r="D223" i="1"/>
  <c r="E223" i="1"/>
  <c r="F223" i="1"/>
  <c r="G223" i="1"/>
  <c r="H223" i="1"/>
  <c r="J223" i="1"/>
  <c r="K223" i="1"/>
  <c r="L223" i="1"/>
  <c r="M223" i="1"/>
  <c r="AF223" i="1"/>
  <c r="AG223" i="1"/>
  <c r="AH223" i="1"/>
  <c r="AI223" i="1"/>
  <c r="AJ223" i="1"/>
  <c r="AK223" i="1"/>
  <c r="AM223" i="1"/>
  <c r="AU223" i="1"/>
  <c r="BC223" i="1"/>
  <c r="BD223" i="1"/>
  <c r="C224" i="1"/>
  <c r="D224" i="1"/>
  <c r="E224" i="1"/>
  <c r="F224" i="1"/>
  <c r="G224" i="1"/>
  <c r="H224" i="1"/>
  <c r="J224" i="1"/>
  <c r="K224" i="1"/>
  <c r="L224" i="1"/>
  <c r="M224" i="1"/>
  <c r="AF224" i="1"/>
  <c r="AG224" i="1"/>
  <c r="AH224" i="1"/>
  <c r="AI224" i="1"/>
  <c r="AJ224" i="1"/>
  <c r="AK224" i="1"/>
  <c r="AM224" i="1"/>
  <c r="AU224" i="1"/>
  <c r="BC224" i="1"/>
  <c r="BD224" i="1"/>
  <c r="C225" i="1"/>
  <c r="D225" i="1"/>
  <c r="E225" i="1"/>
  <c r="F225" i="1"/>
  <c r="G225" i="1"/>
  <c r="H225" i="1"/>
  <c r="J225" i="1"/>
  <c r="K225" i="1"/>
  <c r="L225" i="1"/>
  <c r="M225" i="1"/>
  <c r="AF225" i="1"/>
  <c r="AG225" i="1"/>
  <c r="AH225" i="1"/>
  <c r="AI225" i="1"/>
  <c r="AJ225" i="1"/>
  <c r="AK225" i="1"/>
  <c r="AM225" i="1"/>
  <c r="AU225" i="1"/>
  <c r="BC225" i="1"/>
  <c r="BD225" i="1"/>
  <c r="C226" i="1"/>
  <c r="D226" i="1"/>
  <c r="E226" i="1"/>
  <c r="F226" i="1"/>
  <c r="G226" i="1"/>
  <c r="H226" i="1"/>
  <c r="J226" i="1"/>
  <c r="K226" i="1"/>
  <c r="L226" i="1"/>
  <c r="M226" i="1"/>
  <c r="AF226" i="1"/>
  <c r="AG226" i="1"/>
  <c r="AH226" i="1"/>
  <c r="AI226" i="1"/>
  <c r="AJ226" i="1"/>
  <c r="AK226" i="1"/>
  <c r="AM226" i="1"/>
  <c r="AU226" i="1"/>
  <c r="BC226" i="1"/>
  <c r="BD226" i="1"/>
  <c r="C227" i="1"/>
  <c r="D227" i="1"/>
  <c r="E227" i="1"/>
  <c r="F227" i="1"/>
  <c r="G227" i="1"/>
  <c r="H227" i="1"/>
  <c r="J227" i="1"/>
  <c r="K227" i="1"/>
  <c r="L227" i="1"/>
  <c r="M227" i="1"/>
  <c r="AF227" i="1"/>
  <c r="AG227" i="1"/>
  <c r="AH227" i="1"/>
  <c r="AI227" i="1"/>
  <c r="AJ227" i="1"/>
  <c r="AK227" i="1"/>
  <c r="AM227" i="1"/>
  <c r="AU227" i="1"/>
  <c r="BC227" i="1"/>
  <c r="BD227" i="1"/>
  <c r="C228" i="1"/>
  <c r="D228" i="1"/>
  <c r="E228" i="1"/>
  <c r="F228" i="1"/>
  <c r="G228" i="1"/>
  <c r="H228" i="1"/>
  <c r="J228" i="1"/>
  <c r="K228" i="1"/>
  <c r="L228" i="1"/>
  <c r="M228" i="1"/>
  <c r="AF228" i="1"/>
  <c r="AG228" i="1"/>
  <c r="AH228" i="1"/>
  <c r="AI228" i="1"/>
  <c r="AJ228" i="1"/>
  <c r="AK228" i="1"/>
  <c r="AM228" i="1"/>
  <c r="AU228" i="1"/>
  <c r="BC228" i="1"/>
  <c r="BD228" i="1"/>
  <c r="C229" i="1"/>
  <c r="D229" i="1"/>
  <c r="E229" i="1"/>
  <c r="F229" i="1"/>
  <c r="G229" i="1"/>
  <c r="H229" i="1"/>
  <c r="J229" i="1"/>
  <c r="K229" i="1"/>
  <c r="L229" i="1"/>
  <c r="M229" i="1"/>
  <c r="AF229" i="1"/>
  <c r="AG229" i="1"/>
  <c r="AH229" i="1"/>
  <c r="AI229" i="1"/>
  <c r="AJ229" i="1"/>
  <c r="AK229" i="1"/>
  <c r="AM229" i="1"/>
  <c r="AU229" i="1"/>
  <c r="BC229" i="1"/>
  <c r="BD229" i="1"/>
  <c r="C230" i="1"/>
  <c r="D230" i="1"/>
  <c r="E230" i="1"/>
  <c r="F230" i="1"/>
  <c r="G230" i="1"/>
  <c r="H230" i="1"/>
  <c r="J230" i="1"/>
  <c r="K230" i="1"/>
  <c r="L230" i="1"/>
  <c r="M230" i="1"/>
  <c r="AF230" i="1"/>
  <c r="AG230" i="1"/>
  <c r="AH230" i="1"/>
  <c r="AI230" i="1"/>
  <c r="AJ230" i="1"/>
  <c r="AK230" i="1"/>
  <c r="AM230" i="1"/>
  <c r="AU230" i="1"/>
  <c r="BC230" i="1"/>
  <c r="BD230" i="1"/>
  <c r="C231" i="1"/>
  <c r="D231" i="1"/>
  <c r="E231" i="1"/>
  <c r="F231" i="1"/>
  <c r="G231" i="1"/>
  <c r="H231" i="1"/>
  <c r="J231" i="1"/>
  <c r="K231" i="1"/>
  <c r="L231" i="1"/>
  <c r="M231" i="1"/>
  <c r="AF231" i="1"/>
  <c r="AG231" i="1"/>
  <c r="AH231" i="1"/>
  <c r="AI231" i="1"/>
  <c r="AJ231" i="1"/>
  <c r="AK231" i="1"/>
  <c r="AM231" i="1"/>
  <c r="AU231" i="1"/>
  <c r="BC231" i="1"/>
  <c r="BD231" i="1"/>
  <c r="C232" i="1"/>
  <c r="D232" i="1"/>
  <c r="E232" i="1"/>
  <c r="F232" i="1"/>
  <c r="G232" i="1"/>
  <c r="H232" i="1"/>
  <c r="J232" i="1"/>
  <c r="K232" i="1"/>
  <c r="L232" i="1"/>
  <c r="M232" i="1"/>
  <c r="AF232" i="1"/>
  <c r="AG232" i="1"/>
  <c r="AH232" i="1"/>
  <c r="AI232" i="1"/>
  <c r="AJ232" i="1"/>
  <c r="AK232" i="1"/>
  <c r="AM232" i="1"/>
  <c r="AU232" i="1"/>
  <c r="BC232" i="1"/>
  <c r="BD232" i="1"/>
  <c r="C233" i="1"/>
  <c r="D233" i="1"/>
  <c r="E233" i="1"/>
  <c r="F233" i="1"/>
  <c r="G233" i="1"/>
  <c r="H233" i="1"/>
  <c r="J233" i="1"/>
  <c r="K233" i="1"/>
  <c r="L233" i="1"/>
  <c r="M233" i="1"/>
  <c r="AF233" i="1"/>
  <c r="AG233" i="1"/>
  <c r="AH233" i="1"/>
  <c r="AI233" i="1"/>
  <c r="AJ233" i="1"/>
  <c r="AK233" i="1"/>
  <c r="AM233" i="1"/>
  <c r="AU233" i="1"/>
  <c r="BC233" i="1"/>
  <c r="BD233" i="1"/>
  <c r="C234" i="1"/>
  <c r="D234" i="1"/>
  <c r="E234" i="1"/>
  <c r="F234" i="1"/>
  <c r="G234" i="1"/>
  <c r="H234" i="1"/>
  <c r="J234" i="1"/>
  <c r="K234" i="1"/>
  <c r="L234" i="1"/>
  <c r="M234" i="1"/>
  <c r="AF234" i="1"/>
  <c r="AG234" i="1"/>
  <c r="AH234" i="1"/>
  <c r="AI234" i="1"/>
  <c r="AJ234" i="1"/>
  <c r="AK234" i="1"/>
  <c r="AM234" i="1"/>
  <c r="AU234" i="1"/>
  <c r="BC234" i="1"/>
  <c r="BD234" i="1"/>
  <c r="C235" i="1"/>
  <c r="D235" i="1"/>
  <c r="E235" i="1"/>
  <c r="F235" i="1"/>
  <c r="G235" i="1"/>
  <c r="H235" i="1"/>
  <c r="J235" i="1"/>
  <c r="K235" i="1"/>
  <c r="L235" i="1"/>
  <c r="M235" i="1"/>
  <c r="AF235" i="1"/>
  <c r="AG235" i="1"/>
  <c r="AH235" i="1"/>
  <c r="AI235" i="1"/>
  <c r="AJ235" i="1"/>
  <c r="AK235" i="1"/>
  <c r="AM235" i="1"/>
  <c r="AU235" i="1"/>
  <c r="BC235" i="1"/>
  <c r="BD235" i="1"/>
  <c r="C236" i="1"/>
  <c r="D236" i="1"/>
  <c r="E236" i="1"/>
  <c r="F236" i="1"/>
  <c r="G236" i="1"/>
  <c r="H236" i="1"/>
  <c r="J236" i="1"/>
  <c r="K236" i="1"/>
  <c r="L236" i="1"/>
  <c r="M236" i="1"/>
  <c r="AF236" i="1"/>
  <c r="AG236" i="1"/>
  <c r="AH236" i="1"/>
  <c r="AI236" i="1"/>
  <c r="AJ236" i="1"/>
  <c r="AK236" i="1"/>
  <c r="AM236" i="1"/>
  <c r="AU236" i="1"/>
  <c r="BC236" i="1"/>
  <c r="BD236" i="1"/>
  <c r="C237" i="1"/>
  <c r="D237" i="1"/>
  <c r="E237" i="1"/>
  <c r="F237" i="1"/>
  <c r="G237" i="1"/>
  <c r="H237" i="1"/>
  <c r="J237" i="1"/>
  <c r="K237" i="1"/>
  <c r="L237" i="1"/>
  <c r="M237" i="1"/>
  <c r="AF237" i="1"/>
  <c r="AG237" i="1"/>
  <c r="AH237" i="1"/>
  <c r="AI237" i="1"/>
  <c r="AJ237" i="1"/>
  <c r="AK237" i="1"/>
  <c r="AM237" i="1"/>
  <c r="AU237" i="1"/>
  <c r="BC237" i="1"/>
  <c r="BD237" i="1"/>
  <c r="C238" i="1"/>
  <c r="D238" i="1"/>
  <c r="E238" i="1"/>
  <c r="F238" i="1"/>
  <c r="G238" i="1"/>
  <c r="H238" i="1"/>
  <c r="J238" i="1"/>
  <c r="K238" i="1"/>
  <c r="L238" i="1"/>
  <c r="M238" i="1"/>
  <c r="AF238" i="1"/>
  <c r="AG238" i="1"/>
  <c r="AH238" i="1"/>
  <c r="AI238" i="1"/>
  <c r="AJ238" i="1"/>
  <c r="AK238" i="1"/>
  <c r="AM238" i="1"/>
  <c r="AU238" i="1"/>
  <c r="BC238" i="1"/>
  <c r="BD238" i="1"/>
  <c r="C239" i="1"/>
  <c r="D239" i="1"/>
  <c r="E239" i="1"/>
  <c r="F239" i="1"/>
  <c r="G239" i="1"/>
  <c r="H239" i="1"/>
  <c r="J239" i="1"/>
  <c r="K239" i="1"/>
  <c r="L239" i="1"/>
  <c r="M239" i="1"/>
  <c r="AF239" i="1"/>
  <c r="AG239" i="1"/>
  <c r="AH239" i="1"/>
  <c r="AI239" i="1"/>
  <c r="AJ239" i="1"/>
  <c r="AK239" i="1"/>
  <c r="AM239" i="1"/>
  <c r="AU239" i="1"/>
  <c r="BC239" i="1"/>
  <c r="BD239" i="1"/>
  <c r="C240" i="1"/>
  <c r="D240" i="1"/>
  <c r="E240" i="1"/>
  <c r="F240" i="1"/>
  <c r="G240" i="1"/>
  <c r="H240" i="1"/>
  <c r="J240" i="1"/>
  <c r="K240" i="1"/>
  <c r="L240" i="1"/>
  <c r="M240" i="1"/>
  <c r="AF240" i="1"/>
  <c r="AG240" i="1"/>
  <c r="AH240" i="1"/>
  <c r="AI240" i="1"/>
  <c r="AJ240" i="1"/>
  <c r="AK240" i="1"/>
  <c r="AM240" i="1"/>
  <c r="AU240" i="1"/>
  <c r="BC240" i="1"/>
  <c r="BD240" i="1"/>
  <c r="C241" i="1"/>
  <c r="D241" i="1"/>
  <c r="E241" i="1"/>
  <c r="F241" i="1"/>
  <c r="G241" i="1"/>
  <c r="H241" i="1"/>
  <c r="J241" i="1"/>
  <c r="K241" i="1"/>
  <c r="L241" i="1"/>
  <c r="M241" i="1"/>
  <c r="AF241" i="1"/>
  <c r="AG241" i="1"/>
  <c r="AH241" i="1"/>
  <c r="AI241" i="1"/>
  <c r="AJ241" i="1"/>
  <c r="AK241" i="1"/>
  <c r="AM241" i="1"/>
  <c r="AU241" i="1"/>
  <c r="BC241" i="1"/>
  <c r="BD241" i="1"/>
  <c r="C242" i="1"/>
  <c r="D242" i="1"/>
  <c r="E242" i="1"/>
  <c r="F242" i="1"/>
  <c r="G242" i="1"/>
  <c r="H242" i="1"/>
  <c r="J242" i="1"/>
  <c r="K242" i="1"/>
  <c r="L242" i="1"/>
  <c r="M242" i="1"/>
  <c r="AF242" i="1"/>
  <c r="AG242" i="1"/>
  <c r="AH242" i="1"/>
  <c r="AI242" i="1"/>
  <c r="AJ242" i="1"/>
  <c r="AK242" i="1"/>
  <c r="AM242" i="1"/>
  <c r="AU242" i="1"/>
  <c r="BC242" i="1"/>
  <c r="BD242" i="1"/>
  <c r="C243" i="1"/>
  <c r="D243" i="1"/>
  <c r="E243" i="1"/>
  <c r="F243" i="1"/>
  <c r="G243" i="1"/>
  <c r="H243" i="1"/>
  <c r="J243" i="1"/>
  <c r="K243" i="1"/>
  <c r="L243" i="1"/>
  <c r="M243" i="1"/>
  <c r="AF243" i="1"/>
  <c r="AG243" i="1"/>
  <c r="AH243" i="1"/>
  <c r="AI243" i="1"/>
  <c r="AJ243" i="1"/>
  <c r="AK243" i="1"/>
  <c r="AM243" i="1"/>
  <c r="AU243" i="1"/>
  <c r="BC243" i="1"/>
  <c r="BD243" i="1"/>
  <c r="C244" i="1"/>
  <c r="D244" i="1"/>
  <c r="E244" i="1"/>
  <c r="F244" i="1"/>
  <c r="G244" i="1"/>
  <c r="H244" i="1"/>
  <c r="J244" i="1"/>
  <c r="K244" i="1"/>
  <c r="L244" i="1"/>
  <c r="M244" i="1"/>
  <c r="AF244" i="1"/>
  <c r="AG244" i="1"/>
  <c r="AH244" i="1"/>
  <c r="AI244" i="1"/>
  <c r="AJ244" i="1"/>
  <c r="AK244" i="1"/>
  <c r="AM244" i="1"/>
  <c r="AU244" i="1"/>
  <c r="BC244" i="1"/>
  <c r="BD244" i="1"/>
  <c r="C245" i="1"/>
  <c r="D245" i="1"/>
  <c r="E245" i="1"/>
  <c r="F245" i="1"/>
  <c r="G245" i="1"/>
  <c r="H245" i="1"/>
  <c r="J245" i="1"/>
  <c r="K245" i="1"/>
  <c r="L245" i="1"/>
  <c r="M245" i="1"/>
  <c r="AF245" i="1"/>
  <c r="AG245" i="1"/>
  <c r="AH245" i="1"/>
  <c r="AI245" i="1"/>
  <c r="AJ245" i="1"/>
  <c r="AK245" i="1"/>
  <c r="AM245" i="1"/>
  <c r="AU245" i="1"/>
  <c r="BC245" i="1"/>
  <c r="BD245" i="1"/>
  <c r="C246" i="1"/>
  <c r="D246" i="1"/>
  <c r="E246" i="1"/>
  <c r="F246" i="1"/>
  <c r="G246" i="1"/>
  <c r="H246" i="1"/>
  <c r="J246" i="1"/>
  <c r="K246" i="1"/>
  <c r="L246" i="1"/>
  <c r="M246" i="1"/>
  <c r="AF246" i="1"/>
  <c r="AG246" i="1"/>
  <c r="AH246" i="1"/>
  <c r="AI246" i="1"/>
  <c r="AJ246" i="1"/>
  <c r="AK246" i="1"/>
  <c r="AM246" i="1"/>
  <c r="AU246" i="1"/>
  <c r="BC246" i="1"/>
  <c r="BD246" i="1"/>
  <c r="C247" i="1"/>
  <c r="D247" i="1"/>
  <c r="E247" i="1"/>
  <c r="F247" i="1"/>
  <c r="G247" i="1"/>
  <c r="H247" i="1"/>
  <c r="J247" i="1"/>
  <c r="K247" i="1"/>
  <c r="L247" i="1"/>
  <c r="M247" i="1"/>
  <c r="AF247" i="1"/>
  <c r="AG247" i="1"/>
  <c r="AH247" i="1"/>
  <c r="AI247" i="1"/>
  <c r="AJ247" i="1"/>
  <c r="AK247" i="1"/>
  <c r="AM247" i="1"/>
  <c r="AU247" i="1"/>
  <c r="BC247" i="1"/>
  <c r="BD247" i="1"/>
  <c r="C248" i="1"/>
  <c r="D248" i="1"/>
  <c r="E248" i="1"/>
  <c r="F248" i="1"/>
  <c r="G248" i="1"/>
  <c r="H248" i="1"/>
  <c r="J248" i="1"/>
  <c r="K248" i="1"/>
  <c r="L248" i="1"/>
  <c r="M248" i="1"/>
  <c r="AF248" i="1"/>
  <c r="AG248" i="1"/>
  <c r="AH248" i="1"/>
  <c r="AI248" i="1"/>
  <c r="AJ248" i="1"/>
  <c r="AK248" i="1"/>
  <c r="AM248" i="1"/>
  <c r="AU248" i="1"/>
  <c r="BC248" i="1"/>
  <c r="BD248" i="1"/>
  <c r="C249" i="1"/>
  <c r="D249" i="1"/>
  <c r="E249" i="1"/>
  <c r="F249" i="1"/>
  <c r="G249" i="1"/>
  <c r="H249" i="1"/>
  <c r="J249" i="1"/>
  <c r="K249" i="1"/>
  <c r="L249" i="1"/>
  <c r="M249" i="1"/>
  <c r="AF249" i="1"/>
  <c r="AG249" i="1"/>
  <c r="AH249" i="1"/>
  <c r="AI249" i="1"/>
  <c r="AJ249" i="1"/>
  <c r="AK249" i="1"/>
  <c r="AM249" i="1"/>
  <c r="AU249" i="1"/>
  <c r="BC249" i="1"/>
  <c r="BD249" i="1"/>
  <c r="C250" i="1"/>
  <c r="D250" i="1"/>
  <c r="E250" i="1"/>
  <c r="F250" i="1"/>
  <c r="G250" i="1"/>
  <c r="H250" i="1"/>
  <c r="J250" i="1"/>
  <c r="K250" i="1"/>
  <c r="L250" i="1"/>
  <c r="M250" i="1"/>
  <c r="AF250" i="1"/>
  <c r="AG250" i="1"/>
  <c r="AH250" i="1"/>
  <c r="AI250" i="1"/>
  <c r="AJ250" i="1"/>
  <c r="AK250" i="1"/>
  <c r="AM250" i="1"/>
  <c r="AU250" i="1"/>
  <c r="BC250" i="1"/>
  <c r="BD250" i="1"/>
  <c r="C251" i="1"/>
  <c r="D251" i="1"/>
  <c r="E251" i="1"/>
  <c r="F251" i="1"/>
  <c r="G251" i="1"/>
  <c r="H251" i="1"/>
  <c r="J251" i="1"/>
  <c r="K251" i="1"/>
  <c r="L251" i="1"/>
  <c r="M251" i="1"/>
  <c r="AF251" i="1"/>
  <c r="AG251" i="1"/>
  <c r="AH251" i="1"/>
  <c r="AI251" i="1"/>
  <c r="AJ251" i="1"/>
  <c r="AK251" i="1"/>
  <c r="AM251" i="1"/>
  <c r="AU251" i="1"/>
  <c r="BC251" i="1"/>
  <c r="BD251" i="1"/>
  <c r="C252" i="1"/>
  <c r="D252" i="1"/>
  <c r="E252" i="1"/>
  <c r="F252" i="1"/>
  <c r="G252" i="1"/>
  <c r="H252" i="1"/>
  <c r="J252" i="1"/>
  <c r="K252" i="1"/>
  <c r="L252" i="1"/>
  <c r="M252" i="1"/>
  <c r="AF252" i="1"/>
  <c r="AG252" i="1"/>
  <c r="AH252" i="1"/>
  <c r="AI252" i="1"/>
  <c r="AJ252" i="1"/>
  <c r="AK252" i="1"/>
  <c r="AM252" i="1"/>
  <c r="AU252" i="1"/>
  <c r="BC252" i="1"/>
  <c r="BD252" i="1"/>
  <c r="C253" i="1"/>
  <c r="D253" i="1"/>
  <c r="E253" i="1"/>
  <c r="F253" i="1"/>
  <c r="G253" i="1"/>
  <c r="H253" i="1"/>
  <c r="J253" i="1"/>
  <c r="K253" i="1"/>
  <c r="L253" i="1"/>
  <c r="M253" i="1"/>
  <c r="AF253" i="1"/>
  <c r="AG253" i="1"/>
  <c r="AH253" i="1"/>
  <c r="AI253" i="1"/>
  <c r="AJ253" i="1"/>
  <c r="AK253" i="1"/>
  <c r="AM253" i="1"/>
  <c r="AU253" i="1"/>
  <c r="BC253" i="1"/>
  <c r="BD253" i="1"/>
  <c r="C254" i="1"/>
  <c r="D254" i="1"/>
  <c r="E254" i="1"/>
  <c r="F254" i="1"/>
  <c r="G254" i="1"/>
  <c r="H254" i="1"/>
  <c r="J254" i="1"/>
  <c r="K254" i="1"/>
  <c r="L254" i="1"/>
  <c r="M254" i="1"/>
  <c r="AF254" i="1"/>
  <c r="AG254" i="1"/>
  <c r="AH254" i="1"/>
  <c r="AI254" i="1"/>
  <c r="AJ254" i="1"/>
  <c r="AK254" i="1"/>
  <c r="AM254" i="1"/>
  <c r="AU254" i="1"/>
  <c r="BC254" i="1"/>
  <c r="BD254" i="1"/>
  <c r="C255" i="1"/>
  <c r="D255" i="1"/>
  <c r="E255" i="1"/>
  <c r="F255" i="1"/>
  <c r="G255" i="1"/>
  <c r="H255" i="1"/>
  <c r="J255" i="1"/>
  <c r="K255" i="1"/>
  <c r="L255" i="1"/>
  <c r="M255" i="1"/>
  <c r="AF255" i="1"/>
  <c r="AG255" i="1"/>
  <c r="AH255" i="1"/>
  <c r="AI255" i="1"/>
  <c r="AJ255" i="1"/>
  <c r="AK255" i="1"/>
  <c r="AM255" i="1"/>
  <c r="AU255" i="1"/>
  <c r="BC255" i="1"/>
  <c r="BD255" i="1"/>
  <c r="C256" i="1"/>
  <c r="D256" i="1"/>
  <c r="E256" i="1"/>
  <c r="F256" i="1"/>
  <c r="G256" i="1"/>
  <c r="H256" i="1"/>
  <c r="J256" i="1"/>
  <c r="K256" i="1"/>
  <c r="L256" i="1"/>
  <c r="M256" i="1"/>
  <c r="AF256" i="1"/>
  <c r="AG256" i="1"/>
  <c r="AH256" i="1"/>
  <c r="AI256" i="1"/>
  <c r="AJ256" i="1"/>
  <c r="AK256" i="1"/>
  <c r="AM256" i="1"/>
  <c r="AU256" i="1"/>
  <c r="BC256" i="1"/>
  <c r="BD256" i="1"/>
  <c r="C257" i="1"/>
  <c r="D257" i="1"/>
  <c r="E257" i="1"/>
  <c r="F257" i="1"/>
  <c r="G257" i="1"/>
  <c r="H257" i="1"/>
  <c r="J257" i="1"/>
  <c r="K257" i="1"/>
  <c r="L257" i="1"/>
  <c r="M257" i="1"/>
  <c r="AF257" i="1"/>
  <c r="AG257" i="1"/>
  <c r="AH257" i="1"/>
  <c r="AI257" i="1"/>
  <c r="AJ257" i="1"/>
  <c r="AK257" i="1"/>
  <c r="AM257" i="1"/>
  <c r="AU257" i="1"/>
  <c r="BC257" i="1"/>
  <c r="BD257" i="1"/>
  <c r="C258" i="1"/>
  <c r="D258" i="1"/>
  <c r="E258" i="1"/>
  <c r="F258" i="1"/>
  <c r="G258" i="1"/>
  <c r="H258" i="1"/>
  <c r="J258" i="1"/>
  <c r="K258" i="1"/>
  <c r="L258" i="1"/>
  <c r="M258" i="1"/>
  <c r="AF258" i="1"/>
  <c r="AG258" i="1"/>
  <c r="AH258" i="1"/>
  <c r="AI258" i="1"/>
  <c r="AJ258" i="1"/>
  <c r="AK258" i="1"/>
  <c r="AM258" i="1"/>
  <c r="AU258" i="1"/>
  <c r="BC258" i="1"/>
  <c r="BD258" i="1"/>
  <c r="C259" i="1"/>
  <c r="D259" i="1"/>
  <c r="E259" i="1"/>
  <c r="F259" i="1"/>
  <c r="G259" i="1"/>
  <c r="H259" i="1"/>
  <c r="J259" i="1"/>
  <c r="K259" i="1"/>
  <c r="L259" i="1"/>
  <c r="M259" i="1"/>
  <c r="AF259" i="1"/>
  <c r="AG259" i="1"/>
  <c r="AH259" i="1"/>
  <c r="AI259" i="1"/>
  <c r="AJ259" i="1"/>
  <c r="AK259" i="1"/>
  <c r="AM259" i="1"/>
  <c r="AU259" i="1"/>
  <c r="BC259" i="1"/>
  <c r="BD259" i="1"/>
  <c r="C260" i="1"/>
  <c r="D260" i="1"/>
  <c r="E260" i="1"/>
  <c r="F260" i="1"/>
  <c r="G260" i="1"/>
  <c r="H260" i="1"/>
  <c r="J260" i="1"/>
  <c r="K260" i="1"/>
  <c r="L260" i="1"/>
  <c r="M260" i="1"/>
  <c r="AF260" i="1"/>
  <c r="AG260" i="1"/>
  <c r="AH260" i="1"/>
  <c r="AI260" i="1"/>
  <c r="AJ260" i="1"/>
  <c r="AK260" i="1"/>
  <c r="AM260" i="1"/>
  <c r="AU260" i="1"/>
  <c r="BC260" i="1"/>
  <c r="BD260" i="1"/>
  <c r="C261" i="1"/>
  <c r="D261" i="1"/>
  <c r="E261" i="1"/>
  <c r="F261" i="1"/>
  <c r="G261" i="1"/>
  <c r="H261" i="1"/>
  <c r="J261" i="1"/>
  <c r="K261" i="1"/>
  <c r="L261" i="1"/>
  <c r="M261" i="1"/>
  <c r="AF261" i="1"/>
  <c r="AG261" i="1"/>
  <c r="AH261" i="1"/>
  <c r="AI261" i="1"/>
  <c r="AJ261" i="1"/>
  <c r="AK261" i="1"/>
  <c r="AM261" i="1"/>
  <c r="AU261" i="1"/>
  <c r="BC261" i="1"/>
  <c r="BD261" i="1"/>
  <c r="C262" i="1"/>
  <c r="D262" i="1"/>
  <c r="E262" i="1"/>
  <c r="F262" i="1"/>
  <c r="G262" i="1"/>
  <c r="H262" i="1"/>
  <c r="J262" i="1"/>
  <c r="K262" i="1"/>
  <c r="L262" i="1"/>
  <c r="M262" i="1"/>
  <c r="AF262" i="1"/>
  <c r="AG262" i="1"/>
  <c r="AH262" i="1"/>
  <c r="AI262" i="1"/>
  <c r="AJ262" i="1"/>
  <c r="AK262" i="1"/>
  <c r="AM262" i="1"/>
  <c r="AU262" i="1"/>
  <c r="BC262" i="1"/>
  <c r="BD262" i="1"/>
  <c r="C263" i="1"/>
  <c r="D263" i="1"/>
  <c r="E263" i="1"/>
  <c r="F263" i="1"/>
  <c r="G263" i="1"/>
  <c r="H263" i="1"/>
  <c r="J263" i="1"/>
  <c r="K263" i="1"/>
  <c r="L263" i="1"/>
  <c r="M263" i="1"/>
  <c r="AF263" i="1"/>
  <c r="AG263" i="1"/>
  <c r="AH263" i="1"/>
  <c r="AI263" i="1"/>
  <c r="AJ263" i="1"/>
  <c r="AK263" i="1"/>
  <c r="AM263" i="1"/>
  <c r="AU263" i="1"/>
  <c r="BC263" i="1"/>
  <c r="BD263" i="1"/>
  <c r="C264" i="1"/>
  <c r="D264" i="1"/>
  <c r="E264" i="1"/>
  <c r="F264" i="1"/>
  <c r="G264" i="1"/>
  <c r="H264" i="1"/>
  <c r="J264" i="1"/>
  <c r="K264" i="1"/>
  <c r="L264" i="1"/>
  <c r="M264" i="1"/>
  <c r="AF264" i="1"/>
  <c r="AG264" i="1"/>
  <c r="AH264" i="1"/>
  <c r="AI264" i="1"/>
  <c r="AJ264" i="1"/>
  <c r="AK264" i="1"/>
  <c r="AM264" i="1"/>
  <c r="AU264" i="1"/>
  <c r="BC264" i="1"/>
  <c r="BD264" i="1"/>
  <c r="C265" i="1"/>
  <c r="D265" i="1"/>
  <c r="E265" i="1"/>
  <c r="F265" i="1"/>
  <c r="G265" i="1"/>
  <c r="H265" i="1"/>
  <c r="J265" i="1"/>
  <c r="K265" i="1"/>
  <c r="L265" i="1"/>
  <c r="M265" i="1"/>
  <c r="AF265" i="1"/>
  <c r="AG265" i="1"/>
  <c r="AH265" i="1"/>
  <c r="AI265" i="1"/>
  <c r="AJ265" i="1"/>
  <c r="AK265" i="1"/>
  <c r="AM265" i="1"/>
  <c r="AU265" i="1"/>
  <c r="BC265" i="1"/>
  <c r="BD265" i="1"/>
  <c r="C266" i="1"/>
  <c r="D266" i="1"/>
  <c r="E266" i="1"/>
  <c r="F266" i="1"/>
  <c r="G266" i="1"/>
  <c r="H266" i="1"/>
  <c r="J266" i="1"/>
  <c r="K266" i="1"/>
  <c r="L266" i="1"/>
  <c r="M266" i="1"/>
  <c r="AF266" i="1"/>
  <c r="AG266" i="1"/>
  <c r="AH266" i="1"/>
  <c r="AI266" i="1"/>
  <c r="AJ266" i="1"/>
  <c r="AK266" i="1"/>
  <c r="AM266" i="1"/>
  <c r="AU266" i="1"/>
  <c r="BC266" i="1"/>
  <c r="BD266" i="1"/>
  <c r="C267" i="1"/>
  <c r="D267" i="1"/>
  <c r="E267" i="1"/>
  <c r="F267" i="1"/>
  <c r="G267" i="1"/>
  <c r="H267" i="1"/>
  <c r="J267" i="1"/>
  <c r="K267" i="1"/>
  <c r="L267" i="1"/>
  <c r="M267" i="1"/>
  <c r="AF267" i="1"/>
  <c r="AG267" i="1"/>
  <c r="AH267" i="1"/>
  <c r="AI267" i="1"/>
  <c r="AJ267" i="1"/>
  <c r="AK267" i="1"/>
  <c r="AM267" i="1"/>
  <c r="AU267" i="1"/>
  <c r="BC267" i="1"/>
  <c r="BD267" i="1"/>
  <c r="C268" i="1"/>
  <c r="D268" i="1"/>
  <c r="E268" i="1"/>
  <c r="F268" i="1"/>
  <c r="G268" i="1"/>
  <c r="H268" i="1"/>
  <c r="J268" i="1"/>
  <c r="K268" i="1"/>
  <c r="L268" i="1"/>
  <c r="M268" i="1"/>
  <c r="AF268" i="1"/>
  <c r="AG268" i="1"/>
  <c r="AH268" i="1"/>
  <c r="AI268" i="1"/>
  <c r="AJ268" i="1"/>
  <c r="AK268" i="1"/>
  <c r="AM268" i="1"/>
  <c r="AU268" i="1"/>
  <c r="BC268" i="1"/>
  <c r="BD268" i="1"/>
  <c r="C269" i="1"/>
  <c r="D269" i="1"/>
  <c r="E269" i="1"/>
  <c r="F269" i="1"/>
  <c r="G269" i="1"/>
  <c r="H269" i="1"/>
  <c r="J269" i="1"/>
  <c r="K269" i="1"/>
  <c r="L269" i="1"/>
  <c r="M269" i="1"/>
  <c r="AF269" i="1"/>
  <c r="AG269" i="1"/>
  <c r="AH269" i="1"/>
  <c r="AI269" i="1"/>
  <c r="AJ269" i="1"/>
  <c r="AK269" i="1"/>
  <c r="AM269" i="1"/>
  <c r="AU269" i="1"/>
  <c r="BC269" i="1"/>
  <c r="BD269" i="1"/>
  <c r="C270" i="1"/>
  <c r="D270" i="1"/>
  <c r="E270" i="1"/>
  <c r="F270" i="1"/>
  <c r="G270" i="1"/>
  <c r="H270" i="1"/>
  <c r="J270" i="1"/>
  <c r="K270" i="1"/>
  <c r="L270" i="1"/>
  <c r="M270" i="1"/>
  <c r="AF270" i="1"/>
  <c r="AG270" i="1"/>
  <c r="AH270" i="1"/>
  <c r="AI270" i="1"/>
  <c r="AJ270" i="1"/>
  <c r="AK270" i="1"/>
  <c r="AM270" i="1"/>
  <c r="AU270" i="1"/>
  <c r="BC270" i="1"/>
  <c r="BD270" i="1"/>
  <c r="C271" i="1"/>
  <c r="D271" i="1"/>
  <c r="E271" i="1"/>
  <c r="F271" i="1"/>
  <c r="G271" i="1"/>
  <c r="H271" i="1"/>
  <c r="J271" i="1"/>
  <c r="K271" i="1"/>
  <c r="L271" i="1"/>
  <c r="M271" i="1"/>
  <c r="AF271" i="1"/>
  <c r="AG271" i="1"/>
  <c r="AH271" i="1"/>
  <c r="AI271" i="1"/>
  <c r="AJ271" i="1"/>
  <c r="AK271" i="1"/>
  <c r="AM271" i="1"/>
  <c r="AU271" i="1"/>
  <c r="BC271" i="1"/>
  <c r="BD271" i="1"/>
  <c r="C272" i="1"/>
  <c r="D272" i="1"/>
  <c r="E272" i="1"/>
  <c r="F272" i="1"/>
  <c r="G272" i="1"/>
  <c r="H272" i="1"/>
  <c r="J272" i="1"/>
  <c r="K272" i="1"/>
  <c r="L272" i="1"/>
  <c r="M272" i="1"/>
  <c r="AF272" i="1"/>
  <c r="AG272" i="1"/>
  <c r="AH272" i="1"/>
  <c r="AI272" i="1"/>
  <c r="AJ272" i="1"/>
  <c r="AK272" i="1"/>
  <c r="AM272" i="1"/>
  <c r="AU272" i="1"/>
  <c r="BC272" i="1"/>
  <c r="BD272" i="1"/>
  <c r="C273" i="1"/>
  <c r="D273" i="1"/>
  <c r="E273" i="1"/>
  <c r="F273" i="1"/>
  <c r="G273" i="1"/>
  <c r="H273" i="1"/>
  <c r="J273" i="1"/>
  <c r="K273" i="1"/>
  <c r="L273" i="1"/>
  <c r="M273" i="1"/>
  <c r="AF273" i="1"/>
  <c r="AG273" i="1"/>
  <c r="AH273" i="1"/>
  <c r="AI273" i="1"/>
  <c r="AJ273" i="1"/>
  <c r="AK273" i="1"/>
  <c r="AM273" i="1"/>
  <c r="H25" i="27"/>
  <c r="H26" i="27"/>
  <c r="H27" i="27"/>
  <c r="H30" i="27"/>
  <c r="H33" i="27"/>
  <c r="H39" i="27"/>
  <c r="H40" i="27"/>
  <c r="E3" i="4"/>
  <c r="L1" i="4"/>
  <c r="E4" i="4"/>
  <c r="M1" i="4"/>
  <c r="E2" i="4"/>
  <c r="K1" i="4"/>
  <c r="A2" i="4"/>
  <c r="B2" i="4"/>
  <c r="C2" i="4"/>
  <c r="D2" i="4"/>
  <c r="F2" i="4"/>
  <c r="G2" i="4"/>
  <c r="H2" i="4"/>
  <c r="I2" i="4"/>
  <c r="A3" i="4"/>
  <c r="B3" i="4"/>
  <c r="C3" i="4"/>
  <c r="D3" i="4"/>
  <c r="F3" i="4"/>
  <c r="G3" i="4"/>
  <c r="H3" i="4"/>
  <c r="I3" i="4"/>
  <c r="A4" i="4"/>
  <c r="B4" i="4"/>
  <c r="C4" i="4"/>
  <c r="D4" i="4"/>
  <c r="F4" i="4"/>
  <c r="G4" i="4"/>
  <c r="I4" i="4"/>
  <c r="A5" i="4"/>
  <c r="B5" i="4"/>
  <c r="C5" i="4"/>
  <c r="D5" i="4"/>
  <c r="E5" i="4"/>
  <c r="F5" i="4"/>
  <c r="G5" i="4"/>
  <c r="H5" i="4"/>
  <c r="I5" i="4"/>
  <c r="F2" i="3"/>
  <c r="G2" i="3"/>
  <c r="H2" i="3"/>
  <c r="C3" i="3"/>
  <c r="A3" i="3"/>
  <c r="F3" i="3"/>
  <c r="G3" i="3"/>
  <c r="H3" i="3"/>
  <c r="I3" i="3"/>
  <c r="B3" i="3"/>
  <c r="D3" i="3"/>
  <c r="E3" i="3"/>
  <c r="C4" i="3"/>
  <c r="A4" i="3"/>
  <c r="F4" i="3"/>
  <c r="G4" i="3"/>
  <c r="H4" i="3"/>
  <c r="I4" i="3"/>
  <c r="B4" i="3"/>
  <c r="D4" i="3"/>
  <c r="E4" i="3"/>
  <c r="C5" i="3"/>
  <c r="A5" i="3"/>
  <c r="F5" i="3"/>
  <c r="G5" i="3"/>
  <c r="H5" i="3"/>
  <c r="I5" i="3"/>
  <c r="B5" i="3"/>
  <c r="D5" i="3"/>
  <c r="E5" i="3"/>
  <c r="F8" i="3"/>
  <c r="G8" i="3"/>
  <c r="H8" i="3"/>
  <c r="C9" i="3"/>
  <c r="A9" i="3"/>
  <c r="F9" i="3"/>
  <c r="G9" i="3"/>
  <c r="H9" i="3"/>
  <c r="I9" i="3"/>
  <c r="B9" i="3"/>
  <c r="D9" i="3"/>
  <c r="E9" i="3"/>
  <c r="C10" i="3"/>
  <c r="A10" i="3"/>
  <c r="F10" i="3"/>
  <c r="G10" i="3"/>
  <c r="H10" i="3"/>
  <c r="I10" i="3"/>
  <c r="B10" i="3"/>
  <c r="D10" i="3"/>
  <c r="E10" i="3"/>
  <c r="C11" i="3"/>
  <c r="A11" i="3"/>
  <c r="F11" i="3"/>
  <c r="G11" i="3"/>
  <c r="H11" i="3"/>
  <c r="I11" i="3"/>
  <c r="B11" i="3"/>
  <c r="D11" i="3"/>
  <c r="E11" i="3"/>
  <c r="A14" i="3"/>
  <c r="E14" i="3"/>
  <c r="I14" i="3"/>
  <c r="M14" i="3"/>
  <c r="Q14" i="3"/>
  <c r="C15" i="3"/>
  <c r="A15" i="3"/>
  <c r="G15" i="3"/>
  <c r="E15" i="3"/>
  <c r="K15" i="3"/>
  <c r="I15" i="3"/>
  <c r="O15" i="3"/>
  <c r="M15" i="3"/>
  <c r="S15" i="3"/>
  <c r="Q15" i="3"/>
  <c r="C16" i="3"/>
  <c r="A16" i="3"/>
  <c r="G16" i="3"/>
  <c r="E16" i="3"/>
  <c r="K16" i="3"/>
  <c r="I16" i="3"/>
  <c r="O16" i="3"/>
  <c r="M16" i="3"/>
  <c r="S16" i="3"/>
  <c r="Q16" i="3"/>
  <c r="C17" i="3"/>
  <c r="A17" i="3"/>
  <c r="G17" i="3"/>
  <c r="E17" i="3"/>
  <c r="K17" i="3"/>
  <c r="I17" i="3"/>
  <c r="O17" i="3"/>
  <c r="M17" i="3"/>
  <c r="S17" i="3"/>
  <c r="Q17" i="3"/>
  <c r="C20" i="3"/>
  <c r="A20" i="3"/>
  <c r="G20" i="3"/>
  <c r="E20" i="3"/>
  <c r="K20" i="3"/>
  <c r="I20" i="3"/>
  <c r="O20" i="3"/>
  <c r="M20" i="3"/>
  <c r="S20" i="3"/>
  <c r="Q20" i="3"/>
  <c r="C21" i="3"/>
  <c r="A21" i="3"/>
  <c r="G21" i="3"/>
  <c r="E21" i="3"/>
  <c r="K21" i="3"/>
  <c r="I21" i="3"/>
  <c r="O21" i="3"/>
  <c r="M21" i="3"/>
  <c r="S21" i="3"/>
  <c r="Q21" i="3"/>
  <c r="C22" i="3"/>
  <c r="A22" i="3"/>
  <c r="G22" i="3"/>
  <c r="E22" i="3"/>
  <c r="K22" i="3"/>
  <c r="I22" i="3"/>
  <c r="O22" i="3"/>
  <c r="M22" i="3"/>
  <c r="S22" i="3"/>
  <c r="Q22" i="3"/>
  <c r="C25" i="3"/>
  <c r="A25" i="3"/>
  <c r="B25" i="3"/>
  <c r="G25" i="3"/>
  <c r="E25" i="3"/>
  <c r="F25" i="3"/>
  <c r="K25" i="3"/>
  <c r="I25" i="3"/>
  <c r="J25" i="3"/>
  <c r="O25" i="3"/>
  <c r="M25" i="3"/>
  <c r="N25" i="3"/>
  <c r="S25" i="3"/>
  <c r="Q25" i="3"/>
  <c r="R25" i="3"/>
  <c r="C26" i="3"/>
  <c r="A26" i="3"/>
  <c r="B26" i="3"/>
  <c r="G26" i="3"/>
  <c r="E26" i="3"/>
  <c r="F26" i="3"/>
  <c r="K26" i="3"/>
  <c r="I26" i="3"/>
  <c r="J26" i="3"/>
  <c r="O26" i="3"/>
  <c r="M26" i="3"/>
  <c r="N26" i="3"/>
  <c r="S26" i="3"/>
  <c r="Q26" i="3"/>
  <c r="R26" i="3"/>
  <c r="C27" i="3"/>
  <c r="A27" i="3"/>
  <c r="B27" i="3"/>
  <c r="G27" i="3"/>
  <c r="E27" i="3"/>
  <c r="F27" i="3"/>
  <c r="K27" i="3"/>
  <c r="I27" i="3"/>
  <c r="J27" i="3"/>
  <c r="O27" i="3"/>
  <c r="M27" i="3"/>
  <c r="N27" i="3"/>
  <c r="S27" i="3"/>
  <c r="Q27" i="3"/>
  <c r="R27" i="3"/>
  <c r="C28" i="3"/>
  <c r="A28" i="3"/>
  <c r="B28" i="3"/>
  <c r="G28" i="3"/>
  <c r="E28" i="3"/>
  <c r="F28" i="3"/>
  <c r="K28" i="3"/>
  <c r="I28" i="3"/>
  <c r="J28" i="3"/>
  <c r="O28" i="3"/>
  <c r="M28" i="3"/>
  <c r="N28" i="3"/>
  <c r="S28" i="3"/>
  <c r="Q28" i="3"/>
  <c r="R28" i="3"/>
  <c r="C29" i="3"/>
  <c r="A29" i="3"/>
  <c r="B29" i="3"/>
  <c r="G29" i="3"/>
  <c r="E29" i="3"/>
  <c r="F29" i="3"/>
  <c r="K29" i="3"/>
  <c r="I29" i="3"/>
  <c r="J29" i="3"/>
  <c r="O29" i="3"/>
  <c r="M29" i="3"/>
  <c r="N29" i="3"/>
  <c r="S29" i="3"/>
  <c r="Q29" i="3"/>
  <c r="R29" i="3"/>
  <c r="C32" i="3"/>
  <c r="A32" i="3"/>
  <c r="B32" i="3"/>
  <c r="G32" i="3"/>
  <c r="E32" i="3"/>
  <c r="F32" i="3"/>
  <c r="C33" i="3"/>
  <c r="A33" i="3"/>
  <c r="B33" i="3"/>
  <c r="G33" i="3"/>
  <c r="E33" i="3"/>
  <c r="F33" i="3"/>
  <c r="C34" i="3"/>
  <c r="A34" i="3"/>
  <c r="B34" i="3"/>
  <c r="G34" i="3"/>
  <c r="E34" i="3"/>
  <c r="F34" i="3"/>
  <c r="C35" i="3"/>
  <c r="A35" i="3"/>
  <c r="B35" i="3"/>
  <c r="G35" i="3"/>
  <c r="E35" i="3"/>
  <c r="F35" i="3"/>
  <c r="C36" i="3"/>
  <c r="A36" i="3"/>
  <c r="B36" i="3"/>
  <c r="G36" i="3"/>
  <c r="E36" i="3"/>
  <c r="F36" i="3"/>
  <c r="C39" i="3"/>
  <c r="A39" i="3"/>
  <c r="B39" i="3"/>
  <c r="G39" i="3"/>
  <c r="E39" i="3"/>
  <c r="F39" i="3"/>
  <c r="C42" i="3"/>
  <c r="A42" i="3"/>
  <c r="B42" i="3"/>
  <c r="G42" i="3"/>
  <c r="E42" i="3"/>
  <c r="F42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</calcChain>
</file>

<file path=xl/sharedStrings.xml><?xml version="1.0" encoding="utf-8"?>
<sst xmlns="http://schemas.openxmlformats.org/spreadsheetml/2006/main" count="1698" uniqueCount="397">
  <si>
    <t>Bolivar</t>
  </si>
  <si>
    <t>Chickasaw</t>
  </si>
  <si>
    <t>Nelson</t>
  </si>
  <si>
    <t>Warren</t>
  </si>
  <si>
    <t>Wayne</t>
  </si>
  <si>
    <t>Bienville</t>
  </si>
  <si>
    <t>Tallahatchie</t>
  </si>
  <si>
    <t>Estill</t>
  </si>
  <si>
    <t>Floyd</t>
  </si>
  <si>
    <t>Hart</t>
  </si>
  <si>
    <t>Bracken</t>
  </si>
  <si>
    <t>Parish</t>
  </si>
  <si>
    <t>De Soto</t>
  </si>
  <si>
    <t>Vermilion</t>
  </si>
  <si>
    <t>Pulaski</t>
  </si>
  <si>
    <t>Grayson</t>
  </si>
  <si>
    <t>St. John the Baptist</t>
  </si>
  <si>
    <t>Henderson</t>
  </si>
  <si>
    <t>Kemper</t>
  </si>
  <si>
    <t>Bossier</t>
  </si>
  <si>
    <t>County Ranking</t>
  </si>
  <si>
    <t>States with Highest Percent of Vote</t>
  </si>
  <si>
    <t>Assumption</t>
  </si>
  <si>
    <t>1st</t>
  </si>
  <si>
    <t>2nd</t>
  </si>
  <si>
    <t>3rd</t>
  </si>
  <si>
    <t>Mercer</t>
  </si>
  <si>
    <t>Boone</t>
  </si>
  <si>
    <t>West Baton Rouge</t>
  </si>
  <si>
    <t>Yalobusha</t>
  </si>
  <si>
    <t>Franklin</t>
  </si>
  <si>
    <t>Largest Margin of Victory</t>
  </si>
  <si>
    <t>Winner</t>
  </si>
  <si>
    <t>Leake</t>
  </si>
  <si>
    <t>Ballard</t>
  </si>
  <si>
    <t>Rockcastle</t>
  </si>
  <si>
    <t>Mason</t>
  </si>
  <si>
    <t>Powell</t>
  </si>
  <si>
    <t>Perry</t>
  </si>
  <si>
    <t>Laurel</t>
  </si>
  <si>
    <t>Montgomery</t>
  </si>
  <si>
    <t>St. Martin</t>
  </si>
  <si>
    <t>St. Mary</t>
  </si>
  <si>
    <t>No.</t>
  </si>
  <si>
    <t>Mississippi Secretary of State</t>
  </si>
  <si>
    <t>Louisiana Secretary of State. Elections Division</t>
  </si>
  <si>
    <t>Bullitt</t>
  </si>
  <si>
    <t>Washington</t>
  </si>
  <si>
    <t>Winston</t>
  </si>
  <si>
    <t>T</t>
  </si>
  <si>
    <t>LSAD_TRANS</t>
  </si>
  <si>
    <t>Lincoln</t>
  </si>
  <si>
    <t>Agency</t>
  </si>
  <si>
    <t>Covington</t>
  </si>
  <si>
    <t>Kentucky State Board of Elections</t>
  </si>
  <si>
    <t>Evangeline</t>
  </si>
  <si>
    <t>Robertson</t>
  </si>
  <si>
    <t>Elliott</t>
  </si>
  <si>
    <t>Itawamba</t>
  </si>
  <si>
    <t>Natchitoches</t>
  </si>
  <si>
    <t>Carter</t>
  </si>
  <si>
    <t>Casey</t>
  </si>
  <si>
    <t>Woodford</t>
  </si>
  <si>
    <t>Hopkins</t>
  </si>
  <si>
    <t>Jessamine</t>
  </si>
  <si>
    <t>Kenton</t>
  </si>
  <si>
    <t>St. Tammany</t>
  </si>
  <si>
    <t>Total</t>
  </si>
  <si>
    <t>Quitman</t>
  </si>
  <si>
    <t>St. Landry</t>
  </si>
  <si>
    <t>State Ranking</t>
  </si>
  <si>
    <t>Trimble</t>
  </si>
  <si>
    <t>Constitution</t>
  </si>
  <si>
    <t>States</t>
  </si>
  <si>
    <t>Wilkinson</t>
  </si>
  <si>
    <t>Plaquemines</t>
  </si>
  <si>
    <t>Adams</t>
  </si>
  <si>
    <t>Vernon</t>
  </si>
  <si>
    <t>Jefferson</t>
  </si>
  <si>
    <t>Won?</t>
  </si>
  <si>
    <t>Kentucky</t>
  </si>
  <si>
    <t>Level</t>
  </si>
  <si>
    <t>Party</t>
  </si>
  <si>
    <t>Shelby</t>
  </si>
  <si>
    <t>Lyon</t>
  </si>
  <si>
    <t>Clark</t>
  </si>
  <si>
    <t>CD</t>
  </si>
  <si>
    <t>ST</t>
  </si>
  <si>
    <t>CTY</t>
  </si>
  <si>
    <t>Claiborne</t>
  </si>
  <si>
    <t>Johnson</t>
  </si>
  <si>
    <t>C</t>
  </si>
  <si>
    <t>Source</t>
  </si>
  <si>
    <t>Author1</t>
  </si>
  <si>
    <t>Author1 Title</t>
  </si>
  <si>
    <t>Author2</t>
  </si>
  <si>
    <t>Author2 Title</t>
  </si>
  <si>
    <t>Comp</t>
  </si>
  <si>
    <t>Article Title</t>
  </si>
  <si>
    <t>Complete Title</t>
  </si>
  <si>
    <t>Publisher</t>
  </si>
  <si>
    <t>City</t>
  </si>
  <si>
    <t>George</t>
  </si>
  <si>
    <t>Grenada</t>
  </si>
  <si>
    <t>Daviess</t>
  </si>
  <si>
    <t>Yazoo</t>
  </si>
  <si>
    <t>Leflore</t>
  </si>
  <si>
    <t>Choctaw</t>
  </si>
  <si>
    <t>Clarke</t>
  </si>
  <si>
    <t>Clay</t>
  </si>
  <si>
    <t>Total Vote</t>
  </si>
  <si>
    <t>Jackson</t>
  </si>
  <si>
    <t>Copiah</t>
  </si>
  <si>
    <t>Forrest</t>
  </si>
  <si>
    <t>Hinds</t>
  </si>
  <si>
    <t>Humphreys</t>
  </si>
  <si>
    <t>Jones</t>
  </si>
  <si>
    <t>Adair</t>
  </si>
  <si>
    <t>St. Bernard</t>
  </si>
  <si>
    <t>Fayette</t>
  </si>
  <si>
    <t>Marion</t>
  </si>
  <si>
    <t>Rowan</t>
  </si>
  <si>
    <t>Simpson</t>
  </si>
  <si>
    <t>Alcorn</t>
  </si>
  <si>
    <t>Amite</t>
  </si>
  <si>
    <t>Tensas</t>
  </si>
  <si>
    <t>State6</t>
  </si>
  <si>
    <t>State7</t>
  </si>
  <si>
    <t>State5</t>
  </si>
  <si>
    <t>No. Ballots</t>
  </si>
  <si>
    <t>Short Name</t>
  </si>
  <si>
    <t>Notes</t>
  </si>
  <si>
    <t>Inc</t>
  </si>
  <si>
    <t>Pages</t>
  </si>
  <si>
    <t>Access Date</t>
  </si>
  <si>
    <t>Type</t>
  </si>
  <si>
    <t>Web Page</t>
  </si>
  <si>
    <t>X</t>
  </si>
  <si>
    <t>W</t>
  </si>
  <si>
    <t>Year</t>
  </si>
  <si>
    <t>County</t>
  </si>
  <si>
    <t>Christian</t>
  </si>
  <si>
    <t>Votes</t>
  </si>
  <si>
    <t>Newton</t>
  </si>
  <si>
    <t>Harlan</t>
  </si>
  <si>
    <t>Holmes</t>
  </si>
  <si>
    <t>Scott</t>
  </si>
  <si>
    <t>Rapides</t>
  </si>
  <si>
    <t>Red River</t>
  </si>
  <si>
    <t>Republican</t>
  </si>
  <si>
    <t>Reform</t>
  </si>
  <si>
    <t>Lafayette</t>
  </si>
  <si>
    <t>Concordia</t>
  </si>
  <si>
    <t>DeSoto</t>
  </si>
  <si>
    <t>Issaquena</t>
  </si>
  <si>
    <t>% Difference</t>
  </si>
  <si>
    <t>Margin</t>
  </si>
  <si>
    <t>Lowest % of Vote and Win</t>
  </si>
  <si>
    <t>West Carroll</t>
  </si>
  <si>
    <t>Stone</t>
  </si>
  <si>
    <t>Caddo</t>
  </si>
  <si>
    <t>Grant</t>
  </si>
  <si>
    <t>Harrison</t>
  </si>
  <si>
    <t>West Feliciana</t>
  </si>
  <si>
    <t>Henry</t>
  </si>
  <si>
    <t>Barren</t>
  </si>
  <si>
    <t>Butler</t>
  </si>
  <si>
    <t>Metcalfe</t>
  </si>
  <si>
    <t>Muhlenberg</t>
  </si>
  <si>
    <t>Pike</t>
  </si>
  <si>
    <t>Cumberland</t>
  </si>
  <si>
    <t>Edmonson</t>
  </si>
  <si>
    <t>Prentiss</t>
  </si>
  <si>
    <t>MS</t>
  </si>
  <si>
    <t>Pop Vote</t>
  </si>
  <si>
    <t>Second Place</t>
  </si>
  <si>
    <t>Third Place</t>
  </si>
  <si>
    <t>Lewis</t>
  </si>
  <si>
    <t>State</t>
  </si>
  <si>
    <t>Tishomingo</t>
  </si>
  <si>
    <t>States with Lowest Percent of Vote</t>
  </si>
  <si>
    <t>Fulton</t>
  </si>
  <si>
    <t>&lt;30%</t>
  </si>
  <si>
    <t>&lt;40%</t>
  </si>
  <si>
    <t>&lt;50%</t>
  </si>
  <si>
    <t>Whitley</t>
  </si>
  <si>
    <t>&gt;50%</t>
  </si>
  <si>
    <t>&gt;60%</t>
  </si>
  <si>
    <t>&gt;70%</t>
  </si>
  <si>
    <t>&gt;80%</t>
  </si>
  <si>
    <t>First Place</t>
  </si>
  <si>
    <t>Counties with Highest Percent of Vote</t>
  </si>
  <si>
    <t>&lt;10%</t>
  </si>
  <si>
    <t>&lt;20%</t>
  </si>
  <si>
    <t>Sabine</t>
  </si>
  <si>
    <t>Louisiana</t>
  </si>
  <si>
    <t>LA</t>
  </si>
  <si>
    <t>Catahoula</t>
  </si>
  <si>
    <t>Morgan</t>
  </si>
  <si>
    <t>Boyle</t>
  </si>
  <si>
    <t>Vote Difference</t>
  </si>
  <si>
    <t>Gallatin</t>
  </si>
  <si>
    <t>Letcher</t>
  </si>
  <si>
    <t>Avoyelles</t>
  </si>
  <si>
    <t>St. Helena</t>
  </si>
  <si>
    <t>St. James</t>
  </si>
  <si>
    <t>Fleming</t>
  </si>
  <si>
    <t>Margin (%)</t>
  </si>
  <si>
    <t>Breathitt</t>
  </si>
  <si>
    <t>Taylor</t>
  </si>
  <si>
    <t>Union</t>
  </si>
  <si>
    <t>Pointe Coupee</t>
  </si>
  <si>
    <t>Attala</t>
  </si>
  <si>
    <t>Mississippi</t>
  </si>
  <si>
    <t>La Salle</t>
  </si>
  <si>
    <t>McCracken</t>
  </si>
  <si>
    <t>East Baton Rouge</t>
  </si>
  <si>
    <t>Calcasieu</t>
  </si>
  <si>
    <t>Cameron</t>
  </si>
  <si>
    <t>Rankin</t>
  </si>
  <si>
    <t>Sharkey</t>
  </si>
  <si>
    <t>% Total Vote</t>
  </si>
  <si>
    <t>Tangipahoa</t>
  </si>
  <si>
    <t>Other</t>
  </si>
  <si>
    <t>Counties</t>
  </si>
  <si>
    <t>Menifee</t>
  </si>
  <si>
    <t>Popular Vote</t>
  </si>
  <si>
    <t>Morehouse</t>
  </si>
  <si>
    <t>Livingston</t>
  </si>
  <si>
    <t>Lamar</t>
  </si>
  <si>
    <t>Russell</t>
  </si>
  <si>
    <t>Crittenden</t>
  </si>
  <si>
    <t>Acadia</t>
  </si>
  <si>
    <t>Hickman</t>
  </si>
  <si>
    <t>Knott</t>
  </si>
  <si>
    <t>Owsley</t>
  </si>
  <si>
    <t>Governor</t>
  </si>
  <si>
    <t>Lt. Governor</t>
  </si>
  <si>
    <t>Highest % of Vote and Lose</t>
  </si>
  <si>
    <t>D</t>
  </si>
  <si>
    <t>St. Charles</t>
  </si>
  <si>
    <t>Anderson</t>
  </si>
  <si>
    <t>Iberia</t>
  </si>
  <si>
    <t>Winn</t>
  </si>
  <si>
    <t>Nicholas</t>
  </si>
  <si>
    <t>Oldham</t>
  </si>
  <si>
    <t>Meade</t>
  </si>
  <si>
    <t>Neshoba</t>
  </si>
  <si>
    <t>Noxubee</t>
  </si>
  <si>
    <t>Clinton</t>
  </si>
  <si>
    <t>Lauderdale</t>
  </si>
  <si>
    <t>Lowndes</t>
  </si>
  <si>
    <t>Jasper</t>
  </si>
  <si>
    <t>Lafourche</t>
  </si>
  <si>
    <t>Leslie</t>
  </si>
  <si>
    <t>Carroll</t>
  </si>
  <si>
    <t>McLean</t>
  </si>
  <si>
    <t>Greenup</t>
  </si>
  <si>
    <t>Green</t>
  </si>
  <si>
    <t>Bath</t>
  </si>
  <si>
    <t>Pearl River</t>
  </si>
  <si>
    <t>Pontotoc</t>
  </si>
  <si>
    <t>Bell</t>
  </si>
  <si>
    <t>Boyd</t>
  </si>
  <si>
    <t>Greene</t>
  </si>
  <si>
    <t>FIPS</t>
  </si>
  <si>
    <t>Lawrence</t>
  </si>
  <si>
    <t>Lee</t>
  </si>
  <si>
    <t>Oktibbeha</t>
  </si>
  <si>
    <t>Tippah</t>
  </si>
  <si>
    <t>Calhoun</t>
  </si>
  <si>
    <t>Magoffin</t>
  </si>
  <si>
    <t>Coahoma</t>
  </si>
  <si>
    <t>Ohio</t>
  </si>
  <si>
    <t>Martin</t>
  </si>
  <si>
    <t>Monroe</t>
  </si>
  <si>
    <t>Ascension</t>
  </si>
  <si>
    <t>Independent</t>
  </si>
  <si>
    <t>Tate</t>
  </si>
  <si>
    <t>Knox</t>
  </si>
  <si>
    <t>Todd</t>
  </si>
  <si>
    <t>Spencer</t>
  </si>
  <si>
    <t>Trigg</t>
  </si>
  <si>
    <t>Closest States</t>
  </si>
  <si>
    <t>Marshall</t>
  </si>
  <si>
    <t>East Feliciana</t>
  </si>
  <si>
    <t>Ouachita</t>
  </si>
  <si>
    <t>Hancock</t>
  </si>
  <si>
    <t>Garrard</t>
  </si>
  <si>
    <t>Richland</t>
  </si>
  <si>
    <t>Orleans</t>
  </si>
  <si>
    <t>Logan</t>
  </si>
  <si>
    <t>Pendleton</t>
  </si>
  <si>
    <t>Beauregard</t>
  </si>
  <si>
    <t>Breckinridge</t>
  </si>
  <si>
    <t>Write-ins</t>
  </si>
  <si>
    <t>East Carroll</t>
  </si>
  <si>
    <t>Wolfe</t>
  </si>
  <si>
    <t>Democratic</t>
  </si>
  <si>
    <t>Carlisle</t>
  </si>
  <si>
    <t>EV</t>
  </si>
  <si>
    <t>Larue</t>
  </si>
  <si>
    <t>Graves</t>
  </si>
  <si>
    <t>Caldwell</t>
  </si>
  <si>
    <t>Calloway</t>
  </si>
  <si>
    <t>Campbell</t>
  </si>
  <si>
    <t>Madison</t>
  </si>
  <si>
    <t>Webster</t>
  </si>
  <si>
    <t>Tunica</t>
  </si>
  <si>
    <t>KY</t>
  </si>
  <si>
    <t>-</t>
  </si>
  <si>
    <t>Margin of Victory</t>
  </si>
  <si>
    <t>Walthall</t>
  </si>
  <si>
    <t>State Wins</t>
  </si>
  <si>
    <t>Sunflower</t>
  </si>
  <si>
    <t>McCreary</t>
  </si>
  <si>
    <t>Terrebonne</t>
  </si>
  <si>
    <t>Panola</t>
  </si>
  <si>
    <t>Bourbon</t>
  </si>
  <si>
    <t>Iberville</t>
  </si>
  <si>
    <t>Jefferson Davis</t>
  </si>
  <si>
    <t>Abbrev</t>
  </si>
  <si>
    <t>dem</t>
  </si>
  <si>
    <t>rep</t>
  </si>
  <si>
    <t>Allen</t>
  </si>
  <si>
    <t>Benton</t>
  </si>
  <si>
    <t>Libertarian</t>
  </si>
  <si>
    <t>Hardin</t>
  </si>
  <si>
    <t>Counties with Lowest Percent of Vote</t>
  </si>
  <si>
    <t>Fourth Place</t>
  </si>
  <si>
    <t>Smith</t>
  </si>
  <si>
    <t>Owen</t>
  </si>
  <si>
    <t>Date</t>
  </si>
  <si>
    <t>&gt;90%</t>
  </si>
  <si>
    <t>Rank</t>
  </si>
  <si>
    <t>Gen Election Date:</t>
  </si>
  <si>
    <t>lbt</t>
  </si>
  <si>
    <t>ind</t>
  </si>
  <si>
    <t>R</t>
  </si>
  <si>
    <t>Phil Bryant</t>
  </si>
  <si>
    <t>Bryant</t>
  </si>
  <si>
    <t>Excel File</t>
  </si>
  <si>
    <t>Jack Conway</t>
  </si>
  <si>
    <t>Sannie Overly</t>
  </si>
  <si>
    <t>Matt Bevin</t>
  </si>
  <si>
    <t>Jenean Hampton</t>
  </si>
  <si>
    <t>Drew Curtis</t>
  </si>
  <si>
    <t>Heather Curtis</t>
  </si>
  <si>
    <t>Conway</t>
  </si>
  <si>
    <t>Bevin</t>
  </si>
  <si>
    <t>Curtis</t>
  </si>
  <si>
    <t>Blackii Effing Whyte</t>
  </si>
  <si>
    <t>Philip Jacobs</t>
  </si>
  <si>
    <t>Write-in</t>
  </si>
  <si>
    <t>Whyte</t>
  </si>
  <si>
    <t>Robert Gray</t>
  </si>
  <si>
    <t>Gray</t>
  </si>
  <si>
    <t>Shawn O'Hara</t>
  </si>
  <si>
    <t>O'Hara</t>
  </si>
  <si>
    <t>ref</t>
  </si>
  <si>
    <t>John Bel Edwards</t>
  </si>
  <si>
    <t>Edwards</t>
  </si>
  <si>
    <t>Jeremy 'JW' Odom</t>
  </si>
  <si>
    <t>No Party</t>
  </si>
  <si>
    <t>Odom</t>
  </si>
  <si>
    <t>Cary Deaton</t>
  </si>
  <si>
    <t>Deaton</t>
  </si>
  <si>
    <t>S. L. Simpson</t>
  </si>
  <si>
    <t>Eric Paul Orgeron</t>
  </si>
  <si>
    <t>Orgeron</t>
  </si>
  <si>
    <t>Beryl Billiot</t>
  </si>
  <si>
    <t>Jay' Dardenne</t>
  </si>
  <si>
    <t>Dardenne</t>
  </si>
  <si>
    <t>David Vitter</t>
  </si>
  <si>
    <t>Scott A. Angelle</t>
  </si>
  <si>
    <t>Vitter</t>
  </si>
  <si>
    <t>Billiot</t>
  </si>
  <si>
    <t>Angelle</t>
  </si>
  <si>
    <t>November 3, 2015 Official 2015 General Election Results For the office of Governor and Lieutenant Governor</t>
  </si>
  <si>
    <t>pdf Report</t>
  </si>
  <si>
    <t>Alison Lundergan Grimes</t>
  </si>
  <si>
    <t>Secretary of State</t>
  </si>
  <si>
    <t>Gatewood B. Gatewood</t>
  </si>
  <si>
    <t>Elizabeth Anderson</t>
  </si>
  <si>
    <t>Gatewood</t>
  </si>
  <si>
    <t>State1</t>
  </si>
  <si>
    <t>State2</t>
  </si>
  <si>
    <t>State3</t>
  </si>
  <si>
    <t>State4</t>
  </si>
  <si>
    <t>Official Results Total Votes Reported by Counties for 2015 Statewide General Election Date of Election: 11/3/2015</t>
  </si>
  <si>
    <t>Official Election Results Results for Election Date: 11/21/2015</t>
  </si>
  <si>
    <t>http://staticresults.sos.la.gov/11212015/11212015_53518.html</t>
  </si>
  <si>
    <t>Results of Runoff election held on November 21, 2015</t>
  </si>
  <si>
    <t>Run-off</t>
  </si>
  <si>
    <t>This spreadsheet is for personal use and may not be redistributed in whole or in part.</t>
  </si>
  <si>
    <t>Version:</t>
  </si>
  <si>
    <t>© David Leip 2015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</si>
</sst>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Green][=1]General;[Color15][=3]General;[Black]General"/>
    <numFmt numFmtId="165" formatCode="[Blue][=1]General;[Color15][=3]General;[Black]General"/>
    <numFmt numFmtId="167" formatCode="0.00000%"/>
    <numFmt numFmtId="168" formatCode="0.000000%"/>
    <numFmt numFmtId="169" formatCode="00000"/>
    <numFmt numFmtId="170" formatCode="000"/>
    <numFmt numFmtId="171" formatCode="d\ mmm\ yyyy"/>
    <numFmt numFmtId="172" formatCode="yyyy\-mm\-dd"/>
    <numFmt numFmtId="173" formatCode="0.0"/>
  </numFmts>
  <fonts count="13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8"/>
      <name val="Geneva"/>
    </font>
    <font>
      <sz val="10"/>
      <name val="Geneva"/>
    </font>
    <font>
      <sz val="10"/>
      <color indexed="53"/>
      <name val="Geneva"/>
    </font>
    <font>
      <sz val="8"/>
      <name val="Verdana"/>
    </font>
    <font>
      <u/>
      <sz val="10"/>
      <color theme="10"/>
      <name val="Geneva"/>
    </font>
    <font>
      <u/>
      <sz val="10"/>
      <color theme="11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2">
    <xf numFmtId="0" fontId="0" fillId="0" borderId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6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8" fillId="0" borderId="0" xfId="0" applyFont="1"/>
    <xf numFmtId="3" fontId="8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Fill="1"/>
    <xf numFmtId="0" fontId="8" fillId="0" borderId="0" xfId="0" applyFont="1" applyFill="1"/>
    <xf numFmtId="10" fontId="8" fillId="0" borderId="0" xfId="0" applyNumberFormat="1" applyFont="1"/>
    <xf numFmtId="167" fontId="0" fillId="0" borderId="0" xfId="0" applyNumberFormat="1"/>
    <xf numFmtId="168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1" fillId="0" borderId="1" xfId="0" applyFont="1" applyFill="1" applyBorder="1"/>
    <xf numFmtId="169" fontId="0" fillId="0" borderId="0" xfId="0" applyNumberFormat="1" applyAlignment="1">
      <alignment horizontal="left"/>
    </xf>
    <xf numFmtId="169" fontId="0" fillId="0" borderId="0" xfId="0" applyNumberFormat="1"/>
    <xf numFmtId="169" fontId="0" fillId="0" borderId="0" xfId="0" applyNumberFormat="1" applyAlignment="1">
      <alignment horizontal="right"/>
    </xf>
    <xf numFmtId="170" fontId="2" fillId="0" borderId="0" xfId="0" applyNumberFormat="1" applyFont="1" applyAlignment="1">
      <alignment horizontal="right"/>
    </xf>
    <xf numFmtId="170" fontId="0" fillId="0" borderId="0" xfId="0" applyNumberFormat="1"/>
    <xf numFmtId="170" fontId="2" fillId="0" borderId="0" xfId="0" applyNumberFormat="1" applyFont="1" applyAlignment="1"/>
    <xf numFmtId="0" fontId="1" fillId="0" borderId="0" xfId="0" applyFont="1" applyAlignment="1"/>
    <xf numFmtId="171" fontId="1" fillId="0" borderId="0" xfId="0" applyNumberFormat="1" applyFont="1"/>
    <xf numFmtId="171" fontId="2" fillId="0" borderId="0" xfId="0" applyNumberFormat="1" applyFont="1"/>
    <xf numFmtId="3" fontId="2" fillId="0" borderId="0" xfId="0" applyNumberFormat="1" applyFont="1" applyFill="1"/>
    <xf numFmtId="172" fontId="0" fillId="0" borderId="0" xfId="0" applyNumberFormat="1" applyFill="1"/>
    <xf numFmtId="172" fontId="0" fillId="0" borderId="0" xfId="0" applyNumberFormat="1"/>
    <xf numFmtId="0" fontId="1" fillId="0" borderId="0" xfId="0" applyFont="1" applyFill="1"/>
    <xf numFmtId="0" fontId="0" fillId="0" borderId="0" xfId="0" applyFont="1" applyBorder="1"/>
    <xf numFmtId="0" fontId="0" fillId="0" borderId="0" xfId="0" applyFont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Fill="1"/>
    <xf numFmtId="0" fontId="2" fillId="0" borderId="0" xfId="0" applyFont="1" applyAlignment="1"/>
    <xf numFmtId="0" fontId="0" fillId="0" borderId="1" xfId="0" applyFill="1" applyBorder="1"/>
    <xf numFmtId="3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/>
    <xf numFmtId="10" fontId="0" fillId="0" borderId="1" xfId="1" applyNumberFormat="1" applyFont="1" applyFill="1" applyBorder="1"/>
    <xf numFmtId="165" fontId="0" fillId="0" borderId="1" xfId="0" applyNumberFormat="1" applyFill="1" applyBorder="1"/>
    <xf numFmtId="172" fontId="0" fillId="0" borderId="1" xfId="0" applyNumberFormat="1" applyFill="1" applyBorder="1"/>
    <xf numFmtId="0" fontId="0" fillId="0" borderId="0" xfId="0" quotePrefix="1"/>
    <xf numFmtId="0" fontId="0" fillId="0" borderId="0" xfId="0" applyFont="1" applyAlignment="1"/>
    <xf numFmtId="14" fontId="2" fillId="0" borderId="0" xfId="0" applyNumberFormat="1" applyFont="1" applyAlignment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3" fontId="9" fillId="0" borderId="0" xfId="0" applyNumberFormat="1" applyFont="1" applyFill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3" fontId="0" fillId="0" borderId="0" xfId="0" applyNumberFormat="1"/>
    <xf numFmtId="14" fontId="0" fillId="0" borderId="0" xfId="0" applyNumberFormat="1"/>
  </cellXfs>
  <cellStyles count="1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  <cellStyle name="Percent" xfId="1" builtinId="5"/>
  </cellStyles>
  <dxfs count="38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0000"/>
      <color rgb="FF0000DD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511374.0</c:v>
                </c:pt>
                <c:pt idx="1">
                  <c:v>426620.0</c:v>
                </c:pt>
                <c:pt idx="2">
                  <c:v>35597.0</c:v>
                </c:pt>
                <c:pt idx="3">
                  <c:v>101.0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646924.0</c:v>
                </c:pt>
                <c:pt idx="1">
                  <c:v>505940.0</c:v>
                </c:pt>
                <c:pt idx="2">
                  <c:v>0.561145113387182</c:v>
                </c:pt>
                <c:pt idx="3">
                  <c:v>-0.561145113387182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476697.0</c:v>
                </c:pt>
                <c:pt idx="1">
                  <c:v>231643.0</c:v>
                </c:pt>
                <c:pt idx="2">
                  <c:v>0.0</c:v>
                </c:pt>
                <c:pt idx="3">
                  <c:v>9845.0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1.494011E6</c:v>
                </c:pt>
                <c:pt idx="1">
                  <c:v>1.305187E6</c:v>
                </c:pt>
                <c:pt idx="2">
                  <c:v>35597.0</c:v>
                </c:pt>
                <c:pt idx="3">
                  <c:v>9946.0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Graphs!$F$7:$G$7</c:f>
              <c:numCache>
                <c:formatCode>#,##0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4984572853158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200682139882"/>
          <c:y val="0.161290322580645"/>
          <c:w val="0.821316928709762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Statistics!$B$68:$B$77</c:f>
              <c:numCache>
                <c:formatCode>#,##0</c:formatCode>
                <c:ptCount val="10"/>
                <c:pt idx="0">
                  <c:v>0.0</c:v>
                </c:pt>
                <c:pt idx="1">
                  <c:v>21.0</c:v>
                </c:pt>
                <c:pt idx="2">
                  <c:v>38.0</c:v>
                </c:pt>
                <c:pt idx="3">
                  <c:v>76.0</c:v>
                </c:pt>
                <c:pt idx="4">
                  <c:v>69.0</c:v>
                </c:pt>
                <c:pt idx="5">
                  <c:v>38.0</c:v>
                </c:pt>
                <c:pt idx="6">
                  <c:v>18.0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362344"/>
        <c:axId val="-2118367352"/>
      </c:barChart>
      <c:catAx>
        <c:axId val="-211836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8432848715227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183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3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510971787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18362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73665791776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2282198846"/>
          <c:y val="0.158357771260997"/>
          <c:w val="0.808081472341804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Statistics!$C$68:$C$77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22.0</c:v>
                </c:pt>
                <c:pt idx="4">
                  <c:v>45.0</c:v>
                </c:pt>
                <c:pt idx="5">
                  <c:v>82.0</c:v>
                </c:pt>
                <c:pt idx="6">
                  <c:v>63.0</c:v>
                </c:pt>
                <c:pt idx="7">
                  <c:v>33.0</c:v>
                </c:pt>
                <c:pt idx="8">
                  <c:v>15.0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68072"/>
        <c:axId val="2129062792"/>
      </c:barChart>
      <c:catAx>
        <c:axId val="212906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831702855324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06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06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437710438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068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5906568725889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62669034889"/>
          <c:y val="0.158357771260997"/>
          <c:w val="0.808726157334963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Statistics!$D$68:$D$77</c:f>
              <c:numCache>
                <c:formatCode>#,##0</c:formatCode>
                <c:ptCount val="10"/>
                <c:pt idx="0">
                  <c:v>266.0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117080"/>
        <c:axId val="2129106472"/>
      </c:barChart>
      <c:catAx>
        <c:axId val="212911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6645087988162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10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10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1610738255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117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487459554"/>
          <c:y val="0.03216374269005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63879727153"/>
          <c:y val="0.160818828252659"/>
          <c:w val="0.864609830884432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Statistics!$B$68:$B$77</c:f>
              <c:numCache>
                <c:formatCode>#,##0</c:formatCode>
                <c:ptCount val="10"/>
                <c:pt idx="0">
                  <c:v>0.0</c:v>
                </c:pt>
                <c:pt idx="1">
                  <c:v>21.0</c:v>
                </c:pt>
                <c:pt idx="2">
                  <c:v>38.0</c:v>
                </c:pt>
                <c:pt idx="3">
                  <c:v>76.0</c:v>
                </c:pt>
                <c:pt idx="4">
                  <c:v>69.0</c:v>
                </c:pt>
                <c:pt idx="5">
                  <c:v>38.0</c:v>
                </c:pt>
                <c:pt idx="6">
                  <c:v>18.0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Statistics!$C$68:$C$77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22.0</c:v>
                </c:pt>
                <c:pt idx="4">
                  <c:v>45.0</c:v>
                </c:pt>
                <c:pt idx="5">
                  <c:v>82.0</c:v>
                </c:pt>
                <c:pt idx="6">
                  <c:v>63.0</c:v>
                </c:pt>
                <c:pt idx="7">
                  <c:v>33.0</c:v>
                </c:pt>
                <c:pt idx="8">
                  <c:v>15.0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46296"/>
        <c:axId val="2129044200"/>
      </c:barChart>
      <c:catAx>
        <c:axId val="212904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8813286700208"/>
              <c:y val="0.915205369065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04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04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8598574822"/>
              <c:y val="0.365497306257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29046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295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296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12</xdr:col>
      <xdr:colOff>2006600</xdr:colOff>
      <xdr:row>11</xdr:row>
      <xdr:rowOff>127000</xdr:rowOff>
    </xdr:to>
    <xdr:graphicFrame macro="">
      <xdr:nvGraphicFramePr>
        <xdr:cNvPr id="3297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15</xdr:row>
      <xdr:rowOff>12700</xdr:rowOff>
    </xdr:from>
    <xdr:to>
      <xdr:col>10</xdr:col>
      <xdr:colOff>2019300</xdr:colOff>
      <xdr:row>25</xdr:row>
      <xdr:rowOff>139700</xdr:rowOff>
    </xdr:to>
    <xdr:graphicFrame macro="">
      <xdr:nvGraphicFramePr>
        <xdr:cNvPr id="3298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</xdr:colOff>
      <xdr:row>15</xdr:row>
      <xdr:rowOff>12700</xdr:rowOff>
    </xdr:from>
    <xdr:to>
      <xdr:col>11</xdr:col>
      <xdr:colOff>2019300</xdr:colOff>
      <xdr:row>25</xdr:row>
      <xdr:rowOff>139700</xdr:rowOff>
    </xdr:to>
    <xdr:graphicFrame macro="">
      <xdr:nvGraphicFramePr>
        <xdr:cNvPr id="3299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81</xdr:row>
      <xdr:rowOff>63500</xdr:rowOff>
    </xdr:from>
    <xdr:to>
      <xdr:col>4</xdr:col>
      <xdr:colOff>177800</xdr:colOff>
      <xdr:row>107</xdr:row>
      <xdr:rowOff>101600</xdr:rowOff>
    </xdr:to>
    <xdr:graphicFrame macro="">
      <xdr:nvGraphicFramePr>
        <xdr:cNvPr id="112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81</xdr:row>
      <xdr:rowOff>63500</xdr:rowOff>
    </xdr:from>
    <xdr:to>
      <xdr:col>8</xdr:col>
      <xdr:colOff>139700</xdr:colOff>
      <xdr:row>107</xdr:row>
      <xdr:rowOff>101600</xdr:rowOff>
    </xdr:to>
    <xdr:graphicFrame macro="">
      <xdr:nvGraphicFramePr>
        <xdr:cNvPr id="112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81</xdr:row>
      <xdr:rowOff>63500</xdr:rowOff>
    </xdr:from>
    <xdr:to>
      <xdr:col>12</xdr:col>
      <xdr:colOff>114300</xdr:colOff>
      <xdr:row>107</xdr:row>
      <xdr:rowOff>101600</xdr:rowOff>
    </xdr:to>
    <xdr:graphicFrame macro="">
      <xdr:nvGraphicFramePr>
        <xdr:cNvPr id="112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584200</xdr:colOff>
      <xdr:row>81</xdr:row>
      <xdr:rowOff>50800</xdr:rowOff>
    </xdr:to>
    <xdr:graphicFrame macro="">
      <xdr:nvGraphicFramePr>
        <xdr:cNvPr id="112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B6" sqref="B6"/>
    </sheetView>
  </sheetViews>
  <sheetFormatPr baseColWidth="10" defaultRowHeight="13" x14ac:dyDescent="0"/>
  <sheetData>
    <row r="1" spans="1:2">
      <c r="A1" t="s">
        <v>396</v>
      </c>
    </row>
    <row r="2" spans="1:2">
      <c r="A2" t="s">
        <v>394</v>
      </c>
    </row>
    <row r="4" spans="1:2">
      <c r="A4" t="s">
        <v>395</v>
      </c>
      <c r="B4" s="124">
        <v>1</v>
      </c>
    </row>
    <row r="5" spans="1:2">
      <c r="A5" t="s">
        <v>332</v>
      </c>
      <c r="B5" s="125">
        <v>40883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11"/>
  <sheetViews>
    <sheetView showRuler="0" workbookViewId="0">
      <pane xSplit="1" ySplit="2" topLeftCell="B3" activePane="bottomRight" state="frozenSplit"/>
      <selection activeCell="J1" sqref="J1:K1 J2:K2 K1:K65536"/>
      <selection pane="topRight" activeCell="P1" sqref="P1"/>
      <selection pane="bottomLeft" activeCell="A12" sqref="A12:XFD12"/>
      <selection pane="bottomRight" activeCell="G13" sqref="G13"/>
    </sheetView>
  </sheetViews>
  <sheetFormatPr baseColWidth="10" defaultRowHeight="13" x14ac:dyDescent="0"/>
  <cols>
    <col min="1" max="1" width="14.85546875" customWidth="1"/>
    <col min="2" max="2" width="11.7109375" customWidth="1"/>
    <col min="3" max="5" width="2.140625" style="46" customWidth="1"/>
    <col min="6" max="7" width="9.7109375" customWidth="1"/>
    <col min="9" max="9" width="13.85546875" style="2" bestFit="1" customWidth="1"/>
    <col min="14" max="19" width="8.7109375" customWidth="1"/>
    <col min="20" max="21" width="7.7109375" customWidth="1"/>
    <col min="22" max="22" width="9.5703125" customWidth="1"/>
    <col min="23" max="44" width="7.7109375" customWidth="1"/>
    <col min="46" max="46" width="3.85546875" customWidth="1"/>
    <col min="47" max="47" width="4.7109375" customWidth="1"/>
    <col min="48" max="51" width="1.7109375" customWidth="1"/>
    <col min="52" max="52" width="2.7109375" customWidth="1"/>
    <col min="53" max="53" width="3.85546875" bestFit="1" customWidth="1"/>
    <col min="54" max="54" width="10.140625" bestFit="1" customWidth="1"/>
  </cols>
  <sheetData>
    <row r="1" spans="1:54">
      <c r="A1" t="s">
        <v>178</v>
      </c>
      <c r="B1" s="26" t="s">
        <v>67</v>
      </c>
      <c r="C1" s="101" t="s">
        <v>174</v>
      </c>
      <c r="D1" s="101"/>
      <c r="E1" s="101"/>
      <c r="F1" s="99" t="s">
        <v>311</v>
      </c>
      <c r="G1" s="100"/>
      <c r="H1" s="102" t="str">
        <f>Candidates!G2</f>
        <v>Democratic</v>
      </c>
      <c r="I1" s="102"/>
      <c r="J1" s="103" t="str">
        <f>Candidates!G3</f>
        <v>Republican</v>
      </c>
      <c r="K1" s="100"/>
      <c r="L1" s="104" t="str">
        <f>Candidates!G4</f>
        <v>Independent</v>
      </c>
      <c r="M1" s="105"/>
      <c r="N1" s="99" t="str">
        <f>Candidates!G5</f>
        <v>Libertarian</v>
      </c>
      <c r="O1" s="100"/>
      <c r="P1" s="99" t="str">
        <f>Candidates!G6</f>
        <v>Reform</v>
      </c>
      <c r="Q1" s="100"/>
      <c r="R1" s="99" t="str">
        <f>Candidates!G7</f>
        <v>Constitution</v>
      </c>
      <c r="S1" s="100"/>
      <c r="T1" s="99" t="str">
        <f>Candidates!G8</f>
        <v>Write-ins</v>
      </c>
      <c r="U1" s="99"/>
      <c r="V1" s="99" t="str">
        <f>Candidates!G9</f>
        <v>State1</v>
      </c>
      <c r="W1" s="100"/>
      <c r="X1" s="99" t="str">
        <f>Candidates!G10</f>
        <v>State2</v>
      </c>
      <c r="Y1" s="100"/>
      <c r="Z1" s="99" t="str">
        <f>Candidates!G11</f>
        <v>State3</v>
      </c>
      <c r="AA1" s="99"/>
      <c r="AB1" s="99" t="str">
        <f>Candidates!G12</f>
        <v>State4</v>
      </c>
      <c r="AC1" s="99"/>
      <c r="AD1" s="99" t="str">
        <f>Candidates!G13</f>
        <v>State5</v>
      </c>
      <c r="AE1" s="99"/>
      <c r="AF1" s="99" t="str">
        <f>Candidates!G14</f>
        <v>State6</v>
      </c>
      <c r="AG1" s="100"/>
      <c r="AH1" s="99" t="str">
        <f>Candidates!G15</f>
        <v>State7</v>
      </c>
      <c r="AI1" s="99"/>
      <c r="AJ1" s="99">
        <f>Candidates!G16</f>
        <v>0</v>
      </c>
      <c r="AK1" s="100"/>
      <c r="AL1" s="99">
        <f>Candidates!G17</f>
        <v>0</v>
      </c>
      <c r="AM1" s="100"/>
      <c r="AN1" s="99">
        <f>Candidates!G18</f>
        <v>0</v>
      </c>
      <c r="AO1" s="100"/>
      <c r="AP1" s="99">
        <f>Candidates!G19</f>
        <v>0</v>
      </c>
      <c r="AQ1" s="99"/>
      <c r="AR1" s="1"/>
      <c r="AS1" s="1"/>
      <c r="AV1" s="13" t="str">
        <f>LEFT(N1,1)</f>
        <v>L</v>
      </c>
      <c r="AW1" s="13" t="str">
        <f>LEFT(P1,1)</f>
        <v>R</v>
      </c>
      <c r="AX1" s="13" t="e">
        <f>LEFT(#REF!,1)</f>
        <v>#REF!</v>
      </c>
      <c r="AY1" s="13" t="str">
        <f>LEFT(R1,1)</f>
        <v>C</v>
      </c>
    </row>
    <row r="2" spans="1:54" s="27" customFormat="1">
      <c r="B2" s="28" t="s">
        <v>226</v>
      </c>
      <c r="C2" s="121" t="str">
        <f>LEFT(H2,1)</f>
        <v>D</v>
      </c>
      <c r="D2" s="122" t="str">
        <f>LEFT(J2,1)</f>
        <v>R</v>
      </c>
      <c r="E2" s="123" t="str">
        <f>LEFT(L2,1)</f>
        <v>I</v>
      </c>
      <c r="F2" s="28" t="s">
        <v>142</v>
      </c>
      <c r="G2" s="28" t="s">
        <v>221</v>
      </c>
      <c r="H2" s="106" t="str">
        <f>Candidates!D2</f>
        <v>Democratic</v>
      </c>
      <c r="I2" s="106"/>
      <c r="J2" s="107" t="str">
        <f>Candidates!D3</f>
        <v>Republican</v>
      </c>
      <c r="K2" s="98"/>
      <c r="L2" s="108" t="str">
        <f>Candidates!D4</f>
        <v>Independent</v>
      </c>
      <c r="M2" s="98"/>
      <c r="N2" s="97" t="str">
        <f>Candidates!D5</f>
        <v>Libertarian</v>
      </c>
      <c r="O2" s="98"/>
      <c r="P2" s="97" t="str">
        <f>Candidates!D6</f>
        <v>Reform</v>
      </c>
      <c r="Q2" s="98"/>
      <c r="R2" s="97" t="str">
        <f>Candidates!D7</f>
        <v>Constitution</v>
      </c>
      <c r="S2" s="98"/>
      <c r="T2" s="97" t="str">
        <f>Candidates!D8</f>
        <v>Write-ins</v>
      </c>
      <c r="U2" s="98"/>
      <c r="V2" s="97" t="str">
        <f>Candidates!D9</f>
        <v>State1</v>
      </c>
      <c r="W2" s="98"/>
      <c r="X2" s="97" t="str">
        <f>Candidates!D10</f>
        <v>State2</v>
      </c>
      <c r="Y2" s="98"/>
      <c r="Z2" s="97" t="str">
        <f>Candidates!D11</f>
        <v>State3</v>
      </c>
      <c r="AA2" s="98"/>
      <c r="AB2" s="97" t="str">
        <f>Candidates!D12</f>
        <v>State4</v>
      </c>
      <c r="AC2" s="98"/>
      <c r="AD2" s="97" t="str">
        <f>Candidates!D13</f>
        <v>State5</v>
      </c>
      <c r="AE2" s="98"/>
      <c r="AF2" s="97" t="str">
        <f>Candidates!D14</f>
        <v>State6</v>
      </c>
      <c r="AG2" s="98"/>
      <c r="AH2" s="97" t="str">
        <f>Candidates!D15</f>
        <v>State7</v>
      </c>
      <c r="AI2" s="98"/>
      <c r="AJ2" s="97">
        <f>Candidates!D16</f>
        <v>0</v>
      </c>
      <c r="AK2" s="98"/>
      <c r="AL2" s="97">
        <f>Candidates!D17</f>
        <v>0</v>
      </c>
      <c r="AM2" s="98"/>
      <c r="AN2" s="97">
        <f>Candidates!D18</f>
        <v>0</v>
      </c>
      <c r="AO2" s="98"/>
      <c r="AP2" s="97">
        <f>Candidates!D19</f>
        <v>0</v>
      </c>
      <c r="AQ2" s="98"/>
      <c r="AR2" s="29"/>
      <c r="AS2" s="29" t="s">
        <v>178</v>
      </c>
      <c r="AU2" s="27" t="s">
        <v>300</v>
      </c>
      <c r="AV2" s="30"/>
      <c r="AW2" s="30"/>
      <c r="AX2" s="30"/>
      <c r="AY2" s="30"/>
      <c r="BA2" s="27" t="s">
        <v>265</v>
      </c>
      <c r="BB2" s="27" t="s">
        <v>332</v>
      </c>
    </row>
    <row r="3" spans="1:54" s="31" customFormat="1">
      <c r="A3" s="31" t="s">
        <v>80</v>
      </c>
      <c r="B3" s="33">
        <f>H3+J3+L3+N3+P3+R3+X3+AD3+V3+Z3+T3+AB3+AL3+AN3+AF3+AJ3+AH3+AP3</f>
        <v>973692</v>
      </c>
      <c r="C3" s="80">
        <f>IF(B3&gt;0,RANK(H3,H3:AR3),0)</f>
        <v>2</v>
      </c>
      <c r="D3" s="80">
        <f>IF(B3&gt;0,RANK(J3,H3:AR3),0)</f>
        <v>1</v>
      </c>
      <c r="E3" s="80">
        <f>IF(L3&gt;0,RANK(L3,H3:AR3),"-")</f>
        <v>3</v>
      </c>
      <c r="F3" s="1">
        <f>ABS(J3-H3)</f>
        <v>84754</v>
      </c>
      <c r="G3" s="2">
        <f>IF(B3&gt;0,F3/B3,0)</f>
        <v>8.7043952297030269E-2</v>
      </c>
      <c r="H3" s="33">
        <f>County!N123</f>
        <v>426620</v>
      </c>
      <c r="I3" s="34">
        <f>H3/$B3</f>
        <v>0.43814676509614953</v>
      </c>
      <c r="J3" s="33">
        <f>County!O123</f>
        <v>511374</v>
      </c>
      <c r="K3" s="34">
        <f>J3/$B3</f>
        <v>0.5251907173931798</v>
      </c>
      <c r="L3" s="33">
        <f>County!P123</f>
        <v>35597</v>
      </c>
      <c r="M3" s="34">
        <f>L3/$B3</f>
        <v>3.6558788610772192E-2</v>
      </c>
      <c r="N3" s="33">
        <f>County!Q123</f>
        <v>0</v>
      </c>
      <c r="O3" s="34">
        <f>N3/$B3</f>
        <v>0</v>
      </c>
      <c r="P3" s="33">
        <f>County!R123</f>
        <v>0</v>
      </c>
      <c r="Q3" s="34">
        <f>P3/$B3</f>
        <v>0</v>
      </c>
      <c r="R3" s="33">
        <f>County!S123</f>
        <v>0</v>
      </c>
      <c r="S3" s="34">
        <f>R3/$B3</f>
        <v>0</v>
      </c>
      <c r="T3" s="74">
        <f>County!T123</f>
        <v>0</v>
      </c>
      <c r="U3" s="34">
        <f>T3/$B3</f>
        <v>0</v>
      </c>
      <c r="V3" s="33">
        <f>County!U123</f>
        <v>71</v>
      </c>
      <c r="W3" s="34">
        <f>V3/$B3</f>
        <v>7.2918335572234343E-5</v>
      </c>
      <c r="X3" s="33">
        <f>County!V123</f>
        <v>30</v>
      </c>
      <c r="Y3" s="34">
        <f>X3/$B3</f>
        <v>3.0810564326296201E-5</v>
      </c>
      <c r="Z3" s="33">
        <f>County!W123</f>
        <v>0</v>
      </c>
      <c r="AA3" s="34">
        <f>Z3/$B3</f>
        <v>0</v>
      </c>
      <c r="AB3" s="33">
        <f>County!X123</f>
        <v>0</v>
      </c>
      <c r="AC3" s="34">
        <f>AB3/$B3</f>
        <v>0</v>
      </c>
      <c r="AD3" s="33">
        <f>County!Y123</f>
        <v>0</v>
      </c>
      <c r="AE3" s="34">
        <f>AD3/$B3</f>
        <v>0</v>
      </c>
      <c r="AF3" s="33">
        <f>County!Z123</f>
        <v>0</v>
      </c>
      <c r="AG3" s="34">
        <f>AF3/$B3</f>
        <v>0</v>
      </c>
      <c r="AH3" s="33">
        <f>County!AA123</f>
        <v>0</v>
      </c>
      <c r="AI3" s="34">
        <f>AH3/$B3</f>
        <v>0</v>
      </c>
      <c r="AJ3" s="33">
        <f>County!AB123</f>
        <v>0</v>
      </c>
      <c r="AK3" s="34">
        <f>AJ3/$B3</f>
        <v>0</v>
      </c>
      <c r="AL3" s="33">
        <f>County!AC123</f>
        <v>0</v>
      </c>
      <c r="AM3" s="34">
        <f>AL3/$B3</f>
        <v>0</v>
      </c>
      <c r="AN3" s="33">
        <f>County!AD123</f>
        <v>0</v>
      </c>
      <c r="AO3" s="34">
        <f>AN3/$B3</f>
        <v>0</v>
      </c>
      <c r="AP3" s="33">
        <f>County!AE123</f>
        <v>0</v>
      </c>
      <c r="AQ3" s="34">
        <f>AP3/$B3</f>
        <v>0</v>
      </c>
      <c r="AR3" s="38"/>
      <c r="AS3" s="31" t="str">
        <f>A3</f>
        <v>Kentucky</v>
      </c>
      <c r="AT3" s="31" t="s">
        <v>309</v>
      </c>
      <c r="AV3" s="32">
        <f>RANK(N3,(H3:M3,N3:S3,X3:AQ3))</f>
        <v>9</v>
      </c>
      <c r="AW3" s="32">
        <f>RANK(P3,(H3:M3,N3:S3,X3:AQ3))</f>
        <v>9</v>
      </c>
      <c r="AX3" s="32" t="e">
        <f>RANK(#REF!,(H3:M3,N3:S3,X3:AQ3))</f>
        <v>#REF!</v>
      </c>
      <c r="AY3" s="32">
        <f>RANK(R3,(H3:M3,N3:S3,X3:AQ3))</f>
        <v>9</v>
      </c>
      <c r="BA3" s="31">
        <v>21</v>
      </c>
      <c r="BB3" s="75">
        <v>40849</v>
      </c>
    </row>
    <row r="4" spans="1:54" s="31" customFormat="1">
      <c r="A4" s="31" t="s">
        <v>195</v>
      </c>
      <c r="B4" s="33">
        <f>H4+J4+L4+N4+P4+R4+X4+AD4+V4+Z4+T4+AB4+AL4+AN4+AF4+AJ4+AH4+AP4</f>
        <v>1152864</v>
      </c>
      <c r="C4" s="50">
        <f>IF(B4&gt;0,RANK(H4,H4:AR4),0)</f>
        <v>1</v>
      </c>
      <c r="D4" s="50">
        <f>IF(B4&gt;0,RANK(J4,H4:AR4),0)</f>
        <v>2</v>
      </c>
      <c r="E4" s="50" t="str">
        <f>IF(L4&gt;0,RANK(L4,H4:AR4),"-")</f>
        <v>-</v>
      </c>
      <c r="F4" s="33">
        <f>ABS(J4-H4)</f>
        <v>140984</v>
      </c>
      <c r="G4" s="34">
        <f>IF(B4&gt;0,F4/B4,0)</f>
        <v>0.12229022677436367</v>
      </c>
      <c r="H4" s="33">
        <f>County!N189</f>
        <v>646924</v>
      </c>
      <c r="I4" s="34">
        <f>H4/$B4</f>
        <v>0.56114511338718187</v>
      </c>
      <c r="J4" s="33">
        <f>County!O189</f>
        <v>505940</v>
      </c>
      <c r="K4" s="34">
        <f>J4/$B4</f>
        <v>0.43885488661281818</v>
      </c>
      <c r="L4" s="33">
        <f>County!P189</f>
        <v>0</v>
      </c>
      <c r="M4" s="34">
        <f>L4/$B4</f>
        <v>0</v>
      </c>
      <c r="N4" s="33">
        <f>County!Q189</f>
        <v>0</v>
      </c>
      <c r="O4" s="34">
        <f>N4/$B4</f>
        <v>0</v>
      </c>
      <c r="P4" s="33">
        <f>County!R189</f>
        <v>0</v>
      </c>
      <c r="Q4" s="34">
        <f>P4/$B4</f>
        <v>0</v>
      </c>
      <c r="R4" s="33">
        <f>County!S189</f>
        <v>0</v>
      </c>
      <c r="S4" s="34">
        <f>R4/$B4</f>
        <v>0</v>
      </c>
      <c r="T4" s="120">
        <f>County!T189</f>
        <v>0</v>
      </c>
      <c r="U4" s="34">
        <f>T4/$B4</f>
        <v>0</v>
      </c>
      <c r="V4" s="33">
        <f>County!U189</f>
        <v>0</v>
      </c>
      <c r="W4" s="34">
        <f>V4/$B4</f>
        <v>0</v>
      </c>
      <c r="X4" s="33">
        <f>County!V189</f>
        <v>0</v>
      </c>
      <c r="Y4" s="34">
        <f>X4/$B4</f>
        <v>0</v>
      </c>
      <c r="Z4" s="33">
        <f>County!W189</f>
        <v>0</v>
      </c>
      <c r="AA4" s="34">
        <f>Z4/$B4</f>
        <v>0</v>
      </c>
      <c r="AB4" s="33">
        <f>County!X189</f>
        <v>0</v>
      </c>
      <c r="AC4" s="34">
        <f>AB4/$B4</f>
        <v>0</v>
      </c>
      <c r="AD4" s="33">
        <f>County!Y189</f>
        <v>0</v>
      </c>
      <c r="AE4" s="34">
        <f>AD4/$B4</f>
        <v>0</v>
      </c>
      <c r="AF4" s="33">
        <f>County!Z189</f>
        <v>0</v>
      </c>
      <c r="AG4" s="34">
        <f>AF4/$B4</f>
        <v>0</v>
      </c>
      <c r="AH4" s="33">
        <f>County!AA189</f>
        <v>0</v>
      </c>
      <c r="AI4" s="34">
        <f>AH4/$B4</f>
        <v>0</v>
      </c>
      <c r="AJ4" s="33">
        <f>County!AB189</f>
        <v>0</v>
      </c>
      <c r="AK4" s="34">
        <f>AJ4/$B4</f>
        <v>0</v>
      </c>
      <c r="AL4" s="33">
        <f>County!AC189</f>
        <v>0</v>
      </c>
      <c r="AM4" s="34">
        <f>AL4/$B4</f>
        <v>0</v>
      </c>
      <c r="AN4" s="33">
        <f>County!AD189</f>
        <v>0</v>
      </c>
      <c r="AO4" s="34">
        <f>AN4/$B4</f>
        <v>0</v>
      </c>
      <c r="AP4" s="33">
        <f>County!AE189</f>
        <v>0</v>
      </c>
      <c r="AQ4" s="34">
        <f>AP4/$B4</f>
        <v>0</v>
      </c>
      <c r="AR4" s="38"/>
      <c r="AS4" s="31" t="str">
        <f>A4</f>
        <v>Louisiana</v>
      </c>
      <c r="AT4" s="31" t="s">
        <v>196</v>
      </c>
      <c r="AV4" s="32">
        <f>RANK(N4,(H4:M4,N4:S4,X4:AQ4))</f>
        <v>5</v>
      </c>
      <c r="AW4" s="32">
        <f>RANK(P4,(H4:M4,N4:S4,X4:AQ4))</f>
        <v>5</v>
      </c>
      <c r="AX4" s="32" t="e">
        <f>RANK(#REF!,(H4:M4,N4:S4,X4:AQ4))</f>
        <v>#REF!</v>
      </c>
      <c r="AY4" s="32">
        <f>RANK(R4,(H4:M4,N4:S4,X4:AQ4))</f>
        <v>5</v>
      </c>
      <c r="BA4" s="31">
        <v>22</v>
      </c>
      <c r="BB4" s="75">
        <v>40867</v>
      </c>
    </row>
    <row r="5" spans="1:54" s="87" customFormat="1">
      <c r="A5" s="87" t="s">
        <v>213</v>
      </c>
      <c r="B5" s="88">
        <f>H5+J5+L5+N5+P5+R5+X5+AD5+V5+Z5+T5+AB5+AL5+AN5+AF5+AJ5+AH5+AP5</f>
        <v>718185</v>
      </c>
      <c r="C5" s="89">
        <f>IF(B5&gt;0,RANK(H5,H5:AR5),0)</f>
        <v>2</v>
      </c>
      <c r="D5" s="89">
        <f>IF(B5&gt;0,RANK(J5,H5:AR5),0)</f>
        <v>1</v>
      </c>
      <c r="E5" s="89" t="str">
        <f>IF(L5&gt;0,RANK(L5,H5:AR5),"-")</f>
        <v>-</v>
      </c>
      <c r="F5" s="29">
        <f>ABS(J5-H5)</f>
        <v>245054</v>
      </c>
      <c r="G5" s="90">
        <f>IF(B5&gt;0,F5/B5,0)</f>
        <v>0.34121291867694259</v>
      </c>
      <c r="H5" s="88">
        <f>County!N273</f>
        <v>231643</v>
      </c>
      <c r="I5" s="90">
        <f>H5/$B5</f>
        <v>0.32253945710367105</v>
      </c>
      <c r="J5" s="88">
        <f>County!O273</f>
        <v>476697</v>
      </c>
      <c r="K5" s="90">
        <f>J5/$B5</f>
        <v>0.66375237578061363</v>
      </c>
      <c r="L5" s="88">
        <f>County!P273</f>
        <v>0</v>
      </c>
      <c r="M5" s="90">
        <f>L5/$B5</f>
        <v>0</v>
      </c>
      <c r="N5" s="88">
        <f>County!Q273</f>
        <v>0</v>
      </c>
      <c r="O5" s="90">
        <f>N5/$B5</f>
        <v>0</v>
      </c>
      <c r="P5" s="88">
        <f>County!R273</f>
        <v>9845</v>
      </c>
      <c r="Q5" s="90">
        <f>P5/$B5</f>
        <v>1.3708167115715311E-2</v>
      </c>
      <c r="R5" s="88">
        <f>County!S273</f>
        <v>0</v>
      </c>
      <c r="S5" s="90">
        <f>R5/$B5</f>
        <v>0</v>
      </c>
      <c r="T5" s="88">
        <f>County!T273</f>
        <v>0</v>
      </c>
      <c r="U5" s="90">
        <f>T5/$B5</f>
        <v>0</v>
      </c>
      <c r="V5" s="88">
        <f>County!U273</f>
        <v>0</v>
      </c>
      <c r="W5" s="90">
        <f>V5/$B5</f>
        <v>0</v>
      </c>
      <c r="X5" s="88">
        <f>County!V273</f>
        <v>0</v>
      </c>
      <c r="Y5" s="90">
        <f>X5/$B5</f>
        <v>0</v>
      </c>
      <c r="Z5" s="88">
        <f>County!W273</f>
        <v>0</v>
      </c>
      <c r="AA5" s="90">
        <f>Z5/$B5</f>
        <v>0</v>
      </c>
      <c r="AB5" s="88">
        <f>County!X273</f>
        <v>0</v>
      </c>
      <c r="AC5" s="90">
        <f>AB5/$B5</f>
        <v>0</v>
      </c>
      <c r="AD5" s="88">
        <f>County!Y273</f>
        <v>0</v>
      </c>
      <c r="AE5" s="90">
        <f>AD5/$B5</f>
        <v>0</v>
      </c>
      <c r="AF5" s="88">
        <f>County!Z273</f>
        <v>0</v>
      </c>
      <c r="AG5" s="90">
        <f>AF5/$B5</f>
        <v>0</v>
      </c>
      <c r="AH5" s="88">
        <f>County!AA273</f>
        <v>0</v>
      </c>
      <c r="AI5" s="90">
        <f>AH5/$B5</f>
        <v>0</v>
      </c>
      <c r="AJ5" s="88">
        <f>County!AB273</f>
        <v>0</v>
      </c>
      <c r="AK5" s="90">
        <f>AJ5/$B5</f>
        <v>0</v>
      </c>
      <c r="AL5" s="88">
        <f>County!AC273</f>
        <v>0</v>
      </c>
      <c r="AM5" s="90">
        <f>AL5/$B5</f>
        <v>0</v>
      </c>
      <c r="AN5" s="88">
        <f>County!AD273</f>
        <v>0</v>
      </c>
      <c r="AO5" s="90">
        <f>AN5/$B5</f>
        <v>0</v>
      </c>
      <c r="AP5" s="88">
        <f>County!AE273</f>
        <v>0</v>
      </c>
      <c r="AQ5" s="90">
        <f>AP5/$B5</f>
        <v>0</v>
      </c>
      <c r="AR5" s="91"/>
      <c r="AS5" s="87" t="str">
        <f>A5</f>
        <v>Mississippi</v>
      </c>
      <c r="AT5" s="87" t="s">
        <v>173</v>
      </c>
      <c r="AV5" s="92">
        <f>RANK(N5,(H5:M5,N5:S5,X5:AQ5))</f>
        <v>7</v>
      </c>
      <c r="AW5" s="92">
        <f>RANK(P5,(H5:M5,N5:S5,X5:AQ5))</f>
        <v>3</v>
      </c>
      <c r="AX5" s="92" t="e">
        <f>RANK(#REF!,(H5:M5,N5:S5,X5:AQ5))</f>
        <v>#REF!</v>
      </c>
      <c r="AY5" s="92">
        <f>RANK(R5,(H5:M5,N5:S5,X5:AQ5))</f>
        <v>7</v>
      </c>
      <c r="BA5" s="87">
        <v>28</v>
      </c>
      <c r="BB5" s="93">
        <v>40849</v>
      </c>
    </row>
    <row r="6" spans="1:54" s="31" customFormat="1">
      <c r="A6" s="77" t="s">
        <v>67</v>
      </c>
      <c r="B6" s="33">
        <f>H6+J6+L6+N6+P6+R6+X6+AD6+V6+Z6+T6+AB6+AL6+AN6+AF6+AJ6+AH6+AP6</f>
        <v>2844741</v>
      </c>
      <c r="C6" s="50">
        <f>IF(B6&gt;0,RANK(H6,H6:AR6),0)</f>
        <v>2</v>
      </c>
      <c r="D6" s="50">
        <f>IF(B6&gt;0,RANK(J6,H6:AR6),0)</f>
        <v>1</v>
      </c>
      <c r="E6" s="50">
        <f>IF(L6&gt;0,RANK(L6,H6:AR6),"-")</f>
        <v>3</v>
      </c>
      <c r="F6" s="1">
        <f>ABS(J6-H6)</f>
        <v>188824</v>
      </c>
      <c r="G6" s="34">
        <f>IF(B6&gt;0,F6/B6,0)</f>
        <v>6.637651722951228E-2</v>
      </c>
      <c r="H6" s="33">
        <f>SUM(H3:H5)</f>
        <v>1305187</v>
      </c>
      <c r="I6" s="34">
        <f>H6/$B6</f>
        <v>0.4588069704763984</v>
      </c>
      <c r="J6" s="33">
        <f>SUM(J3:J5)</f>
        <v>1494011</v>
      </c>
      <c r="K6" s="34">
        <f>J6/$B6</f>
        <v>0.52518348770591061</v>
      </c>
      <c r="L6" s="33">
        <f>SUM(L3:L5)</f>
        <v>35597</v>
      </c>
      <c r="M6" s="34">
        <f>L6/$B6</f>
        <v>1.2513265706790179E-2</v>
      </c>
      <c r="N6" s="33">
        <f>SUM(N3:N5)</f>
        <v>0</v>
      </c>
      <c r="O6" s="34">
        <f>N6/$B6</f>
        <v>0</v>
      </c>
      <c r="P6" s="33">
        <f>SUM(P3:P5)</f>
        <v>9845</v>
      </c>
      <c r="Q6" s="34">
        <f>P6/$B6</f>
        <v>3.4607719999817208E-3</v>
      </c>
      <c r="R6" s="33">
        <f>SUM(R3:R5)</f>
        <v>0</v>
      </c>
      <c r="S6" s="34">
        <f>R6/$B6</f>
        <v>0</v>
      </c>
      <c r="T6" s="33">
        <f>SUM(T3:T5)</f>
        <v>0</v>
      </c>
      <c r="U6" s="34">
        <f>T6/$B6</f>
        <v>0</v>
      </c>
      <c r="V6" s="33">
        <f>SUM(V3:V5)</f>
        <v>71</v>
      </c>
      <c r="W6" s="34">
        <f>V6/$B6</f>
        <v>2.4958335398547704E-5</v>
      </c>
      <c r="X6" s="33">
        <f>SUM(X3:X5)</f>
        <v>30</v>
      </c>
      <c r="Y6" s="34">
        <f>X6/$B6</f>
        <v>1.0545775520513115E-5</v>
      </c>
      <c r="Z6" s="33">
        <f>SUM(Z3:Z5)</f>
        <v>0</v>
      </c>
      <c r="AA6" s="34">
        <f>Z6/$B6</f>
        <v>0</v>
      </c>
      <c r="AB6" s="33">
        <f>SUM(AB3:AB5)</f>
        <v>0</v>
      </c>
      <c r="AC6" s="34">
        <f>AB6/$B6</f>
        <v>0</v>
      </c>
      <c r="AD6" s="33">
        <f>SUM(AD3:AD5)</f>
        <v>0</v>
      </c>
      <c r="AE6" s="34">
        <f>AD6/$B6</f>
        <v>0</v>
      </c>
      <c r="AF6" s="33">
        <f>SUM(AF3:AF5)</f>
        <v>0</v>
      </c>
      <c r="AG6" s="34">
        <f>AF6/$B6</f>
        <v>0</v>
      </c>
      <c r="AH6" s="33">
        <f>SUM(AH3:AH5)</f>
        <v>0</v>
      </c>
      <c r="AI6" s="34">
        <f>AH6/$B6</f>
        <v>0</v>
      </c>
      <c r="AJ6" s="33">
        <f>SUM(AJ3:AJ5)</f>
        <v>0</v>
      </c>
      <c r="AK6" s="34">
        <f>AJ6/$B6</f>
        <v>0</v>
      </c>
      <c r="AL6" s="33">
        <f>SUM(AL3:AL5)</f>
        <v>0</v>
      </c>
      <c r="AM6" s="34">
        <f>AL6/$B6</f>
        <v>0</v>
      </c>
      <c r="AN6" s="33">
        <f>SUM(AN3:AN5)</f>
        <v>0</v>
      </c>
      <c r="AO6" s="34">
        <f>AN6/$B6</f>
        <v>0</v>
      </c>
      <c r="AP6" s="33">
        <f>SUM(AP3:AP5)</f>
        <v>0</v>
      </c>
      <c r="AQ6" s="34">
        <f>AP6/$B6</f>
        <v>0</v>
      </c>
      <c r="AR6" s="38"/>
      <c r="AS6" s="31" t="str">
        <f>A6</f>
        <v>Total</v>
      </c>
      <c r="AV6" s="32">
        <f>RANK(N6,(H6:M6,N6:S6,X6:AQ6))</f>
        <v>11</v>
      </c>
      <c r="AW6" s="32">
        <f>RANK(P6,(H6:M6,N6:S6,X6:AQ6))</f>
        <v>4</v>
      </c>
      <c r="AX6" s="32" t="e">
        <f>RANK(#REF!,(H6:M6,N6:S6,X6:AQ6))</f>
        <v>#REF!</v>
      </c>
      <c r="AY6" s="32">
        <f>RANK(R6,(H6:M6,N6:S6,X6:AQ6))</f>
        <v>11</v>
      </c>
    </row>
    <row r="7" spans="1:54">
      <c r="B7" s="1"/>
      <c r="F7" s="1"/>
      <c r="G7" s="1"/>
      <c r="H7" s="1"/>
      <c r="J7" s="1"/>
      <c r="L7" s="1"/>
      <c r="N7" s="1"/>
      <c r="P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54">
      <c r="A8" s="40" t="s">
        <v>335</v>
      </c>
      <c r="B8" s="76">
        <v>40849</v>
      </c>
      <c r="H8" s="1"/>
      <c r="I8" s="34"/>
      <c r="J8" s="1"/>
      <c r="K8" s="34"/>
      <c r="L8" s="1"/>
      <c r="M8" s="34"/>
      <c r="N8" s="1"/>
      <c r="O8" s="34"/>
      <c r="P8" s="1"/>
      <c r="Q8" s="34"/>
      <c r="R8" s="1"/>
    </row>
    <row r="9" spans="1:54">
      <c r="J9" s="1"/>
      <c r="L9" s="2"/>
      <c r="R9" s="1"/>
      <c r="S9" s="1"/>
      <c r="W9" s="41"/>
    </row>
    <row r="10" spans="1:54">
      <c r="G10" s="20"/>
      <c r="H10" s="1"/>
      <c r="W10" s="7"/>
    </row>
    <row r="11" spans="1:54">
      <c r="L11" s="1"/>
    </row>
  </sheetData>
  <mergeCells count="38">
    <mergeCell ref="AB2:AC2"/>
    <mergeCell ref="AB1:AC1"/>
    <mergeCell ref="C1:E1"/>
    <mergeCell ref="H1:I1"/>
    <mergeCell ref="J1:K1"/>
    <mergeCell ref="L1:M1"/>
    <mergeCell ref="F1:G1"/>
    <mergeCell ref="T1:U1"/>
    <mergeCell ref="X1:Y1"/>
    <mergeCell ref="N1:O1"/>
    <mergeCell ref="H2:I2"/>
    <mergeCell ref="J2:K2"/>
    <mergeCell ref="L2:M2"/>
    <mergeCell ref="N2:O2"/>
    <mergeCell ref="R1:S1"/>
    <mergeCell ref="V1:W1"/>
    <mergeCell ref="P2:Q2"/>
    <mergeCell ref="R2:S2"/>
    <mergeCell ref="T2:U2"/>
    <mergeCell ref="X2:Y2"/>
    <mergeCell ref="Z1:AA1"/>
    <mergeCell ref="Z2:AA2"/>
    <mergeCell ref="V2:W2"/>
    <mergeCell ref="P1:Q1"/>
    <mergeCell ref="AP2:AQ2"/>
    <mergeCell ref="AN2:AO2"/>
    <mergeCell ref="AF2:AG2"/>
    <mergeCell ref="AD1:AE1"/>
    <mergeCell ref="AH1:AI1"/>
    <mergeCell ref="AP1:AQ1"/>
    <mergeCell ref="AH2:AI2"/>
    <mergeCell ref="AF1:AG1"/>
    <mergeCell ref="AD2:AE2"/>
    <mergeCell ref="AJ2:AK2"/>
    <mergeCell ref="AN1:AO1"/>
    <mergeCell ref="AL1:AM1"/>
    <mergeCell ref="AL2:AM2"/>
    <mergeCell ref="AJ1:AK1"/>
  </mergeCells>
  <phoneticPr fontId="10"/>
  <conditionalFormatting sqref="C3:C6">
    <cfRule type="cellIs" dxfId="37" priority="1" stopIfTrue="1" operator="equal">
      <formula>1</formula>
    </cfRule>
    <cfRule type="cellIs" dxfId="36" priority="2" stopIfTrue="1" operator="equal">
      <formula>3</formula>
    </cfRule>
  </conditionalFormatting>
  <conditionalFormatting sqref="D3:D6">
    <cfRule type="cellIs" dxfId="35" priority="3" stopIfTrue="1" operator="equal">
      <formula>1</formula>
    </cfRule>
    <cfRule type="cellIs" dxfId="34" priority="4" stopIfTrue="1" operator="equal">
      <formula>3</formula>
    </cfRule>
  </conditionalFormatting>
  <conditionalFormatting sqref="E3:E6">
    <cfRule type="cellIs" dxfId="33" priority="5" stopIfTrue="1" operator="equal">
      <formula>1</formula>
    </cfRule>
    <cfRule type="cellIs" dxfId="32" priority="6" stopIfTrue="1" operator="equal">
      <formula>3</formula>
    </cfRule>
  </conditionalFormatting>
  <conditionalFormatting sqref="G3:G6">
    <cfRule type="cellIs" dxfId="31" priority="7" stopIfTrue="1" operator="between">
      <formula>0.01</formula>
      <formula>-0.01</formula>
    </cfRule>
  </conditionalFormatting>
  <conditionalFormatting sqref="F3:F6">
    <cfRule type="expression" dxfId="30" priority="8" stopIfTrue="1">
      <formula>IF(C3=1,1,0)</formula>
    </cfRule>
    <cfRule type="expression" dxfId="29" priority="9" stopIfTrue="1">
      <formula>IF(D3=1,1,0)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D274"/>
  <sheetViews>
    <sheetView showRuler="0" workbookViewId="0">
      <pane xSplit="2" ySplit="1" topLeftCell="C2" activePane="bottomRight" state="frozenSplit"/>
      <selection pane="topRight"/>
      <selection pane="bottomLeft" activeCell="B3995" sqref="B3995"/>
      <selection pane="bottomRight" activeCell="G18" sqref="G18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1" width="8.7109375" style="1" customWidth="1"/>
    <col min="32" max="35" width="1.7109375" style="6" customWidth="1"/>
    <col min="36" max="40" width="6.7109375" style="2" customWidth="1"/>
    <col min="41" max="41" width="12.42578125" customWidth="1"/>
    <col min="42" max="42" width="2.7109375" customWidth="1"/>
    <col min="43" max="43" width="6.7109375" customWidth="1"/>
    <col min="44" max="44" width="4" customWidth="1"/>
    <col min="45" max="45" width="3" style="48" bestFit="1" customWidth="1"/>
    <col min="46" max="46" width="4" style="68" bestFit="1" customWidth="1"/>
    <col min="47" max="47" width="6" style="67" bestFit="1" customWidth="1"/>
    <col min="48" max="48" width="5.28515625" customWidth="1"/>
    <col min="49" max="49" width="13.42578125" style="5" customWidth="1"/>
    <col min="50" max="50" width="7.7109375" customWidth="1"/>
    <col min="51" max="52" width="12.42578125" customWidth="1"/>
    <col min="53" max="54" width="2.85546875" customWidth="1"/>
    <col min="55" max="56" width="6.42578125" customWidth="1"/>
  </cols>
  <sheetData>
    <row r="1" spans="1:56">
      <c r="C1" s="22" t="s">
        <v>110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156</v>
      </c>
      <c r="H1" s="2" t="s">
        <v>207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</v>
      </c>
      <c r="M1" s="2" t="s">
        <v>223</v>
      </c>
      <c r="N1" s="3" t="str">
        <f>Candidates!G2</f>
        <v>Democratic</v>
      </c>
      <c r="O1" s="4" t="str">
        <f>Candidates!G3</f>
        <v>Republican</v>
      </c>
      <c r="P1" s="18" t="str">
        <f>Candidates!G4</f>
        <v>Independent</v>
      </c>
      <c r="Q1" s="1" t="str">
        <f>Candidates!G5</f>
        <v>Libertarian</v>
      </c>
      <c r="R1" s="1" t="str">
        <f>Candidates!G6</f>
        <v>Reform</v>
      </c>
      <c r="S1" s="1" t="str">
        <f>Candidates!G7</f>
        <v>Constitution</v>
      </c>
      <c r="T1" s="1" t="str">
        <f>Candidates!G8</f>
        <v>Write-ins</v>
      </c>
      <c r="U1" s="1" t="str">
        <f>Candidates!G9</f>
        <v>State1</v>
      </c>
      <c r="V1" s="1" t="str">
        <f>Candidates!G10</f>
        <v>State2</v>
      </c>
      <c r="W1" s="1" t="str">
        <f>Candidates!G11</f>
        <v>State3</v>
      </c>
      <c r="X1" s="1" t="str">
        <f>Candidates!G12</f>
        <v>State4</v>
      </c>
      <c r="Y1" s="1" t="str">
        <f>Candidates!G13</f>
        <v>State5</v>
      </c>
      <c r="Z1" s="1" t="str">
        <f>Candidates!G14</f>
        <v>State6</v>
      </c>
      <c r="AA1" s="1" t="str">
        <f>Candidates!G15</f>
        <v>State7</v>
      </c>
      <c r="AB1" s="1">
        <f>Candidates!G16</f>
        <v>0</v>
      </c>
      <c r="AC1" s="1">
        <f>Candidates!G17</f>
        <v>0</v>
      </c>
      <c r="AD1" s="1">
        <f>Candidates!G18</f>
        <v>0</v>
      </c>
      <c r="AF1" s="20" t="str">
        <f>LEFT(Q1,1)</f>
        <v>L</v>
      </c>
      <c r="AG1" s="20" t="str">
        <f>LEFT(R1,1)</f>
        <v>R</v>
      </c>
      <c r="AH1" s="20" t="e">
        <f>LEFT(#REF!,1)</f>
        <v>#REF!</v>
      </c>
      <c r="AI1" s="20" t="str">
        <f>LEFT(S1,1)</f>
        <v>C</v>
      </c>
      <c r="AJ1" s="2" t="str">
        <f>Q1</f>
        <v>Libertarian</v>
      </c>
      <c r="AK1" s="2" t="str">
        <f>R1</f>
        <v>Reform</v>
      </c>
      <c r="AM1" s="2" t="str">
        <f>S1</f>
        <v>Constitution</v>
      </c>
      <c r="AR1" t="s">
        <v>86</v>
      </c>
      <c r="AS1" s="51" t="s">
        <v>87</v>
      </c>
      <c r="AT1" s="70" t="s">
        <v>88</v>
      </c>
      <c r="AU1" s="65" t="s">
        <v>265</v>
      </c>
      <c r="AW1" s="5" t="s">
        <v>50</v>
      </c>
      <c r="AX1" s="5"/>
    </row>
    <row r="2" spans="1:56">
      <c r="C2" s="22"/>
      <c r="D2" s="19"/>
      <c r="E2" s="16"/>
      <c r="F2" s="17"/>
      <c r="G2" s="26"/>
      <c r="I2" s="22"/>
      <c r="J2" s="15"/>
      <c r="K2" s="16"/>
      <c r="L2" s="17"/>
      <c r="N2" s="3"/>
      <c r="O2" s="4"/>
      <c r="P2" s="18"/>
      <c r="Q2" s="2"/>
      <c r="AF2" s="20"/>
      <c r="AG2" s="20"/>
      <c r="AH2" s="20"/>
      <c r="AI2" s="20"/>
      <c r="AS2" s="51"/>
      <c r="AT2" s="70"/>
      <c r="AU2" s="65"/>
      <c r="AX2" s="5"/>
    </row>
    <row r="3" spans="1:56" ht="13" hidden="1" customHeight="1" outlineLevel="1">
      <c r="A3" t="s">
        <v>117</v>
      </c>
      <c r="B3" t="s">
        <v>309</v>
      </c>
      <c r="C3" s="1">
        <f t="shared" ref="C3:C34" si="0">SUM(N3:AD3)</f>
        <v>4111</v>
      </c>
      <c r="D3" s="5">
        <f>IF(C3&gt;0,RANK(N3,(N3:P3,Q3:AD3)),0)</f>
        <v>2</v>
      </c>
      <c r="E3" s="5">
        <f>IF(C3&gt;0,RANK(O3,(N3:P3,Q3:AD3)),0)</f>
        <v>1</v>
      </c>
      <c r="F3" s="5">
        <f>IF(P3&gt;0,RANK(P3,(N3:P3,Q3:AD3)),0)</f>
        <v>3</v>
      </c>
      <c r="G3" s="1">
        <f>IF(C3&gt;0,MAX(N3:P3)-LARGE(N3:P3,2),0)</f>
        <v>1459</v>
      </c>
      <c r="H3" s="2">
        <f>IF(C3&gt;0,G3/C3,0)</f>
        <v>0.35490148382388714</v>
      </c>
      <c r="I3" s="2"/>
      <c r="J3" s="2">
        <f t="shared" ref="J3:J34" si="1">IF($C3=0,"-",N3/$C3)</f>
        <v>0.30844076866942349</v>
      </c>
      <c r="K3" s="2">
        <f t="shared" ref="K3:K34" si="2">IF($C3=0,"-",O3/$C3)</f>
        <v>0.66334225249331058</v>
      </c>
      <c r="L3" s="2">
        <f t="shared" ref="L3:L34" si="3">IF($C3=0,"-",P3/$C3)</f>
        <v>2.8216978837265871E-2</v>
      </c>
      <c r="M3" s="2">
        <f t="shared" ref="M3:M34" si="4">IF(C3=0,"-",(1-J3-K3-L3))</f>
        <v>5.5511151231257827E-17</v>
      </c>
      <c r="N3" s="1">
        <v>1268</v>
      </c>
      <c r="O3" s="1">
        <v>2727</v>
      </c>
      <c r="P3" s="1">
        <v>116</v>
      </c>
      <c r="U3" s="1">
        <v>0</v>
      </c>
      <c r="V3" s="1">
        <v>0</v>
      </c>
      <c r="AF3" s="5">
        <f>IF(Q3&gt;0,RANK(Q3,(N3:P3,Q3:AD3)),0)</f>
        <v>0</v>
      </c>
      <c r="AG3" s="5">
        <f>IF(R3&gt;0,RANK(R3,(N3:P3,Q3:AD3)),0)</f>
        <v>0</v>
      </c>
      <c r="AH3" s="5" t="e">
        <f>IF(#REF!&gt;0,RANK(#REF!,(N3:P3,Q3:AD3)),0)</f>
        <v>#REF!</v>
      </c>
      <c r="AI3" s="5">
        <f>IF(S3&gt;0,RANK(S3,(N3:P3,Q3:AD3)),0)</f>
        <v>0</v>
      </c>
      <c r="AJ3" s="2">
        <f t="shared" ref="AJ3:AJ34" si="5">IF($C3=0,"-",Q3/$C3)</f>
        <v>0</v>
      </c>
      <c r="AK3" s="2">
        <f t="shared" ref="AK3:AK34" si="6">IF($C3=0,"-",R3/$C3)</f>
        <v>0</v>
      </c>
      <c r="AM3" s="2">
        <f t="shared" ref="AM3:AM34" si="7">IF($C3=0,"-",S3/$C3)</f>
        <v>0</v>
      </c>
      <c r="AO3" t="s">
        <v>117</v>
      </c>
      <c r="AP3" t="s">
        <v>309</v>
      </c>
      <c r="AQ3">
        <v>1</v>
      </c>
      <c r="AS3">
        <v>21</v>
      </c>
      <c r="AT3" s="69">
        <v>1</v>
      </c>
      <c r="AU3" s="66">
        <f t="shared" ref="AU3:AU34" si="8">(AS3*1000+AT3)</f>
        <v>21001</v>
      </c>
      <c r="AW3" s="5" t="s">
        <v>140</v>
      </c>
      <c r="AZ3" s="5"/>
      <c r="BA3" s="5">
        <v>0</v>
      </c>
      <c r="BB3" s="5">
        <v>1</v>
      </c>
      <c r="BC3">
        <f t="shared" ref="BC3:BC34" si="9">ROUNDDOWN(BA3*J3,3)</f>
        <v>0</v>
      </c>
      <c r="BD3">
        <f t="shared" ref="BD3:BD34" si="10">ROUNDDOWN(BB3*K3,3)</f>
        <v>0.66300000000000003</v>
      </c>
    </row>
    <row r="4" spans="1:56" ht="13" hidden="1" customHeight="1" outlineLevel="1">
      <c r="A4" t="s">
        <v>324</v>
      </c>
      <c r="B4" t="s">
        <v>309</v>
      </c>
      <c r="C4" s="1">
        <f t="shared" si="0"/>
        <v>3397</v>
      </c>
      <c r="D4" s="5">
        <f>IF(C4&gt;0,RANK(N4,(N4:P4,Q4:AD4)),0)</f>
        <v>2</v>
      </c>
      <c r="E4" s="5">
        <f>IF(C4&gt;0,RANK(O4,(N4:P4,Q4:AD4)),0)</f>
        <v>1</v>
      </c>
      <c r="F4" s="5">
        <f>IF(P4&gt;0,RANK(P4,(N4:P4,Q4:AD4)),0)</f>
        <v>3</v>
      </c>
      <c r="G4" s="1">
        <f t="shared" ref="G4:G67" si="11">IF(C4&gt;0,MAX(N4:P4)-LARGE(N4:P4,2),0)</f>
        <v>1367</v>
      </c>
      <c r="H4" s="2">
        <f t="shared" ref="H4:H67" si="12">IF(C4&gt;0,G4/C4,0)</f>
        <v>0.40241389461289373</v>
      </c>
      <c r="I4" s="2"/>
      <c r="J4" s="2">
        <f t="shared" si="1"/>
        <v>0.2876067118045334</v>
      </c>
      <c r="K4" s="2">
        <f t="shared" si="2"/>
        <v>0.69002060641742713</v>
      </c>
      <c r="L4" s="2">
        <f t="shared" si="3"/>
        <v>2.2372681778039447E-2</v>
      </c>
      <c r="M4" s="2">
        <f t="shared" si="4"/>
        <v>7.9797279894933126E-17</v>
      </c>
      <c r="N4" s="1">
        <v>977</v>
      </c>
      <c r="O4" s="1">
        <v>2344</v>
      </c>
      <c r="P4" s="1">
        <v>76</v>
      </c>
      <c r="U4" s="1">
        <v>0</v>
      </c>
      <c r="V4" s="1">
        <v>0</v>
      </c>
      <c r="AF4" s="5">
        <f>IF(Q4&gt;0,RANK(Q4,(N4:P4,Q4:AD4)),0)</f>
        <v>0</v>
      </c>
      <c r="AG4" s="5">
        <f>IF(R4&gt;0,RANK(R4,(N4:P4,Q4:AD4)),0)</f>
        <v>0</v>
      </c>
      <c r="AH4" s="5" t="e">
        <f>IF(#REF!&gt;0,RANK(#REF!,(N4:P4,Q4:AD4)),0)</f>
        <v>#REF!</v>
      </c>
      <c r="AI4" s="5">
        <f>IF(S4&gt;0,RANK(S4,(N4:P4,Q4:AD4)),0)</f>
        <v>0</v>
      </c>
      <c r="AJ4" s="2">
        <f t="shared" si="5"/>
        <v>0</v>
      </c>
      <c r="AK4" s="2">
        <f t="shared" si="6"/>
        <v>0</v>
      </c>
      <c r="AM4" s="2">
        <f t="shared" si="7"/>
        <v>0</v>
      </c>
      <c r="AO4" t="s">
        <v>324</v>
      </c>
      <c r="AP4" t="s">
        <v>309</v>
      </c>
      <c r="AQ4">
        <v>1</v>
      </c>
      <c r="AS4">
        <v>21</v>
      </c>
      <c r="AT4" s="69">
        <v>3</v>
      </c>
      <c r="AU4" s="66">
        <f t="shared" si="8"/>
        <v>21003</v>
      </c>
      <c r="AW4" s="5" t="s">
        <v>140</v>
      </c>
      <c r="AZ4" s="5"/>
      <c r="BA4" s="5">
        <v>0</v>
      </c>
      <c r="BB4" s="5">
        <v>1</v>
      </c>
      <c r="BC4">
        <f t="shared" si="9"/>
        <v>0</v>
      </c>
      <c r="BD4">
        <f t="shared" si="10"/>
        <v>0.69</v>
      </c>
    </row>
    <row r="5" spans="1:56" ht="13" hidden="1" customHeight="1" outlineLevel="1">
      <c r="A5" t="s">
        <v>241</v>
      </c>
      <c r="B5" t="s">
        <v>309</v>
      </c>
      <c r="C5" s="1">
        <f t="shared" si="0"/>
        <v>6729</v>
      </c>
      <c r="D5" s="5">
        <f>IF(C5&gt;0,RANK(N5,(N5:P5,Q5:AD5)),0)</f>
        <v>2</v>
      </c>
      <c r="E5" s="5">
        <f>IF(C5&gt;0,RANK(O5,(N5:P5,Q5:AD5)),0)</f>
        <v>1</v>
      </c>
      <c r="F5" s="5">
        <f>IF(P5&gt;0,RANK(P5,(N5:P5,Q5:AD5)),0)</f>
        <v>3</v>
      </c>
      <c r="G5" s="1">
        <f t="shared" si="11"/>
        <v>1089</v>
      </c>
      <c r="H5" s="2">
        <f t="shared" si="12"/>
        <v>0.16183682567989299</v>
      </c>
      <c r="I5" s="2"/>
      <c r="J5" s="2">
        <f t="shared" si="1"/>
        <v>0.39158864615841876</v>
      </c>
      <c r="K5" s="2">
        <f t="shared" si="2"/>
        <v>0.55342547183831181</v>
      </c>
      <c r="L5" s="2">
        <f t="shared" si="3"/>
        <v>5.4985882003269433E-2</v>
      </c>
      <c r="M5" s="2">
        <f t="shared" si="4"/>
        <v>-6.2450045135165055E-17</v>
      </c>
      <c r="N5" s="1">
        <v>2635</v>
      </c>
      <c r="O5" s="1">
        <v>3724</v>
      </c>
      <c r="P5" s="1">
        <v>370</v>
      </c>
      <c r="U5" s="1">
        <v>0</v>
      </c>
      <c r="V5" s="1">
        <v>0</v>
      </c>
      <c r="AF5" s="5">
        <f>IF(Q5&gt;0,RANK(Q5,(N5:P5,Q5:AD5)),0)</f>
        <v>0</v>
      </c>
      <c r="AG5" s="5">
        <f>IF(R5&gt;0,RANK(R5,(N5:P5,Q5:AD5)),0)</f>
        <v>0</v>
      </c>
      <c r="AH5" s="5" t="e">
        <f>IF(#REF!&gt;0,RANK(#REF!,(N5:P5,Q5:AD5)),0)</f>
        <v>#REF!</v>
      </c>
      <c r="AI5" s="5">
        <f>IF(S5&gt;0,RANK(S5,(N5:P5,Q5:AD5)),0)</f>
        <v>0</v>
      </c>
      <c r="AJ5" s="2">
        <f t="shared" si="5"/>
        <v>0</v>
      </c>
      <c r="AK5" s="2">
        <f t="shared" si="6"/>
        <v>0</v>
      </c>
      <c r="AM5" s="2">
        <f t="shared" si="7"/>
        <v>0</v>
      </c>
      <c r="AO5" t="s">
        <v>241</v>
      </c>
      <c r="AP5" t="s">
        <v>309</v>
      </c>
      <c r="AQ5">
        <v>6</v>
      </c>
      <c r="AS5">
        <v>21</v>
      </c>
      <c r="AT5" s="69">
        <v>5</v>
      </c>
      <c r="AU5" s="66">
        <f t="shared" si="8"/>
        <v>21005</v>
      </c>
      <c r="AW5" s="5" t="s">
        <v>140</v>
      </c>
      <c r="AZ5" s="5"/>
      <c r="BA5" s="5">
        <v>0</v>
      </c>
      <c r="BB5" s="5">
        <v>1</v>
      </c>
      <c r="BC5">
        <f t="shared" si="9"/>
        <v>0</v>
      </c>
      <c r="BD5">
        <f t="shared" si="10"/>
        <v>0.55300000000000005</v>
      </c>
    </row>
    <row r="6" spans="1:56" ht="13" hidden="1" customHeight="1" outlineLevel="1">
      <c r="A6" t="s">
        <v>34</v>
      </c>
      <c r="B6" t="s">
        <v>309</v>
      </c>
      <c r="C6" s="1">
        <f t="shared" si="0"/>
        <v>2377</v>
      </c>
      <c r="D6" s="5">
        <f>IF(C6&gt;0,RANK(N6,(N6:P6,Q6:AD6)),0)</f>
        <v>2</v>
      </c>
      <c r="E6" s="5">
        <f>IF(C6&gt;0,RANK(O6,(N6:P6,Q6:AD6)),0)</f>
        <v>1</v>
      </c>
      <c r="F6" s="5">
        <f>IF(P6&gt;0,RANK(P6,(N6:P6,Q6:AD6)),0)</f>
        <v>3</v>
      </c>
      <c r="G6" s="1">
        <f t="shared" si="11"/>
        <v>322</v>
      </c>
      <c r="H6" s="2">
        <f t="shared" si="12"/>
        <v>0.13546487168700042</v>
      </c>
      <c r="I6" s="2"/>
      <c r="J6" s="2">
        <f t="shared" si="1"/>
        <v>0.41649137568363481</v>
      </c>
      <c r="K6" s="2">
        <f t="shared" si="2"/>
        <v>0.5519562473706352</v>
      </c>
      <c r="L6" s="2">
        <f t="shared" si="3"/>
        <v>3.1552376945729911E-2</v>
      </c>
      <c r="M6" s="2">
        <f t="shared" si="4"/>
        <v>7.6327832942979512E-17</v>
      </c>
      <c r="N6" s="1">
        <v>990</v>
      </c>
      <c r="O6" s="1">
        <v>1312</v>
      </c>
      <c r="P6" s="1">
        <v>75</v>
      </c>
      <c r="U6" s="1">
        <v>0</v>
      </c>
      <c r="V6" s="1">
        <v>0</v>
      </c>
      <c r="AF6" s="5">
        <f>IF(Q6&gt;0,RANK(Q6,(N6:P6,Q6:AD6)),0)</f>
        <v>0</v>
      </c>
      <c r="AG6" s="5">
        <f>IF(R6&gt;0,RANK(R6,(N6:P6,Q6:AD6)),0)</f>
        <v>0</v>
      </c>
      <c r="AH6" s="5" t="e">
        <f>IF(#REF!&gt;0,RANK(#REF!,(N6:P6,Q6:AD6)),0)</f>
        <v>#REF!</v>
      </c>
      <c r="AI6" s="5">
        <f>IF(S6&gt;0,RANK(S6,(N6:P6,Q6:AD6)),0)</f>
        <v>0</v>
      </c>
      <c r="AJ6" s="2">
        <f t="shared" si="5"/>
        <v>0</v>
      </c>
      <c r="AK6" s="2">
        <f t="shared" si="6"/>
        <v>0</v>
      </c>
      <c r="AM6" s="2">
        <f t="shared" si="7"/>
        <v>0</v>
      </c>
      <c r="AO6" t="s">
        <v>34</v>
      </c>
      <c r="AP6" t="s">
        <v>309</v>
      </c>
      <c r="AQ6">
        <v>1</v>
      </c>
      <c r="AS6">
        <v>21</v>
      </c>
      <c r="AT6" s="69">
        <v>7</v>
      </c>
      <c r="AU6" s="66">
        <f t="shared" si="8"/>
        <v>21007</v>
      </c>
      <c r="AW6" s="5" t="s">
        <v>140</v>
      </c>
      <c r="AZ6" s="5"/>
      <c r="BA6" s="5">
        <v>1</v>
      </c>
      <c r="BB6" s="5">
        <v>0</v>
      </c>
      <c r="BC6">
        <f t="shared" si="9"/>
        <v>0.41599999999999998</v>
      </c>
      <c r="BD6">
        <f t="shared" si="10"/>
        <v>0</v>
      </c>
    </row>
    <row r="7" spans="1:56" ht="13" hidden="1" customHeight="1" outlineLevel="1">
      <c r="A7" t="s">
        <v>165</v>
      </c>
      <c r="B7" t="s">
        <v>309</v>
      </c>
      <c r="C7" s="1">
        <f t="shared" si="0"/>
        <v>9217</v>
      </c>
      <c r="D7" s="5">
        <f>IF(C7&gt;0,RANK(N7,(N7:P7,Q7:AD7)),0)</f>
        <v>2</v>
      </c>
      <c r="E7" s="5">
        <f>IF(C7&gt;0,RANK(O7,(N7:P7,Q7:AD7)),0)</f>
        <v>1</v>
      </c>
      <c r="F7" s="5">
        <f>IF(P7&gt;0,RANK(P7,(N7:P7,Q7:AD7)),0)</f>
        <v>3</v>
      </c>
      <c r="G7" s="1">
        <f t="shared" si="11"/>
        <v>1721</v>
      </c>
      <c r="H7" s="2">
        <f t="shared" si="12"/>
        <v>0.18672019095150266</v>
      </c>
      <c r="I7" s="2"/>
      <c r="J7" s="2">
        <f t="shared" si="1"/>
        <v>0.38711077357057611</v>
      </c>
      <c r="K7" s="2">
        <f t="shared" si="2"/>
        <v>0.57383096452207871</v>
      </c>
      <c r="L7" s="2">
        <f t="shared" si="3"/>
        <v>3.8841271563415429E-2</v>
      </c>
      <c r="M7" s="2">
        <f t="shared" si="4"/>
        <v>2.1699034392975297E-4</v>
      </c>
      <c r="N7" s="1">
        <v>3568</v>
      </c>
      <c r="O7" s="1">
        <v>5289</v>
      </c>
      <c r="P7" s="1">
        <v>358</v>
      </c>
      <c r="U7" s="1">
        <v>2</v>
      </c>
      <c r="V7" s="1">
        <v>0</v>
      </c>
      <c r="AF7" s="5">
        <f>IF(Q7&gt;0,RANK(Q7,(N7:P7,Q7:AD7)),0)</f>
        <v>0</v>
      </c>
      <c r="AG7" s="5">
        <f>IF(R7&gt;0,RANK(R7,(N7:P7,Q7:AD7)),0)</f>
        <v>0</v>
      </c>
      <c r="AH7" s="5" t="e">
        <f>IF(#REF!&gt;0,RANK(#REF!,(N7:P7,Q7:AD7)),0)</f>
        <v>#REF!</v>
      </c>
      <c r="AI7" s="5">
        <f>IF(S7&gt;0,RANK(S7,(N7:P7,Q7:AD7)),0)</f>
        <v>0</v>
      </c>
      <c r="AJ7" s="2">
        <f t="shared" si="5"/>
        <v>0</v>
      </c>
      <c r="AK7" s="2">
        <f t="shared" si="6"/>
        <v>0</v>
      </c>
      <c r="AM7" s="2">
        <f t="shared" si="7"/>
        <v>0</v>
      </c>
      <c r="AO7" t="s">
        <v>165</v>
      </c>
      <c r="AP7" t="s">
        <v>309</v>
      </c>
      <c r="AQ7">
        <v>2</v>
      </c>
      <c r="AS7">
        <v>21</v>
      </c>
      <c r="AT7" s="69">
        <v>9</v>
      </c>
      <c r="AU7" s="66">
        <f t="shared" si="8"/>
        <v>21009</v>
      </c>
      <c r="AW7" s="5" t="s">
        <v>140</v>
      </c>
      <c r="AZ7" s="5"/>
      <c r="BA7" s="5">
        <v>0</v>
      </c>
      <c r="BB7" s="5">
        <v>1</v>
      </c>
      <c r="BC7">
        <f t="shared" si="9"/>
        <v>0</v>
      </c>
      <c r="BD7">
        <f t="shared" si="10"/>
        <v>0.57299999999999995</v>
      </c>
    </row>
    <row r="8" spans="1:56" ht="13" hidden="1" customHeight="1" outlineLevel="1">
      <c r="A8" t="s">
        <v>259</v>
      </c>
      <c r="B8" t="s">
        <v>309</v>
      </c>
      <c r="C8" s="1">
        <f t="shared" si="0"/>
        <v>2240</v>
      </c>
      <c r="D8" s="5">
        <f>IF(C8&gt;0,RANK(N8,(N8:P8,Q8:AD8)),0)</f>
        <v>1</v>
      </c>
      <c r="E8" s="5">
        <f>IF(C8&gt;0,RANK(O8,(N8:P8,Q8:AD8)),0)</f>
        <v>2</v>
      </c>
      <c r="F8" s="5">
        <f>IF(P8&gt;0,RANK(P8,(N8:P8,Q8:AD8)),0)</f>
        <v>3</v>
      </c>
      <c r="G8" s="1">
        <f t="shared" si="11"/>
        <v>72</v>
      </c>
      <c r="H8" s="2">
        <f t="shared" si="12"/>
        <v>3.214285714285714E-2</v>
      </c>
      <c r="I8" s="2"/>
      <c r="J8" s="2">
        <f t="shared" si="1"/>
        <v>0.49866071428571429</v>
      </c>
      <c r="K8" s="2">
        <f t="shared" si="2"/>
        <v>0.46651785714285715</v>
      </c>
      <c r="L8" s="2">
        <f t="shared" si="3"/>
        <v>3.4821428571428573E-2</v>
      </c>
      <c r="M8" s="2">
        <f t="shared" si="4"/>
        <v>4.163336342344337E-17</v>
      </c>
      <c r="N8" s="1">
        <v>1117</v>
      </c>
      <c r="O8" s="1">
        <v>1045</v>
      </c>
      <c r="P8" s="1">
        <v>78</v>
      </c>
      <c r="U8" s="1">
        <v>0</v>
      </c>
      <c r="V8" s="1">
        <v>0</v>
      </c>
      <c r="AF8" s="5">
        <f>IF(Q8&gt;0,RANK(Q8,(N8:P8,Q8:AD8)),0)</f>
        <v>0</v>
      </c>
      <c r="AG8" s="5">
        <f>IF(R8&gt;0,RANK(R8,(N8:P8,Q8:AD8)),0)</f>
        <v>0</v>
      </c>
      <c r="AH8" s="5" t="e">
        <f>IF(#REF!&gt;0,RANK(#REF!,(N8:P8,Q8:AD8)),0)</f>
        <v>#REF!</v>
      </c>
      <c r="AI8" s="5">
        <f>IF(S8&gt;0,RANK(S8,(N8:P8,Q8:AD8)),0)</f>
        <v>0</v>
      </c>
      <c r="AJ8" s="2">
        <f t="shared" si="5"/>
        <v>0</v>
      </c>
      <c r="AK8" s="2">
        <f t="shared" si="6"/>
        <v>0</v>
      </c>
      <c r="AM8" s="2">
        <f t="shared" si="7"/>
        <v>0</v>
      </c>
      <c r="AO8" t="s">
        <v>259</v>
      </c>
      <c r="AP8" t="s">
        <v>309</v>
      </c>
      <c r="AQ8">
        <v>6</v>
      </c>
      <c r="AS8">
        <v>21</v>
      </c>
      <c r="AT8" s="69">
        <v>11</v>
      </c>
      <c r="AU8" s="66">
        <f t="shared" si="8"/>
        <v>21011</v>
      </c>
      <c r="AW8" s="5" t="s">
        <v>140</v>
      </c>
      <c r="AZ8" s="5"/>
      <c r="BA8" s="5">
        <v>1</v>
      </c>
      <c r="BB8" s="5">
        <v>0</v>
      </c>
      <c r="BC8">
        <f t="shared" si="9"/>
        <v>0.498</v>
      </c>
      <c r="BD8">
        <f t="shared" si="10"/>
        <v>0</v>
      </c>
    </row>
    <row r="9" spans="1:56" ht="13" hidden="1" customHeight="1" outlineLevel="1">
      <c r="A9" t="s">
        <v>262</v>
      </c>
      <c r="B9" t="s">
        <v>309</v>
      </c>
      <c r="C9" s="1">
        <f t="shared" si="0"/>
        <v>4138</v>
      </c>
      <c r="D9" s="5">
        <f>IF(C9&gt;0,RANK(N9,(N9:P9,Q9:AD9)),0)</f>
        <v>2</v>
      </c>
      <c r="E9" s="5">
        <f>IF(C9&gt;0,RANK(O9,(N9:P9,Q9:AD9)),0)</f>
        <v>1</v>
      </c>
      <c r="F9" s="5">
        <f>IF(P9&gt;0,RANK(P9,(N9:P9,Q9:AD9)),0)</f>
        <v>3</v>
      </c>
      <c r="G9" s="1">
        <f t="shared" si="11"/>
        <v>869</v>
      </c>
      <c r="H9" s="2">
        <f t="shared" si="12"/>
        <v>0.21000483325277913</v>
      </c>
      <c r="I9" s="2"/>
      <c r="J9" s="2">
        <f t="shared" si="1"/>
        <v>0.37602706621556309</v>
      </c>
      <c r="K9" s="2">
        <f t="shared" si="2"/>
        <v>0.58603189946834222</v>
      </c>
      <c r="L9" s="2">
        <f t="shared" si="3"/>
        <v>3.7941034316094732E-2</v>
      </c>
      <c r="M9" s="2">
        <f t="shared" si="4"/>
        <v>-9.7144514654701197E-17</v>
      </c>
      <c r="N9" s="1">
        <v>1556</v>
      </c>
      <c r="O9" s="1">
        <v>2425</v>
      </c>
      <c r="P9" s="1">
        <v>157</v>
      </c>
      <c r="U9" s="1">
        <v>0</v>
      </c>
      <c r="V9" s="1">
        <v>0</v>
      </c>
      <c r="AF9" s="5">
        <f>IF(Q9&gt;0,RANK(Q9,(N9:P9,Q9:AD9)),0)</f>
        <v>0</v>
      </c>
      <c r="AG9" s="5">
        <f>IF(R9&gt;0,RANK(R9,(N9:P9,Q9:AD9)),0)</f>
        <v>0</v>
      </c>
      <c r="AH9" s="5" t="e">
        <f>IF(#REF!&gt;0,RANK(#REF!,(N9:P9,Q9:AD9)),0)</f>
        <v>#REF!</v>
      </c>
      <c r="AI9" s="5">
        <f>IF(S9&gt;0,RANK(S9,(N9:P9,Q9:AD9)),0)</f>
        <v>0</v>
      </c>
      <c r="AJ9" s="2">
        <f t="shared" si="5"/>
        <v>0</v>
      </c>
      <c r="AK9" s="2">
        <f t="shared" si="6"/>
        <v>0</v>
      </c>
      <c r="AM9" s="2">
        <f t="shared" si="7"/>
        <v>0</v>
      </c>
      <c r="AO9" t="s">
        <v>262</v>
      </c>
      <c r="AP9" t="s">
        <v>309</v>
      </c>
      <c r="AQ9">
        <v>5</v>
      </c>
      <c r="AS9">
        <v>21</v>
      </c>
      <c r="AT9" s="69">
        <v>13</v>
      </c>
      <c r="AU9" s="66">
        <f t="shared" si="8"/>
        <v>21013</v>
      </c>
      <c r="AW9" s="5" t="s">
        <v>140</v>
      </c>
      <c r="AZ9" s="5"/>
      <c r="BA9" s="5">
        <v>0</v>
      </c>
      <c r="BB9" s="5">
        <v>1</v>
      </c>
      <c r="BC9">
        <f t="shared" si="9"/>
        <v>0</v>
      </c>
      <c r="BD9">
        <f t="shared" si="10"/>
        <v>0.58599999999999997</v>
      </c>
    </row>
    <row r="10" spans="1:56" ht="13" hidden="1" customHeight="1" outlineLevel="1">
      <c r="A10" t="s">
        <v>27</v>
      </c>
      <c r="B10" t="s">
        <v>309</v>
      </c>
      <c r="C10" s="1">
        <f t="shared" si="0"/>
        <v>24082</v>
      </c>
      <c r="D10" s="5">
        <f>IF(C10&gt;0,RANK(N10,(N10:P10,Q10:AD10)),0)</f>
        <v>2</v>
      </c>
      <c r="E10" s="5">
        <f>IF(C10&gt;0,RANK(O10,(N10:P10,Q10:AD10)),0)</f>
        <v>1</v>
      </c>
      <c r="F10" s="5">
        <f>IF(P10&gt;0,RANK(P10,(N10:P10,Q10:AD10)),0)</f>
        <v>3</v>
      </c>
      <c r="G10" s="1">
        <f t="shared" si="11"/>
        <v>8424</v>
      </c>
      <c r="H10" s="2">
        <f t="shared" si="12"/>
        <v>0.34980483348559088</v>
      </c>
      <c r="I10" s="2"/>
      <c r="J10" s="2">
        <f t="shared" si="1"/>
        <v>0.30803089444398307</v>
      </c>
      <c r="K10" s="2">
        <f t="shared" si="2"/>
        <v>0.65783572792957401</v>
      </c>
      <c r="L10" s="2">
        <f t="shared" si="3"/>
        <v>3.4133377626442987E-2</v>
      </c>
      <c r="M10" s="2">
        <f t="shared" si="4"/>
        <v>-1.2490009027033011E-16</v>
      </c>
      <c r="N10" s="1">
        <v>7418</v>
      </c>
      <c r="O10" s="1">
        <v>15842</v>
      </c>
      <c r="P10" s="1">
        <v>822</v>
      </c>
      <c r="U10" s="1">
        <v>0</v>
      </c>
      <c r="V10" s="1">
        <v>0</v>
      </c>
      <c r="AF10" s="5">
        <f>IF(Q10&gt;0,RANK(Q10,(N10:P10,Q10:AD10)),0)</f>
        <v>0</v>
      </c>
      <c r="AG10" s="5">
        <f>IF(R10&gt;0,RANK(R10,(N10:P10,Q10:AD10)),0)</f>
        <v>0</v>
      </c>
      <c r="AH10" s="5" t="e">
        <f>IF(#REF!&gt;0,RANK(#REF!,(N10:P10,Q10:AD10)),0)</f>
        <v>#REF!</v>
      </c>
      <c r="AI10" s="5">
        <f>IF(S10&gt;0,RANK(S10,(N10:P10,Q10:AD10)),0)</f>
        <v>0</v>
      </c>
      <c r="AJ10" s="2">
        <f t="shared" si="5"/>
        <v>0</v>
      </c>
      <c r="AK10" s="2">
        <f t="shared" si="6"/>
        <v>0</v>
      </c>
      <c r="AM10" s="2">
        <f t="shared" si="7"/>
        <v>0</v>
      </c>
      <c r="AO10" t="s">
        <v>27</v>
      </c>
      <c r="AP10" t="s">
        <v>309</v>
      </c>
      <c r="AQ10">
        <v>4</v>
      </c>
      <c r="AS10">
        <v>21</v>
      </c>
      <c r="AT10" s="69">
        <v>15</v>
      </c>
      <c r="AU10" s="66">
        <f t="shared" si="8"/>
        <v>21015</v>
      </c>
      <c r="AW10" s="5" t="s">
        <v>140</v>
      </c>
      <c r="AZ10" s="5"/>
      <c r="BA10" s="5">
        <v>0</v>
      </c>
      <c r="BB10" s="5">
        <v>1</v>
      </c>
      <c r="BC10">
        <f t="shared" si="9"/>
        <v>0</v>
      </c>
      <c r="BD10">
        <f t="shared" si="10"/>
        <v>0.65700000000000003</v>
      </c>
    </row>
    <row r="11" spans="1:56" ht="13" hidden="1" customHeight="1" outlineLevel="1">
      <c r="A11" t="s">
        <v>318</v>
      </c>
      <c r="B11" t="s">
        <v>309</v>
      </c>
      <c r="C11" s="1">
        <f t="shared" si="0"/>
        <v>4857</v>
      </c>
      <c r="D11" s="5">
        <f>IF(C11&gt;0,RANK(N11,(N11:P11,Q11:AD11)),0)</f>
        <v>1</v>
      </c>
      <c r="E11" s="5">
        <f>IF(C11&gt;0,RANK(O11,(N11:P11,Q11:AD11)),0)</f>
        <v>2</v>
      </c>
      <c r="F11" s="5">
        <f>IF(P11&gt;0,RANK(P11,(N11:P11,Q11:AD11)),0)</f>
        <v>3</v>
      </c>
      <c r="G11" s="1">
        <f t="shared" si="11"/>
        <v>308</v>
      </c>
      <c r="H11" s="2">
        <f t="shared" si="12"/>
        <v>6.341362981264155E-2</v>
      </c>
      <c r="I11" s="2"/>
      <c r="J11" s="2">
        <f t="shared" si="1"/>
        <v>0.51677990529133211</v>
      </c>
      <c r="K11" s="2">
        <f t="shared" si="2"/>
        <v>0.45336627547869057</v>
      </c>
      <c r="L11" s="2">
        <f t="shared" si="3"/>
        <v>2.9853819229977353E-2</v>
      </c>
      <c r="M11" s="2">
        <f t="shared" si="4"/>
        <v>-3.4694469519536142E-17</v>
      </c>
      <c r="N11" s="1">
        <v>2510</v>
      </c>
      <c r="O11" s="1">
        <v>2202</v>
      </c>
      <c r="P11" s="1">
        <v>145</v>
      </c>
      <c r="U11" s="1">
        <v>0</v>
      </c>
      <c r="V11" s="1">
        <v>0</v>
      </c>
      <c r="AF11" s="5">
        <f>IF(Q11&gt;0,RANK(Q11,(N11:P11,Q11:AD11)),0)</f>
        <v>0</v>
      </c>
      <c r="AG11" s="5">
        <f>IF(R11&gt;0,RANK(R11,(N11:P11,Q11:AD11)),0)</f>
        <v>0</v>
      </c>
      <c r="AH11" s="5" t="e">
        <f>IF(#REF!&gt;0,RANK(#REF!,(N11:P11,Q11:AD11)),0)</f>
        <v>#REF!</v>
      </c>
      <c r="AI11" s="5">
        <f>IF(S11&gt;0,RANK(S11,(N11:P11,Q11:AD11)),0)</f>
        <v>0</v>
      </c>
      <c r="AJ11" s="2">
        <f t="shared" si="5"/>
        <v>0</v>
      </c>
      <c r="AK11" s="2">
        <f t="shared" si="6"/>
        <v>0</v>
      </c>
      <c r="AM11" s="2">
        <f t="shared" si="7"/>
        <v>0</v>
      </c>
      <c r="AO11" t="s">
        <v>318</v>
      </c>
      <c r="AP11" t="s">
        <v>309</v>
      </c>
      <c r="AQ11">
        <v>6</v>
      </c>
      <c r="AS11">
        <v>21</v>
      </c>
      <c r="AT11" s="69">
        <v>17</v>
      </c>
      <c r="AU11" s="66">
        <f t="shared" si="8"/>
        <v>21017</v>
      </c>
      <c r="AW11" s="5" t="s">
        <v>140</v>
      </c>
      <c r="AZ11" s="5"/>
      <c r="BA11" s="5">
        <v>0</v>
      </c>
      <c r="BB11" s="5">
        <v>1</v>
      </c>
      <c r="BC11">
        <f t="shared" si="9"/>
        <v>0</v>
      </c>
      <c r="BD11">
        <f t="shared" si="10"/>
        <v>0.45300000000000001</v>
      </c>
    </row>
    <row r="12" spans="1:56" ht="13" hidden="1" customHeight="1" outlineLevel="1">
      <c r="A12" t="s">
        <v>263</v>
      </c>
      <c r="B12" t="s">
        <v>309</v>
      </c>
      <c r="C12" s="1">
        <f t="shared" si="0"/>
        <v>9182</v>
      </c>
      <c r="D12" s="5">
        <f>IF(C12&gt;0,RANK(N12,(N12:P12,Q12:AD12)),0)</f>
        <v>2</v>
      </c>
      <c r="E12" s="5">
        <f>IF(C12&gt;0,RANK(O12,(N12:P12,Q12:AD12)),0)</f>
        <v>1</v>
      </c>
      <c r="F12" s="5">
        <f>IF(P12&gt;0,RANK(P12,(N12:P12,Q12:AD12)),0)</f>
        <v>3</v>
      </c>
      <c r="G12" s="1">
        <f t="shared" si="11"/>
        <v>593</v>
      </c>
      <c r="H12" s="2">
        <f t="shared" si="12"/>
        <v>6.458287954693967E-2</v>
      </c>
      <c r="I12" s="2"/>
      <c r="J12" s="2">
        <f t="shared" si="1"/>
        <v>0.45240688303201915</v>
      </c>
      <c r="K12" s="2">
        <f t="shared" si="2"/>
        <v>0.51698976257895879</v>
      </c>
      <c r="L12" s="2">
        <f t="shared" si="3"/>
        <v>3.0603354389021998E-2</v>
      </c>
      <c r="M12" s="2">
        <f t="shared" si="4"/>
        <v>6.591949208711867E-17</v>
      </c>
      <c r="N12" s="1">
        <v>4154</v>
      </c>
      <c r="O12" s="1">
        <v>4747</v>
      </c>
      <c r="P12" s="1">
        <v>281</v>
      </c>
      <c r="U12" s="1">
        <v>0</v>
      </c>
      <c r="V12" s="1">
        <v>0</v>
      </c>
      <c r="AF12" s="5">
        <f>IF(Q12&gt;0,RANK(Q12,(N12:P12,Q12:AD12)),0)</f>
        <v>0</v>
      </c>
      <c r="AG12" s="5">
        <f>IF(R12&gt;0,RANK(R12,(N12:P12,Q12:AD12)),0)</f>
        <v>0</v>
      </c>
      <c r="AH12" s="5" t="e">
        <f>IF(#REF!&gt;0,RANK(#REF!,(N12:P12,Q12:AD12)),0)</f>
        <v>#REF!</v>
      </c>
      <c r="AI12" s="5">
        <f>IF(S12&gt;0,RANK(S12,(N12:P12,Q12:AD12)),0)</f>
        <v>0</v>
      </c>
      <c r="AJ12" s="2">
        <f t="shared" si="5"/>
        <v>0</v>
      </c>
      <c r="AK12" s="2">
        <f t="shared" si="6"/>
        <v>0</v>
      </c>
      <c r="AM12" s="2">
        <f t="shared" si="7"/>
        <v>0</v>
      </c>
      <c r="AO12" t="s">
        <v>263</v>
      </c>
      <c r="AP12" t="s">
        <v>309</v>
      </c>
      <c r="AQ12">
        <v>4</v>
      </c>
      <c r="AS12">
        <v>21</v>
      </c>
      <c r="AT12" s="69">
        <v>19</v>
      </c>
      <c r="AU12" s="66">
        <f t="shared" si="8"/>
        <v>21019</v>
      </c>
      <c r="AW12" s="5" t="s">
        <v>140</v>
      </c>
      <c r="AZ12" s="5"/>
      <c r="BA12" s="5">
        <v>1</v>
      </c>
      <c r="BB12" s="5">
        <v>0</v>
      </c>
      <c r="BC12">
        <f t="shared" si="9"/>
        <v>0.45200000000000001</v>
      </c>
      <c r="BD12">
        <f t="shared" si="10"/>
        <v>0</v>
      </c>
    </row>
    <row r="13" spans="1:56" ht="13" hidden="1" customHeight="1" outlineLevel="1">
      <c r="A13" t="s">
        <v>199</v>
      </c>
      <c r="B13" t="s">
        <v>309</v>
      </c>
      <c r="C13" s="1">
        <f t="shared" si="0"/>
        <v>7252</v>
      </c>
      <c r="D13" s="5">
        <f>IF(C13&gt;0,RANK(N13,(N13:P13,Q13:AD13)),0)</f>
        <v>2</v>
      </c>
      <c r="E13" s="5">
        <f>IF(C13&gt;0,RANK(O13,(N13:P13,Q13:AD13)),0)</f>
        <v>1</v>
      </c>
      <c r="F13" s="5">
        <f>IF(P13&gt;0,RANK(P13,(N13:P13,Q13:AD13)),0)</f>
        <v>3</v>
      </c>
      <c r="G13" s="1">
        <f t="shared" si="11"/>
        <v>1020</v>
      </c>
      <c r="H13" s="2">
        <f t="shared" si="12"/>
        <v>0.14065085493656923</v>
      </c>
      <c r="I13" s="2"/>
      <c r="J13" s="2">
        <f t="shared" si="1"/>
        <v>0.4065085493656922</v>
      </c>
      <c r="K13" s="2">
        <f t="shared" si="2"/>
        <v>0.5471594043022614</v>
      </c>
      <c r="L13" s="2">
        <f t="shared" si="3"/>
        <v>4.633204633204633E-2</v>
      </c>
      <c r="M13" s="2">
        <f t="shared" si="4"/>
        <v>1.3183898417423734E-16</v>
      </c>
      <c r="N13" s="1">
        <v>2948</v>
      </c>
      <c r="O13" s="1">
        <v>3968</v>
      </c>
      <c r="P13" s="1">
        <v>336</v>
      </c>
      <c r="U13" s="1">
        <v>0</v>
      </c>
      <c r="V13" s="1">
        <v>0</v>
      </c>
      <c r="AF13" s="5">
        <f>IF(Q13&gt;0,RANK(Q13,(N13:P13,Q13:AD13)),0)</f>
        <v>0</v>
      </c>
      <c r="AG13" s="5">
        <f>IF(R13&gt;0,RANK(R13,(N13:P13,Q13:AD13)),0)</f>
        <v>0</v>
      </c>
      <c r="AH13" s="5" t="e">
        <f>IF(#REF!&gt;0,RANK(#REF!,(N13:P13,Q13:AD13)),0)</f>
        <v>#REF!</v>
      </c>
      <c r="AI13" s="5">
        <f>IF(S13&gt;0,RANK(S13,(N13:P13,Q13:AD13)),0)</f>
        <v>0</v>
      </c>
      <c r="AJ13" s="2">
        <f t="shared" si="5"/>
        <v>0</v>
      </c>
      <c r="AK13" s="2">
        <f t="shared" si="6"/>
        <v>0</v>
      </c>
      <c r="AM13" s="2">
        <f t="shared" si="7"/>
        <v>0</v>
      </c>
      <c r="AO13" t="s">
        <v>199</v>
      </c>
      <c r="AP13" t="s">
        <v>309</v>
      </c>
      <c r="AQ13">
        <v>6</v>
      </c>
      <c r="AS13">
        <v>21</v>
      </c>
      <c r="AT13" s="69">
        <v>21</v>
      </c>
      <c r="AU13" s="66">
        <f t="shared" si="8"/>
        <v>21021</v>
      </c>
      <c r="AW13" s="5" t="s">
        <v>140</v>
      </c>
      <c r="AZ13" s="5"/>
      <c r="BA13" s="5">
        <v>0</v>
      </c>
      <c r="BB13" s="5">
        <v>1</v>
      </c>
      <c r="BC13">
        <f t="shared" si="9"/>
        <v>0</v>
      </c>
      <c r="BD13">
        <f t="shared" si="10"/>
        <v>0.54700000000000004</v>
      </c>
    </row>
    <row r="14" spans="1:56" ht="13" hidden="1" customHeight="1" outlineLevel="1">
      <c r="A14" t="s">
        <v>10</v>
      </c>
      <c r="B14" t="s">
        <v>309</v>
      </c>
      <c r="C14" s="1">
        <f t="shared" si="0"/>
        <v>1588</v>
      </c>
      <c r="D14" s="5">
        <f>IF(C14&gt;0,RANK(N14,(N14:P14,Q14:AD14)),0)</f>
        <v>2</v>
      </c>
      <c r="E14" s="5">
        <f>IF(C14&gt;0,RANK(O14,(N14:P14,Q14:AD14)),0)</f>
        <v>1</v>
      </c>
      <c r="F14" s="5">
        <f>IF(P14&gt;0,RANK(P14,(N14:P14,Q14:AD14)),0)</f>
        <v>3</v>
      </c>
      <c r="G14" s="1">
        <f t="shared" si="11"/>
        <v>174</v>
      </c>
      <c r="H14" s="2">
        <f t="shared" si="12"/>
        <v>0.10957178841309824</v>
      </c>
      <c r="I14" s="2"/>
      <c r="J14" s="2">
        <f t="shared" si="1"/>
        <v>0.4282115869017632</v>
      </c>
      <c r="K14" s="2">
        <f t="shared" si="2"/>
        <v>0.53778337531486142</v>
      </c>
      <c r="L14" s="2">
        <f t="shared" si="3"/>
        <v>3.4005037783375318E-2</v>
      </c>
      <c r="M14" s="2">
        <f t="shared" si="4"/>
        <v>6.2450045135165055E-17</v>
      </c>
      <c r="N14" s="1">
        <v>680</v>
      </c>
      <c r="O14" s="1">
        <v>854</v>
      </c>
      <c r="P14" s="1">
        <v>54</v>
      </c>
      <c r="U14" s="1">
        <v>0</v>
      </c>
      <c r="V14" s="1">
        <v>0</v>
      </c>
      <c r="AF14" s="5">
        <f>IF(Q14&gt;0,RANK(Q14,(N14:P14,Q14:AD14)),0)</f>
        <v>0</v>
      </c>
      <c r="AG14" s="5">
        <f>IF(R14&gt;0,RANK(R14,(N14:P14,Q14:AD14)),0)</f>
        <v>0</v>
      </c>
      <c r="AH14" s="5" t="e">
        <f>IF(#REF!&gt;0,RANK(#REF!,(N14:P14,Q14:AD14)),0)</f>
        <v>#REF!</v>
      </c>
      <c r="AI14" s="5">
        <f>IF(S14&gt;0,RANK(S14,(N14:P14,Q14:AD14)),0)</f>
        <v>0</v>
      </c>
      <c r="AJ14" s="2">
        <f t="shared" si="5"/>
        <v>0</v>
      </c>
      <c r="AK14" s="2">
        <f t="shared" si="6"/>
        <v>0</v>
      </c>
      <c r="AM14" s="2">
        <f t="shared" si="7"/>
        <v>0</v>
      </c>
      <c r="AO14" t="s">
        <v>10</v>
      </c>
      <c r="AP14" t="s">
        <v>309</v>
      </c>
      <c r="AQ14">
        <v>4</v>
      </c>
      <c r="AS14">
        <v>21</v>
      </c>
      <c r="AT14" s="69">
        <v>23</v>
      </c>
      <c r="AU14" s="66">
        <f t="shared" si="8"/>
        <v>21023</v>
      </c>
      <c r="AW14" s="5" t="s">
        <v>140</v>
      </c>
      <c r="AZ14" s="5"/>
      <c r="BA14" s="5">
        <v>0</v>
      </c>
      <c r="BB14" s="5">
        <v>1</v>
      </c>
      <c r="BC14">
        <f t="shared" si="9"/>
        <v>0</v>
      </c>
      <c r="BD14">
        <f t="shared" si="10"/>
        <v>0.53700000000000003</v>
      </c>
    </row>
    <row r="15" spans="1:56" ht="13" hidden="1" customHeight="1" outlineLevel="1">
      <c r="A15" t="s">
        <v>208</v>
      </c>
      <c r="B15" t="s">
        <v>309</v>
      </c>
      <c r="C15" s="1">
        <f t="shared" si="0"/>
        <v>2636</v>
      </c>
      <c r="D15" s="5">
        <f>IF(C15&gt;0,RANK(N15,(N15:P15,Q15:AD15)),0)</f>
        <v>2</v>
      </c>
      <c r="E15" s="5">
        <f>IF(C15&gt;0,RANK(O15,(N15:P15,Q15:AD15)),0)</f>
        <v>1</v>
      </c>
      <c r="F15" s="5">
        <f>IF(P15&gt;0,RANK(P15,(N15:P15,Q15:AD15)),0)</f>
        <v>3</v>
      </c>
      <c r="G15" s="1">
        <f t="shared" si="11"/>
        <v>105</v>
      </c>
      <c r="H15" s="2">
        <f t="shared" si="12"/>
        <v>3.9833080424886189E-2</v>
      </c>
      <c r="I15" s="2"/>
      <c r="J15" s="2">
        <f t="shared" si="1"/>
        <v>0.45827010622154779</v>
      </c>
      <c r="K15" s="2">
        <f t="shared" si="2"/>
        <v>0.49810318664643399</v>
      </c>
      <c r="L15" s="2">
        <f t="shared" si="3"/>
        <v>4.362670713201821E-2</v>
      </c>
      <c r="M15" s="2">
        <f t="shared" si="4"/>
        <v>6.2450045135165055E-17</v>
      </c>
      <c r="N15" s="1">
        <v>1208</v>
      </c>
      <c r="O15" s="1">
        <v>1313</v>
      </c>
      <c r="P15" s="1">
        <v>115</v>
      </c>
      <c r="U15" s="1">
        <v>0</v>
      </c>
      <c r="V15" s="1">
        <v>0</v>
      </c>
      <c r="AF15" s="5">
        <f>IF(Q15&gt;0,RANK(Q15,(N15:P15,Q15:AD15)),0)</f>
        <v>0</v>
      </c>
      <c r="AG15" s="5">
        <f>IF(R15&gt;0,RANK(R15,(N15:P15,Q15:AD15)),0)</f>
        <v>0</v>
      </c>
      <c r="AH15" s="5" t="e">
        <f>IF(#REF!&gt;0,RANK(#REF!,(N15:P15,Q15:AD15)),0)</f>
        <v>#REF!</v>
      </c>
      <c r="AI15" s="5">
        <f>IF(S15&gt;0,RANK(S15,(N15:P15,Q15:AD15)),0)</f>
        <v>0</v>
      </c>
      <c r="AJ15" s="2">
        <f t="shared" si="5"/>
        <v>0</v>
      </c>
      <c r="AK15" s="2">
        <f t="shared" si="6"/>
        <v>0</v>
      </c>
      <c r="AM15" s="2">
        <f t="shared" si="7"/>
        <v>0</v>
      </c>
      <c r="AO15" t="s">
        <v>208</v>
      </c>
      <c r="AP15" t="s">
        <v>309</v>
      </c>
      <c r="AQ15">
        <v>5</v>
      </c>
      <c r="AS15">
        <v>21</v>
      </c>
      <c r="AT15" s="69">
        <v>25</v>
      </c>
      <c r="AU15" s="66">
        <f t="shared" si="8"/>
        <v>21025</v>
      </c>
      <c r="AW15" s="5" t="s">
        <v>140</v>
      </c>
      <c r="AZ15" s="5"/>
      <c r="BA15" s="5">
        <v>1</v>
      </c>
      <c r="BB15" s="5">
        <v>0</v>
      </c>
      <c r="BC15">
        <f t="shared" si="9"/>
        <v>0.45800000000000002</v>
      </c>
      <c r="BD15">
        <f t="shared" si="10"/>
        <v>0</v>
      </c>
    </row>
    <row r="16" spans="1:56" ht="13" hidden="1" customHeight="1" outlineLevel="1">
      <c r="A16" t="s">
        <v>294</v>
      </c>
      <c r="B16" t="s">
        <v>309</v>
      </c>
      <c r="C16" s="1">
        <f t="shared" si="0"/>
        <v>4664</v>
      </c>
      <c r="D16" s="5">
        <f>IF(C16&gt;0,RANK(N16,(N16:P16,Q16:AD16)),0)</f>
        <v>2</v>
      </c>
      <c r="E16" s="5">
        <f>IF(C16&gt;0,RANK(O16,(N16:P16,Q16:AD16)),0)</f>
        <v>1</v>
      </c>
      <c r="F16" s="5">
        <f>IF(P16&gt;0,RANK(P16,(N16:P16,Q16:AD16)),0)</f>
        <v>3</v>
      </c>
      <c r="G16" s="1">
        <f t="shared" si="11"/>
        <v>790</v>
      </c>
      <c r="H16" s="2">
        <f t="shared" si="12"/>
        <v>0.16938250428816468</v>
      </c>
      <c r="I16" s="2"/>
      <c r="J16" s="2">
        <f t="shared" si="1"/>
        <v>0.39837049742710118</v>
      </c>
      <c r="K16" s="2">
        <f t="shared" si="2"/>
        <v>0.56775300171526588</v>
      </c>
      <c r="L16" s="2">
        <f t="shared" si="3"/>
        <v>3.3876500857632934E-2</v>
      </c>
      <c r="M16" s="2">
        <f t="shared" si="4"/>
        <v>6.9388939039072284E-18</v>
      </c>
      <c r="N16" s="1">
        <v>1858</v>
      </c>
      <c r="O16" s="1">
        <v>2648</v>
      </c>
      <c r="P16" s="1">
        <v>158</v>
      </c>
      <c r="U16" s="1">
        <v>0</v>
      </c>
      <c r="V16" s="1">
        <v>0</v>
      </c>
      <c r="AF16" s="5">
        <f>IF(Q16&gt;0,RANK(Q16,(N16:P16,Q16:AD16)),0)</f>
        <v>0</v>
      </c>
      <c r="AG16" s="5">
        <f>IF(R16&gt;0,RANK(R16,(N16:P16,Q16:AD16)),0)</f>
        <v>0</v>
      </c>
      <c r="AH16" s="5" t="e">
        <f>IF(#REF!&gt;0,RANK(#REF!,(N16:P16,Q16:AD16)),0)</f>
        <v>#REF!</v>
      </c>
      <c r="AI16" s="5">
        <f>IF(S16&gt;0,RANK(S16,(N16:P16,Q16:AD16)),0)</f>
        <v>0</v>
      </c>
      <c r="AJ16" s="2">
        <f t="shared" si="5"/>
        <v>0</v>
      </c>
      <c r="AK16" s="2">
        <f t="shared" si="6"/>
        <v>0</v>
      </c>
      <c r="AM16" s="2">
        <f t="shared" si="7"/>
        <v>0</v>
      </c>
      <c r="AO16" t="s">
        <v>294</v>
      </c>
      <c r="AP16" t="s">
        <v>309</v>
      </c>
      <c r="AQ16">
        <v>2</v>
      </c>
      <c r="AS16">
        <v>21</v>
      </c>
      <c r="AT16" s="69">
        <v>27</v>
      </c>
      <c r="AU16" s="66">
        <f t="shared" si="8"/>
        <v>21027</v>
      </c>
      <c r="AW16" s="5" t="s">
        <v>140</v>
      </c>
      <c r="AZ16" s="5"/>
      <c r="BA16" s="5">
        <v>0</v>
      </c>
      <c r="BB16" s="5">
        <v>1</v>
      </c>
      <c r="BC16">
        <f t="shared" si="9"/>
        <v>0</v>
      </c>
      <c r="BD16">
        <f t="shared" si="10"/>
        <v>0.56699999999999995</v>
      </c>
    </row>
    <row r="17" spans="1:56" ht="13" hidden="1" customHeight="1" outlineLevel="1">
      <c r="A17" t="s">
        <v>46</v>
      </c>
      <c r="B17" t="s">
        <v>309</v>
      </c>
      <c r="C17" s="1">
        <f t="shared" si="0"/>
        <v>17038</v>
      </c>
      <c r="D17" s="5">
        <f>IF(C17&gt;0,RANK(N17,(N17:P17,Q17:AD17)),0)</f>
        <v>2</v>
      </c>
      <c r="E17" s="5">
        <f>IF(C17&gt;0,RANK(O17,(N17:P17,Q17:AD17)),0)</f>
        <v>1</v>
      </c>
      <c r="F17" s="5">
        <f>IF(P17&gt;0,RANK(P17,(N17:P17,Q17:AD17)),0)</f>
        <v>3</v>
      </c>
      <c r="G17" s="1">
        <f t="shared" si="11"/>
        <v>3364</v>
      </c>
      <c r="H17" s="2">
        <f t="shared" si="12"/>
        <v>0.19744101420354501</v>
      </c>
      <c r="I17" s="2"/>
      <c r="J17" s="2">
        <f t="shared" si="1"/>
        <v>0.3810306373987557</v>
      </c>
      <c r="K17" s="2">
        <f t="shared" si="2"/>
        <v>0.57847165160230074</v>
      </c>
      <c r="L17" s="2">
        <f t="shared" si="3"/>
        <v>4.0262941659819231E-2</v>
      </c>
      <c r="M17" s="2">
        <f t="shared" si="4"/>
        <v>2.3476933912427306E-4</v>
      </c>
      <c r="N17" s="1">
        <v>6492</v>
      </c>
      <c r="O17" s="1">
        <v>9856</v>
      </c>
      <c r="P17" s="1">
        <v>686</v>
      </c>
      <c r="U17" s="1">
        <v>4</v>
      </c>
      <c r="V17" s="1">
        <v>0</v>
      </c>
      <c r="AF17" s="5">
        <f>IF(Q17&gt;0,RANK(Q17,(N17:P17,Q17:AD17)),0)</f>
        <v>0</v>
      </c>
      <c r="AG17" s="5">
        <f>IF(R17&gt;0,RANK(R17,(N17:P17,Q17:AD17)),0)</f>
        <v>0</v>
      </c>
      <c r="AH17" s="5" t="e">
        <f>IF(#REF!&gt;0,RANK(#REF!,(N17:P17,Q17:AD17)),0)</f>
        <v>#REF!</v>
      </c>
      <c r="AI17" s="5">
        <f>IF(S17&gt;0,RANK(S17,(N17:P17,Q17:AD17)),0)</f>
        <v>0</v>
      </c>
      <c r="AJ17" s="2">
        <f t="shared" si="5"/>
        <v>0</v>
      </c>
      <c r="AK17" s="2">
        <f t="shared" si="6"/>
        <v>0</v>
      </c>
      <c r="AM17" s="2">
        <f t="shared" si="7"/>
        <v>0</v>
      </c>
      <c r="AO17" t="s">
        <v>46</v>
      </c>
      <c r="AP17" t="s">
        <v>309</v>
      </c>
      <c r="AQ17">
        <v>2</v>
      </c>
      <c r="AS17">
        <v>21</v>
      </c>
      <c r="AT17" s="69">
        <v>29</v>
      </c>
      <c r="AU17" s="66">
        <f t="shared" si="8"/>
        <v>21029</v>
      </c>
      <c r="AW17" s="5" t="s">
        <v>140</v>
      </c>
      <c r="AZ17" s="5"/>
      <c r="BA17" s="5">
        <v>0</v>
      </c>
      <c r="BB17" s="5">
        <v>1</v>
      </c>
      <c r="BC17">
        <f t="shared" si="9"/>
        <v>0</v>
      </c>
      <c r="BD17">
        <f t="shared" si="10"/>
        <v>0.57799999999999996</v>
      </c>
    </row>
    <row r="18" spans="1:56" ht="13" hidden="1" customHeight="1" outlineLevel="1">
      <c r="A18" t="s">
        <v>166</v>
      </c>
      <c r="B18" t="s">
        <v>309</v>
      </c>
      <c r="C18" s="1">
        <f t="shared" si="0"/>
        <v>2656</v>
      </c>
      <c r="D18" s="5">
        <f>IF(C18&gt;0,RANK(N18,(N18:P18,Q18:AD18)),0)</f>
        <v>2</v>
      </c>
      <c r="E18" s="5">
        <f>IF(C18&gt;0,RANK(O18,(N18:P18,Q18:AD18)),0)</f>
        <v>1</v>
      </c>
      <c r="F18" s="5">
        <f>IF(P18&gt;0,RANK(P18,(N18:P18,Q18:AD18)),0)</f>
        <v>3</v>
      </c>
      <c r="G18" s="1">
        <f t="shared" si="11"/>
        <v>979</v>
      </c>
      <c r="H18" s="2">
        <f t="shared" si="12"/>
        <v>0.36859939759036142</v>
      </c>
      <c r="I18" s="2"/>
      <c r="J18" s="2">
        <f t="shared" si="1"/>
        <v>0.30384036144578314</v>
      </c>
      <c r="K18" s="2">
        <f t="shared" si="2"/>
        <v>0.67243975903614461</v>
      </c>
      <c r="L18" s="2">
        <f t="shared" si="3"/>
        <v>2.3719879518072289E-2</v>
      </c>
      <c r="M18" s="2">
        <f t="shared" si="4"/>
        <v>-9.3675067702747583E-17</v>
      </c>
      <c r="N18" s="1">
        <v>807</v>
      </c>
      <c r="O18" s="1">
        <v>1786</v>
      </c>
      <c r="P18" s="1">
        <v>63</v>
      </c>
      <c r="U18" s="1">
        <v>0</v>
      </c>
      <c r="V18" s="1">
        <v>0</v>
      </c>
      <c r="AF18" s="5">
        <f>IF(Q18&gt;0,RANK(Q18,(N18:P18,Q18:AD18)),0)</f>
        <v>0</v>
      </c>
      <c r="AG18" s="5">
        <f>IF(R18&gt;0,RANK(R18,(N18:P18,Q18:AD18)),0)</f>
        <v>0</v>
      </c>
      <c r="AH18" s="5" t="e">
        <f>IF(#REF!&gt;0,RANK(#REF!,(N18:P18,Q18:AD18)),0)</f>
        <v>#REF!</v>
      </c>
      <c r="AI18" s="5">
        <f>IF(S18&gt;0,RANK(S18,(N18:P18,Q18:AD18)),0)</f>
        <v>0</v>
      </c>
      <c r="AJ18" s="2">
        <f t="shared" si="5"/>
        <v>0</v>
      </c>
      <c r="AK18" s="2">
        <f t="shared" si="6"/>
        <v>0</v>
      </c>
      <c r="AM18" s="2">
        <f t="shared" si="7"/>
        <v>0</v>
      </c>
      <c r="AO18" t="s">
        <v>166</v>
      </c>
      <c r="AP18" t="s">
        <v>309</v>
      </c>
      <c r="AQ18">
        <v>1</v>
      </c>
      <c r="AS18">
        <v>21</v>
      </c>
      <c r="AT18" s="69">
        <v>31</v>
      </c>
      <c r="AU18" s="66">
        <f t="shared" si="8"/>
        <v>21031</v>
      </c>
      <c r="AW18" s="5" t="s">
        <v>140</v>
      </c>
      <c r="AZ18" s="5"/>
      <c r="BA18" s="5">
        <v>0</v>
      </c>
      <c r="BB18" s="5">
        <v>1</v>
      </c>
      <c r="BC18">
        <f t="shared" si="9"/>
        <v>0</v>
      </c>
      <c r="BD18">
        <f t="shared" si="10"/>
        <v>0.67200000000000004</v>
      </c>
    </row>
    <row r="19" spans="1:56" ht="13" hidden="1" customHeight="1" outlineLevel="1">
      <c r="A19" t="s">
        <v>303</v>
      </c>
      <c r="B19" t="s">
        <v>309</v>
      </c>
      <c r="C19" s="1">
        <f t="shared" si="0"/>
        <v>3117</v>
      </c>
      <c r="D19" s="5">
        <f>IF(C19&gt;0,RANK(N19,(N19:P19,Q19:AD19)),0)</f>
        <v>2</v>
      </c>
      <c r="E19" s="5">
        <f>IF(C19&gt;0,RANK(O19,(N19:P19,Q19:AD19)),0)</f>
        <v>1</v>
      </c>
      <c r="F19" s="5">
        <f>IF(P19&gt;0,RANK(P19,(N19:P19,Q19:AD19)),0)</f>
        <v>3</v>
      </c>
      <c r="G19" s="1">
        <f t="shared" si="11"/>
        <v>658</v>
      </c>
      <c r="H19" s="2">
        <f t="shared" si="12"/>
        <v>0.21110041706769331</v>
      </c>
      <c r="I19" s="2"/>
      <c r="J19" s="2">
        <f t="shared" si="1"/>
        <v>0.37856913699069616</v>
      </c>
      <c r="K19" s="2">
        <f t="shared" si="2"/>
        <v>0.5896695540583895</v>
      </c>
      <c r="L19" s="2">
        <f t="shared" si="3"/>
        <v>3.1761308950914342E-2</v>
      </c>
      <c r="M19" s="2">
        <f t="shared" si="4"/>
        <v>-6.9388939039072284E-18</v>
      </c>
      <c r="N19" s="1">
        <v>1180</v>
      </c>
      <c r="O19" s="1">
        <v>1838</v>
      </c>
      <c r="P19" s="1">
        <v>99</v>
      </c>
      <c r="U19" s="1">
        <v>0</v>
      </c>
      <c r="V19" s="1">
        <v>0</v>
      </c>
      <c r="AF19" s="5">
        <f>IF(Q19&gt;0,RANK(Q19,(N19:P19,Q19:AD19)),0)</f>
        <v>0</v>
      </c>
      <c r="AG19" s="5">
        <f>IF(R19&gt;0,RANK(R19,(N19:P19,Q19:AD19)),0)</f>
        <v>0</v>
      </c>
      <c r="AH19" s="5" t="e">
        <f>IF(#REF!&gt;0,RANK(#REF!,(N19:P19,Q19:AD19)),0)</f>
        <v>#REF!</v>
      </c>
      <c r="AI19" s="5">
        <f>IF(S19&gt;0,RANK(S19,(N19:P19,Q19:AD19)),0)</f>
        <v>0</v>
      </c>
      <c r="AJ19" s="2">
        <f t="shared" si="5"/>
        <v>0</v>
      </c>
      <c r="AK19" s="2">
        <f t="shared" si="6"/>
        <v>0</v>
      </c>
      <c r="AM19" s="2">
        <f t="shared" si="7"/>
        <v>0</v>
      </c>
      <c r="AO19" t="s">
        <v>303</v>
      </c>
      <c r="AP19" t="s">
        <v>309</v>
      </c>
      <c r="AQ19">
        <v>1</v>
      </c>
      <c r="AS19">
        <v>21</v>
      </c>
      <c r="AT19" s="69">
        <v>33</v>
      </c>
      <c r="AU19" s="66">
        <f t="shared" si="8"/>
        <v>21033</v>
      </c>
      <c r="AW19" s="5" t="s">
        <v>140</v>
      </c>
      <c r="AZ19" s="5"/>
      <c r="BA19" s="5">
        <v>0</v>
      </c>
      <c r="BB19" s="5">
        <v>1</v>
      </c>
      <c r="BC19">
        <f t="shared" si="9"/>
        <v>0</v>
      </c>
      <c r="BD19">
        <f t="shared" si="10"/>
        <v>0.58899999999999997</v>
      </c>
    </row>
    <row r="20" spans="1:56" ht="13" hidden="1" customHeight="1" outlineLevel="1">
      <c r="A20" t="s">
        <v>304</v>
      </c>
      <c r="B20" t="s">
        <v>309</v>
      </c>
      <c r="C20" s="1">
        <f t="shared" si="0"/>
        <v>8554</v>
      </c>
      <c r="D20" s="5">
        <f>IF(C20&gt;0,RANK(N20,(N20:P20,Q20:AD20)),0)</f>
        <v>2</v>
      </c>
      <c r="E20" s="5">
        <f>IF(C20&gt;0,RANK(O20,(N20:P20,Q20:AD20)),0)</f>
        <v>1</v>
      </c>
      <c r="F20" s="5">
        <f>IF(P20&gt;0,RANK(P20,(N20:P20,Q20:AD20)),0)</f>
        <v>3</v>
      </c>
      <c r="G20" s="1">
        <f t="shared" si="11"/>
        <v>1184</v>
      </c>
      <c r="H20" s="2">
        <f t="shared" si="12"/>
        <v>0.13841477671264904</v>
      </c>
      <c r="I20" s="2"/>
      <c r="J20" s="2">
        <f t="shared" si="1"/>
        <v>0.41594575637128828</v>
      </c>
      <c r="K20" s="2">
        <f t="shared" si="2"/>
        <v>0.55436053308393729</v>
      </c>
      <c r="L20" s="2">
        <f t="shared" si="3"/>
        <v>2.9693710544774373E-2</v>
      </c>
      <c r="M20" s="2">
        <f t="shared" si="4"/>
        <v>5.8980598183211441E-17</v>
      </c>
      <c r="N20" s="1">
        <v>3558</v>
      </c>
      <c r="O20" s="1">
        <v>4742</v>
      </c>
      <c r="P20" s="1">
        <v>254</v>
      </c>
      <c r="U20" s="1">
        <v>0</v>
      </c>
      <c r="V20" s="1">
        <v>0</v>
      </c>
      <c r="AF20" s="5">
        <f>IF(Q20&gt;0,RANK(Q20,(N20:P20,Q20:AD20)),0)</f>
        <v>0</v>
      </c>
      <c r="AG20" s="5">
        <f>IF(R20&gt;0,RANK(R20,(N20:P20,Q20:AD20)),0)</f>
        <v>0</v>
      </c>
      <c r="AH20" s="5" t="e">
        <f>IF(#REF!&gt;0,RANK(#REF!,(N20:P20,Q20:AD20)),0)</f>
        <v>#REF!</v>
      </c>
      <c r="AI20" s="5">
        <f>IF(S20&gt;0,RANK(S20,(N20:P20,Q20:AD20)),0)</f>
        <v>0</v>
      </c>
      <c r="AJ20" s="2">
        <f t="shared" si="5"/>
        <v>0</v>
      </c>
      <c r="AK20" s="2">
        <f t="shared" si="6"/>
        <v>0</v>
      </c>
      <c r="AM20" s="2">
        <f t="shared" si="7"/>
        <v>0</v>
      </c>
      <c r="AO20" t="s">
        <v>304</v>
      </c>
      <c r="AP20" t="s">
        <v>309</v>
      </c>
      <c r="AQ20">
        <v>1</v>
      </c>
      <c r="AS20">
        <v>21</v>
      </c>
      <c r="AT20" s="69">
        <v>35</v>
      </c>
      <c r="AU20" s="66">
        <f t="shared" si="8"/>
        <v>21035</v>
      </c>
      <c r="AW20" s="5" t="s">
        <v>140</v>
      </c>
      <c r="AZ20" s="5"/>
      <c r="BA20" s="5">
        <v>0</v>
      </c>
      <c r="BB20" s="5">
        <v>1</v>
      </c>
      <c r="BC20">
        <f t="shared" si="9"/>
        <v>0</v>
      </c>
      <c r="BD20">
        <f t="shared" si="10"/>
        <v>0.55400000000000005</v>
      </c>
    </row>
    <row r="21" spans="1:56" ht="13" hidden="1" customHeight="1" outlineLevel="1">
      <c r="A21" t="s">
        <v>305</v>
      </c>
      <c r="B21" t="s">
        <v>309</v>
      </c>
      <c r="C21" s="1">
        <f t="shared" si="0"/>
        <v>19709</v>
      </c>
      <c r="D21" s="5">
        <f>IF(C21&gt;0,RANK(N21,(N21:P21,Q21:AD21)),0)</f>
        <v>2</v>
      </c>
      <c r="E21" s="5">
        <f>IF(C21&gt;0,RANK(O21,(N21:P21,Q21:AD21)),0)</f>
        <v>1</v>
      </c>
      <c r="F21" s="5">
        <f>IF(P21&gt;0,RANK(P21,(N21:P21,Q21:AD21)),0)</f>
        <v>3</v>
      </c>
      <c r="G21" s="1">
        <f t="shared" si="11"/>
        <v>2413</v>
      </c>
      <c r="H21" s="2">
        <f t="shared" si="12"/>
        <v>0.12243137652848952</v>
      </c>
      <c r="I21" s="2"/>
      <c r="J21" s="2">
        <f t="shared" si="1"/>
        <v>0.41899639758485968</v>
      </c>
      <c r="K21" s="2">
        <f t="shared" si="2"/>
        <v>0.54142777411334919</v>
      </c>
      <c r="L21" s="2">
        <f t="shared" si="3"/>
        <v>3.9525090060378507E-2</v>
      </c>
      <c r="M21" s="2">
        <f t="shared" si="4"/>
        <v>5.0738241412676133E-5</v>
      </c>
      <c r="N21" s="1">
        <v>8258</v>
      </c>
      <c r="O21" s="1">
        <v>10671</v>
      </c>
      <c r="P21" s="1">
        <v>779</v>
      </c>
      <c r="U21" s="1">
        <v>1</v>
      </c>
      <c r="V21" s="1">
        <v>0</v>
      </c>
      <c r="AF21" s="5">
        <f>IF(Q21&gt;0,RANK(Q21,(N21:P21,Q21:AD21)),0)</f>
        <v>0</v>
      </c>
      <c r="AG21" s="5">
        <f>IF(R21&gt;0,RANK(R21,(N21:P21,Q21:AD21)),0)</f>
        <v>0</v>
      </c>
      <c r="AH21" s="5" t="e">
        <f>IF(#REF!&gt;0,RANK(#REF!,(N21:P21,Q21:AD21)),0)</f>
        <v>#REF!</v>
      </c>
      <c r="AI21" s="5">
        <f>IF(S21&gt;0,RANK(S21,(N21:P21,Q21:AD21)),0)</f>
        <v>0</v>
      </c>
      <c r="AJ21" s="2">
        <f t="shared" si="5"/>
        <v>0</v>
      </c>
      <c r="AK21" s="2">
        <f t="shared" si="6"/>
        <v>0</v>
      </c>
      <c r="AM21" s="2">
        <f t="shared" si="7"/>
        <v>0</v>
      </c>
      <c r="AO21" t="s">
        <v>305</v>
      </c>
      <c r="AP21" t="s">
        <v>309</v>
      </c>
      <c r="AQ21">
        <v>4</v>
      </c>
      <c r="AS21">
        <v>21</v>
      </c>
      <c r="AT21" s="69">
        <v>37</v>
      </c>
      <c r="AU21" s="66">
        <f t="shared" si="8"/>
        <v>21037</v>
      </c>
      <c r="AW21" s="5" t="s">
        <v>140</v>
      </c>
      <c r="AZ21" s="5"/>
      <c r="BA21" s="5">
        <v>0</v>
      </c>
      <c r="BB21" s="5">
        <v>1</v>
      </c>
      <c r="BC21">
        <f t="shared" si="9"/>
        <v>0</v>
      </c>
      <c r="BD21">
        <f t="shared" si="10"/>
        <v>0.54100000000000004</v>
      </c>
    </row>
    <row r="22" spans="1:56" ht="13" hidden="1" customHeight="1" outlineLevel="1">
      <c r="A22" t="s">
        <v>299</v>
      </c>
      <c r="B22" t="s">
        <v>309</v>
      </c>
      <c r="C22" s="1">
        <f t="shared" si="0"/>
        <v>1482</v>
      </c>
      <c r="D22" s="5">
        <f>IF(C22&gt;0,RANK(N22,(N22:P22,Q22:AD22)),0)</f>
        <v>2</v>
      </c>
      <c r="E22" s="5">
        <f>IF(C22&gt;0,RANK(O22,(N22:P22,Q22:AD22)),0)</f>
        <v>1</v>
      </c>
      <c r="F22" s="5">
        <f>IF(P22&gt;0,RANK(P22,(N22:P22,Q22:AD22)),0)</f>
        <v>3</v>
      </c>
      <c r="G22" s="1">
        <f t="shared" si="11"/>
        <v>338</v>
      </c>
      <c r="H22" s="2">
        <f t="shared" si="12"/>
        <v>0.22807017543859648</v>
      </c>
      <c r="I22" s="2"/>
      <c r="J22" s="2">
        <f t="shared" si="1"/>
        <v>0.37854251012145751</v>
      </c>
      <c r="K22" s="2">
        <f t="shared" si="2"/>
        <v>0.60661268556005399</v>
      </c>
      <c r="L22" s="2">
        <f t="shared" si="3"/>
        <v>1.4844804318488529E-2</v>
      </c>
      <c r="M22" s="2">
        <f t="shared" si="4"/>
        <v>2.9490299091605721E-17</v>
      </c>
      <c r="N22" s="1">
        <v>561</v>
      </c>
      <c r="O22" s="1">
        <v>899</v>
      </c>
      <c r="P22" s="1">
        <v>22</v>
      </c>
      <c r="U22" s="1">
        <v>0</v>
      </c>
      <c r="V22" s="1">
        <v>0</v>
      </c>
      <c r="AF22" s="5">
        <f>IF(Q22&gt;0,RANK(Q22,(N22:P22,Q22:AD22)),0)</f>
        <v>0</v>
      </c>
      <c r="AG22" s="5">
        <f>IF(R22&gt;0,RANK(R22,(N22:P22,Q22:AD22)),0)</f>
        <v>0</v>
      </c>
      <c r="AH22" s="5" t="e">
        <f>IF(#REF!&gt;0,RANK(#REF!,(N22:P22,Q22:AD22)),0)</f>
        <v>#REF!</v>
      </c>
      <c r="AI22" s="5">
        <f>IF(S22&gt;0,RANK(S22,(N22:P22,Q22:AD22)),0)</f>
        <v>0</v>
      </c>
      <c r="AJ22" s="2">
        <f t="shared" si="5"/>
        <v>0</v>
      </c>
      <c r="AK22" s="2">
        <f t="shared" si="6"/>
        <v>0</v>
      </c>
      <c r="AM22" s="2">
        <f t="shared" si="7"/>
        <v>0</v>
      </c>
      <c r="AO22" t="s">
        <v>299</v>
      </c>
      <c r="AP22" t="s">
        <v>309</v>
      </c>
      <c r="AQ22">
        <v>1</v>
      </c>
      <c r="AS22">
        <v>21</v>
      </c>
      <c r="AT22" s="69">
        <v>39</v>
      </c>
      <c r="AU22" s="66">
        <f t="shared" si="8"/>
        <v>21039</v>
      </c>
      <c r="AW22" s="5" t="s">
        <v>140</v>
      </c>
      <c r="AZ22" s="5"/>
      <c r="BA22" s="5">
        <v>0</v>
      </c>
      <c r="BB22" s="5">
        <v>1</v>
      </c>
      <c r="BC22">
        <f t="shared" si="9"/>
        <v>0</v>
      </c>
      <c r="BD22">
        <f t="shared" si="10"/>
        <v>0.60599999999999998</v>
      </c>
    </row>
    <row r="23" spans="1:56" ht="13" hidden="1" customHeight="1" outlineLevel="1">
      <c r="A23" t="s">
        <v>255</v>
      </c>
      <c r="B23" t="s">
        <v>309</v>
      </c>
      <c r="C23" s="1">
        <f t="shared" si="0"/>
        <v>1860</v>
      </c>
      <c r="D23" s="5">
        <f>IF(C23&gt;0,RANK(N23,(N23:P23,Q23:AD23)),0)</f>
        <v>1</v>
      </c>
      <c r="E23" s="5">
        <f>IF(C23&gt;0,RANK(O23,(N23:P23,Q23:AD23)),0)</f>
        <v>2</v>
      </c>
      <c r="F23" s="5">
        <f>IF(P23&gt;0,RANK(P23,(N23:P23,Q23:AD23)),0)</f>
        <v>3</v>
      </c>
      <c r="G23" s="1">
        <f t="shared" si="11"/>
        <v>56</v>
      </c>
      <c r="H23" s="2">
        <f t="shared" si="12"/>
        <v>3.0107526881720432E-2</v>
      </c>
      <c r="I23" s="2"/>
      <c r="J23" s="2">
        <f t="shared" si="1"/>
        <v>0.49623655913978493</v>
      </c>
      <c r="K23" s="2">
        <f t="shared" si="2"/>
        <v>0.46612903225806451</v>
      </c>
      <c r="L23" s="2">
        <f t="shared" si="3"/>
        <v>3.7634408602150539E-2</v>
      </c>
      <c r="M23" s="2">
        <f t="shared" si="4"/>
        <v>2.0816681711721685E-17</v>
      </c>
      <c r="N23" s="1">
        <v>923</v>
      </c>
      <c r="O23" s="1">
        <v>867</v>
      </c>
      <c r="P23" s="1">
        <v>70</v>
      </c>
      <c r="U23" s="1">
        <v>0</v>
      </c>
      <c r="V23" s="1">
        <v>0</v>
      </c>
      <c r="AF23" s="5">
        <f>IF(Q23&gt;0,RANK(Q23,(N23:P23,Q23:AD23)),0)</f>
        <v>0</v>
      </c>
      <c r="AG23" s="5">
        <f>IF(R23&gt;0,RANK(R23,(N23:P23,Q23:AD23)),0)</f>
        <v>0</v>
      </c>
      <c r="AH23" s="5" t="e">
        <f>IF(#REF!&gt;0,RANK(#REF!,(N23:P23,Q23:AD23)),0)</f>
        <v>#REF!</v>
      </c>
      <c r="AI23" s="5">
        <f>IF(S23&gt;0,RANK(S23,(N23:P23,Q23:AD23)),0)</f>
        <v>0</v>
      </c>
      <c r="AJ23" s="2">
        <f t="shared" si="5"/>
        <v>0</v>
      </c>
      <c r="AK23" s="2">
        <f t="shared" si="6"/>
        <v>0</v>
      </c>
      <c r="AM23" s="2">
        <f t="shared" si="7"/>
        <v>0</v>
      </c>
      <c r="AO23" t="s">
        <v>255</v>
      </c>
      <c r="AP23" t="s">
        <v>309</v>
      </c>
      <c r="AQ23">
        <v>4</v>
      </c>
      <c r="AS23">
        <v>21</v>
      </c>
      <c r="AT23" s="69">
        <v>41</v>
      </c>
      <c r="AU23" s="66">
        <f t="shared" si="8"/>
        <v>21041</v>
      </c>
      <c r="AW23" s="5" t="s">
        <v>140</v>
      </c>
      <c r="AZ23" s="5"/>
      <c r="BA23" s="5">
        <v>1</v>
      </c>
      <c r="BB23" s="5">
        <v>0</v>
      </c>
      <c r="BC23">
        <f t="shared" si="9"/>
        <v>0.496</v>
      </c>
      <c r="BD23">
        <f t="shared" si="10"/>
        <v>0</v>
      </c>
    </row>
    <row r="24" spans="1:56" ht="13" hidden="1" customHeight="1" outlineLevel="1">
      <c r="A24" t="s">
        <v>60</v>
      </c>
      <c r="B24" t="s">
        <v>309</v>
      </c>
      <c r="C24" s="1">
        <f t="shared" si="0"/>
        <v>4485</v>
      </c>
      <c r="D24" s="5">
        <f>IF(C24&gt;0,RANK(N24,(N24:P24,Q24:AD24)),0)</f>
        <v>2</v>
      </c>
      <c r="E24" s="5">
        <f>IF(C24&gt;0,RANK(O24,(N24:P24,Q24:AD24)),0)</f>
        <v>1</v>
      </c>
      <c r="F24" s="5">
        <f>IF(P24&gt;0,RANK(P24,(N24:P24,Q24:AD24)),0)</f>
        <v>3</v>
      </c>
      <c r="G24" s="1">
        <f t="shared" si="11"/>
        <v>451</v>
      </c>
      <c r="H24" s="2">
        <f t="shared" si="12"/>
        <v>0.10055741360089186</v>
      </c>
      <c r="I24" s="2"/>
      <c r="J24" s="2">
        <f t="shared" si="1"/>
        <v>0.43567447045707913</v>
      </c>
      <c r="K24" s="2">
        <f t="shared" si="2"/>
        <v>0.53623188405797106</v>
      </c>
      <c r="L24" s="2">
        <f t="shared" si="3"/>
        <v>2.8093645484949834E-2</v>
      </c>
      <c r="M24" s="2">
        <f t="shared" si="4"/>
        <v>-8.6736173798840355E-17</v>
      </c>
      <c r="N24" s="1">
        <v>1954</v>
      </c>
      <c r="O24" s="1">
        <v>2405</v>
      </c>
      <c r="P24" s="1">
        <v>126</v>
      </c>
      <c r="U24" s="1">
        <v>0</v>
      </c>
      <c r="V24" s="1">
        <v>0</v>
      </c>
      <c r="AF24" s="5">
        <f>IF(Q24&gt;0,RANK(Q24,(N24:P24,Q24:AD24)),0)</f>
        <v>0</v>
      </c>
      <c r="AG24" s="5">
        <f>IF(R24&gt;0,RANK(R24,(N24:P24,Q24:AD24)),0)</f>
        <v>0</v>
      </c>
      <c r="AH24" s="5" t="e">
        <f>IF(#REF!&gt;0,RANK(#REF!,(N24:P24,Q24:AD24)),0)</f>
        <v>#REF!</v>
      </c>
      <c r="AI24" s="5">
        <f>IF(S24&gt;0,RANK(S24,(N24:P24,Q24:AD24)),0)</f>
        <v>0</v>
      </c>
      <c r="AJ24" s="2">
        <f t="shared" si="5"/>
        <v>0</v>
      </c>
      <c r="AK24" s="2">
        <f t="shared" si="6"/>
        <v>0</v>
      </c>
      <c r="AM24" s="2">
        <f t="shared" si="7"/>
        <v>0</v>
      </c>
      <c r="AO24" t="s">
        <v>60</v>
      </c>
      <c r="AP24" t="s">
        <v>309</v>
      </c>
      <c r="AQ24">
        <v>4</v>
      </c>
      <c r="AS24">
        <v>21</v>
      </c>
      <c r="AT24" s="69">
        <v>43</v>
      </c>
      <c r="AU24" s="66">
        <f t="shared" si="8"/>
        <v>21043</v>
      </c>
      <c r="AW24" s="5" t="s">
        <v>140</v>
      </c>
      <c r="AZ24" s="5"/>
      <c r="BA24" s="5">
        <v>1</v>
      </c>
      <c r="BB24" s="5">
        <v>0</v>
      </c>
      <c r="BC24">
        <f t="shared" si="9"/>
        <v>0.435</v>
      </c>
      <c r="BD24">
        <f t="shared" si="10"/>
        <v>0</v>
      </c>
    </row>
    <row r="25" spans="1:56" ht="13" hidden="1" customHeight="1" outlineLevel="1">
      <c r="A25" t="s">
        <v>61</v>
      </c>
      <c r="B25" t="s">
        <v>309</v>
      </c>
      <c r="C25" s="1">
        <f t="shared" si="0"/>
        <v>3578</v>
      </c>
      <c r="D25" s="5">
        <f>IF(C25&gt;0,RANK(N25,(N25:P25,Q25:AD25)),0)</f>
        <v>2</v>
      </c>
      <c r="E25" s="5">
        <f>IF(C25&gt;0,RANK(O25,(N25:P25,Q25:AD25)),0)</f>
        <v>1</v>
      </c>
      <c r="F25" s="5">
        <f>IF(P25&gt;0,RANK(P25,(N25:P25,Q25:AD25)),0)</f>
        <v>3</v>
      </c>
      <c r="G25" s="1">
        <f t="shared" si="11"/>
        <v>2187</v>
      </c>
      <c r="H25" s="2">
        <f t="shared" si="12"/>
        <v>0.61123532699832306</v>
      </c>
      <c r="I25" s="2"/>
      <c r="J25" s="2">
        <f t="shared" si="1"/>
        <v>0.18138624930128563</v>
      </c>
      <c r="K25" s="2">
        <f t="shared" si="2"/>
        <v>0.79262157629960872</v>
      </c>
      <c r="L25" s="2">
        <f t="shared" si="3"/>
        <v>2.5433202906651759E-2</v>
      </c>
      <c r="M25" s="2">
        <f t="shared" si="4"/>
        <v>5.5897149245385733E-4</v>
      </c>
      <c r="N25" s="1">
        <v>649</v>
      </c>
      <c r="O25" s="1">
        <v>2836</v>
      </c>
      <c r="P25" s="1">
        <v>91</v>
      </c>
      <c r="U25" s="1">
        <v>2</v>
      </c>
      <c r="V25" s="1">
        <v>0</v>
      </c>
      <c r="AF25" s="5">
        <f>IF(Q25&gt;0,RANK(Q25,(N25:P25,Q25:AD25)),0)</f>
        <v>0</v>
      </c>
      <c r="AG25" s="5">
        <f>IF(R25&gt;0,RANK(R25,(N25:P25,Q25:AD25)),0)</f>
        <v>0</v>
      </c>
      <c r="AH25" s="5" t="e">
        <f>IF(#REF!&gt;0,RANK(#REF!,(N25:P25,Q25:AD25)),0)</f>
        <v>#REF!</v>
      </c>
      <c r="AI25" s="5">
        <f>IF(S25&gt;0,RANK(S25,(N25:P25,Q25:AD25)),0)</f>
        <v>0</v>
      </c>
      <c r="AJ25" s="2">
        <f t="shared" si="5"/>
        <v>0</v>
      </c>
      <c r="AK25" s="2">
        <f t="shared" si="6"/>
        <v>0</v>
      </c>
      <c r="AM25" s="2">
        <f t="shared" si="7"/>
        <v>0</v>
      </c>
      <c r="AO25" t="s">
        <v>61</v>
      </c>
      <c r="AP25" t="s">
        <v>309</v>
      </c>
      <c r="AQ25">
        <v>2</v>
      </c>
      <c r="AS25">
        <v>21</v>
      </c>
      <c r="AT25" s="69">
        <v>45</v>
      </c>
      <c r="AU25" s="66">
        <f t="shared" si="8"/>
        <v>21045</v>
      </c>
      <c r="AW25" s="5" t="s">
        <v>140</v>
      </c>
      <c r="AZ25" s="5"/>
      <c r="BA25" s="5">
        <v>0</v>
      </c>
      <c r="BB25" s="5">
        <v>1</v>
      </c>
      <c r="BC25">
        <f t="shared" si="9"/>
        <v>0</v>
      </c>
      <c r="BD25">
        <f t="shared" si="10"/>
        <v>0.79200000000000004</v>
      </c>
    </row>
    <row r="26" spans="1:56" ht="13" hidden="1" customHeight="1" outlineLevel="1">
      <c r="A26" t="s">
        <v>141</v>
      </c>
      <c r="B26" t="s">
        <v>309</v>
      </c>
      <c r="C26" s="1">
        <f t="shared" si="0"/>
        <v>8487</v>
      </c>
      <c r="D26" s="5">
        <f>IF(C26&gt;0,RANK(N26,(N26:P26,Q26:AD26)),0)</f>
        <v>2</v>
      </c>
      <c r="E26" s="5">
        <f>IF(C26&gt;0,RANK(O26,(N26:P26,Q26:AD26)),0)</f>
        <v>1</v>
      </c>
      <c r="F26" s="5">
        <f>IF(P26&gt;0,RANK(P26,(N26:P26,Q26:AD26)),0)</f>
        <v>3</v>
      </c>
      <c r="G26" s="1">
        <f t="shared" si="11"/>
        <v>1384</v>
      </c>
      <c r="H26" s="2">
        <f t="shared" si="12"/>
        <v>0.16307293507717685</v>
      </c>
      <c r="I26" s="2"/>
      <c r="J26" s="2">
        <f t="shared" si="1"/>
        <v>0.40603275597973371</v>
      </c>
      <c r="K26" s="2">
        <f t="shared" si="2"/>
        <v>0.56910569105691056</v>
      </c>
      <c r="L26" s="2">
        <f t="shared" si="3"/>
        <v>2.486155296335572E-2</v>
      </c>
      <c r="M26" s="2">
        <f t="shared" si="4"/>
        <v>7.2858385991025898E-17</v>
      </c>
      <c r="N26" s="1">
        <v>3446</v>
      </c>
      <c r="O26" s="1">
        <v>4830</v>
      </c>
      <c r="P26" s="1">
        <v>211</v>
      </c>
      <c r="U26" s="1">
        <v>0</v>
      </c>
      <c r="V26" s="1">
        <v>0</v>
      </c>
      <c r="AF26" s="5">
        <f>IF(Q26&gt;0,RANK(Q26,(N26:P26,Q26:AD26)),0)</f>
        <v>0</v>
      </c>
      <c r="AG26" s="5">
        <f>IF(R26&gt;0,RANK(R26,(N26:P26,Q26:AD26)),0)</f>
        <v>0</v>
      </c>
      <c r="AH26" s="5" t="e">
        <f>IF(#REF!&gt;0,RANK(#REF!,(N26:P26,Q26:AD26)),0)</f>
        <v>#REF!</v>
      </c>
      <c r="AI26" s="5">
        <f>IF(S26&gt;0,RANK(S26,(N26:P26,Q26:AD26)),0)</f>
        <v>0</v>
      </c>
      <c r="AJ26" s="2">
        <f t="shared" si="5"/>
        <v>0</v>
      </c>
      <c r="AK26" s="2">
        <f t="shared" si="6"/>
        <v>0</v>
      </c>
      <c r="AM26" s="2">
        <f t="shared" si="7"/>
        <v>0</v>
      </c>
      <c r="AO26" t="s">
        <v>141</v>
      </c>
      <c r="AP26" t="s">
        <v>309</v>
      </c>
      <c r="AQ26">
        <v>1</v>
      </c>
      <c r="AS26">
        <v>21</v>
      </c>
      <c r="AT26" s="69">
        <v>47</v>
      </c>
      <c r="AU26" s="66">
        <f t="shared" si="8"/>
        <v>21047</v>
      </c>
      <c r="AW26" s="5" t="s">
        <v>140</v>
      </c>
      <c r="AZ26" s="5"/>
      <c r="BA26" s="5">
        <v>0</v>
      </c>
      <c r="BB26" s="5">
        <v>1</v>
      </c>
      <c r="BC26">
        <f t="shared" si="9"/>
        <v>0</v>
      </c>
      <c r="BD26">
        <f t="shared" si="10"/>
        <v>0.56899999999999995</v>
      </c>
    </row>
    <row r="27" spans="1:56" ht="13" hidden="1" customHeight="1" outlineLevel="1">
      <c r="A27" t="s">
        <v>85</v>
      </c>
      <c r="B27" t="s">
        <v>309</v>
      </c>
      <c r="C27" s="1">
        <f t="shared" si="0"/>
        <v>8346</v>
      </c>
      <c r="D27" s="5">
        <f>IF(C27&gt;0,RANK(N27,(N27:P27,Q27:AD27)),0)</f>
        <v>2</v>
      </c>
      <c r="E27" s="5">
        <f>IF(C27&gt;0,RANK(O27,(N27:P27,Q27:AD27)),0)</f>
        <v>1</v>
      </c>
      <c r="F27" s="5">
        <f>IF(P27&gt;0,RANK(P27,(N27:P27,Q27:AD27)),0)</f>
        <v>3</v>
      </c>
      <c r="G27" s="1">
        <f t="shared" si="11"/>
        <v>1103</v>
      </c>
      <c r="H27" s="2">
        <f t="shared" si="12"/>
        <v>0.13215911814042655</v>
      </c>
      <c r="I27" s="2"/>
      <c r="J27" s="2">
        <f t="shared" si="1"/>
        <v>0.4131320393002636</v>
      </c>
      <c r="K27" s="2">
        <f t="shared" si="2"/>
        <v>0.54529115744069012</v>
      </c>
      <c r="L27" s="2">
        <f t="shared" si="3"/>
        <v>4.1217349628564583E-2</v>
      </c>
      <c r="M27" s="2">
        <f t="shared" si="4"/>
        <v>3.5945363048175277E-4</v>
      </c>
      <c r="N27" s="1">
        <v>3448</v>
      </c>
      <c r="O27" s="1">
        <v>4551</v>
      </c>
      <c r="P27" s="1">
        <v>344</v>
      </c>
      <c r="U27" s="1">
        <v>3</v>
      </c>
      <c r="V27" s="1">
        <v>0</v>
      </c>
      <c r="AF27" s="5">
        <f>IF(Q27&gt;0,RANK(Q27,(N27:P27,Q27:AD27)),0)</f>
        <v>0</v>
      </c>
      <c r="AG27" s="5">
        <f>IF(R27&gt;0,RANK(R27,(N27:P27,Q27:AD27)),0)</f>
        <v>0</v>
      </c>
      <c r="AH27" s="5" t="e">
        <f>IF(#REF!&gt;0,RANK(#REF!,(N27:P27,Q27:AD27)),0)</f>
        <v>#REF!</v>
      </c>
      <c r="AI27" s="5">
        <f>IF(S27&gt;0,RANK(S27,(N27:P27,Q27:AD27)),0)</f>
        <v>0</v>
      </c>
      <c r="AJ27" s="2">
        <f t="shared" si="5"/>
        <v>0</v>
      </c>
      <c r="AK27" s="2">
        <f t="shared" si="6"/>
        <v>0</v>
      </c>
      <c r="AM27" s="2">
        <f t="shared" si="7"/>
        <v>0</v>
      </c>
      <c r="AO27" t="s">
        <v>85</v>
      </c>
      <c r="AP27" t="s">
        <v>309</v>
      </c>
      <c r="AQ27">
        <v>6</v>
      </c>
      <c r="AS27">
        <v>21</v>
      </c>
      <c r="AT27" s="69">
        <v>49</v>
      </c>
      <c r="AU27" s="66">
        <f t="shared" si="8"/>
        <v>21049</v>
      </c>
      <c r="AW27" s="5" t="s">
        <v>140</v>
      </c>
      <c r="AZ27" s="5"/>
      <c r="BA27" s="5">
        <v>0</v>
      </c>
      <c r="BB27" s="5">
        <v>1</v>
      </c>
      <c r="BC27">
        <f t="shared" si="9"/>
        <v>0</v>
      </c>
      <c r="BD27">
        <f t="shared" si="10"/>
        <v>0.54500000000000004</v>
      </c>
    </row>
    <row r="28" spans="1:56" ht="13" hidden="1" customHeight="1" outlineLevel="1">
      <c r="A28" t="s">
        <v>109</v>
      </c>
      <c r="B28" t="s">
        <v>309</v>
      </c>
      <c r="C28" s="1">
        <f t="shared" si="0"/>
        <v>3251</v>
      </c>
      <c r="D28" s="5">
        <f>IF(C28&gt;0,RANK(N28,(N28:P28,Q28:AD28)),0)</f>
        <v>2</v>
      </c>
      <c r="E28" s="5">
        <f>IF(C28&gt;0,RANK(O28,(N28:P28,Q28:AD28)),0)</f>
        <v>1</v>
      </c>
      <c r="F28" s="5">
        <f>IF(P28&gt;0,RANK(P28,(N28:P28,Q28:AD28)),0)</f>
        <v>3</v>
      </c>
      <c r="G28" s="1">
        <f t="shared" si="11"/>
        <v>1445</v>
      </c>
      <c r="H28" s="2">
        <f t="shared" si="12"/>
        <v>0.44447862196247306</v>
      </c>
      <c r="I28" s="2"/>
      <c r="J28" s="2">
        <f t="shared" si="1"/>
        <v>0.26637957551522606</v>
      </c>
      <c r="K28" s="2">
        <f t="shared" si="2"/>
        <v>0.71085819747769918</v>
      </c>
      <c r="L28" s="2">
        <f t="shared" si="3"/>
        <v>2.2454629344816981E-2</v>
      </c>
      <c r="M28" s="2">
        <f t="shared" si="4"/>
        <v>3.0759766225777266E-4</v>
      </c>
      <c r="N28" s="1">
        <v>866</v>
      </c>
      <c r="O28" s="1">
        <v>2311</v>
      </c>
      <c r="P28" s="1">
        <v>73</v>
      </c>
      <c r="U28" s="1">
        <v>1</v>
      </c>
      <c r="V28" s="1">
        <v>0</v>
      </c>
      <c r="AF28" s="5">
        <f>IF(Q28&gt;0,RANK(Q28,(N28:P28,Q28:AD28)),0)</f>
        <v>0</v>
      </c>
      <c r="AG28" s="5">
        <f>IF(R28&gt;0,RANK(R28,(N28:P28,Q28:AD28)),0)</f>
        <v>0</v>
      </c>
      <c r="AH28" s="5" t="e">
        <f>IF(#REF!&gt;0,RANK(#REF!,(N28:P28,Q28:AD28)),0)</f>
        <v>#REF!</v>
      </c>
      <c r="AI28" s="5">
        <f>IF(S28&gt;0,RANK(S28,(N28:P28,Q28:AD28)),0)</f>
        <v>0</v>
      </c>
      <c r="AJ28" s="2">
        <f t="shared" si="5"/>
        <v>0</v>
      </c>
      <c r="AK28" s="2">
        <f t="shared" si="6"/>
        <v>0</v>
      </c>
      <c r="AM28" s="2">
        <f t="shared" si="7"/>
        <v>0</v>
      </c>
      <c r="AO28" t="s">
        <v>109</v>
      </c>
      <c r="AP28" t="s">
        <v>309</v>
      </c>
      <c r="AQ28">
        <v>5</v>
      </c>
      <c r="AS28">
        <v>21</v>
      </c>
      <c r="AT28" s="69">
        <v>51</v>
      </c>
      <c r="AU28" s="66">
        <f t="shared" si="8"/>
        <v>21051</v>
      </c>
      <c r="AW28" s="5" t="s">
        <v>140</v>
      </c>
      <c r="AZ28" s="5"/>
      <c r="BA28" s="5">
        <v>0</v>
      </c>
      <c r="BB28" s="5">
        <v>1</v>
      </c>
      <c r="BC28">
        <f t="shared" si="9"/>
        <v>0</v>
      </c>
      <c r="BD28">
        <f t="shared" si="10"/>
        <v>0.71</v>
      </c>
    </row>
    <row r="29" spans="1:56" ht="13" hidden="1" customHeight="1" outlineLevel="1">
      <c r="A29" t="s">
        <v>249</v>
      </c>
      <c r="B29" t="s">
        <v>309</v>
      </c>
      <c r="C29" s="1">
        <f t="shared" si="0"/>
        <v>2005</v>
      </c>
      <c r="D29" s="5">
        <f>IF(C29&gt;0,RANK(N29,(N29:P29,Q29:AD29)),0)</f>
        <v>2</v>
      </c>
      <c r="E29" s="5">
        <f>IF(C29&gt;0,RANK(O29,(N29:P29,Q29:AD29)),0)</f>
        <v>1</v>
      </c>
      <c r="F29" s="5">
        <f>IF(P29&gt;0,RANK(P29,(N29:P29,Q29:AD29)),0)</f>
        <v>3</v>
      </c>
      <c r="G29" s="1">
        <f t="shared" si="11"/>
        <v>1087</v>
      </c>
      <c r="H29" s="2">
        <f t="shared" si="12"/>
        <v>0.54214463840399008</v>
      </c>
      <c r="I29" s="2"/>
      <c r="J29" s="2">
        <f t="shared" si="1"/>
        <v>0.22144638403990025</v>
      </c>
      <c r="K29" s="2">
        <f t="shared" si="2"/>
        <v>0.76359102244389032</v>
      </c>
      <c r="L29" s="2">
        <f t="shared" si="3"/>
        <v>1.4962593516209476E-2</v>
      </c>
      <c r="M29" s="2">
        <f t="shared" si="4"/>
        <v>-4.3368086899420177E-17</v>
      </c>
      <c r="N29" s="1">
        <v>444</v>
      </c>
      <c r="O29" s="1">
        <v>1531</v>
      </c>
      <c r="P29" s="1">
        <v>30</v>
      </c>
      <c r="U29" s="1">
        <v>0</v>
      </c>
      <c r="V29" s="1">
        <v>0</v>
      </c>
      <c r="AF29" s="5">
        <f>IF(Q29&gt;0,RANK(Q29,(N29:P29,Q29:AD29)),0)</f>
        <v>0</v>
      </c>
      <c r="AG29" s="5">
        <f>IF(R29&gt;0,RANK(R29,(N29:P29,Q29:AD29)),0)</f>
        <v>0</v>
      </c>
      <c r="AH29" s="5" t="e">
        <f>IF(#REF!&gt;0,RANK(#REF!,(N29:P29,Q29:AD29)),0)</f>
        <v>#REF!</v>
      </c>
      <c r="AI29" s="5">
        <f>IF(S29&gt;0,RANK(S29,(N29:P29,Q29:AD29)),0)</f>
        <v>0</v>
      </c>
      <c r="AJ29" s="2">
        <f t="shared" si="5"/>
        <v>0</v>
      </c>
      <c r="AK29" s="2">
        <f t="shared" si="6"/>
        <v>0</v>
      </c>
      <c r="AM29" s="2">
        <f t="shared" si="7"/>
        <v>0</v>
      </c>
      <c r="AO29" t="s">
        <v>249</v>
      </c>
      <c r="AP29" t="s">
        <v>309</v>
      </c>
      <c r="AQ29">
        <v>1</v>
      </c>
      <c r="AS29">
        <v>21</v>
      </c>
      <c r="AT29" s="69">
        <v>53</v>
      </c>
      <c r="AU29" s="66">
        <f t="shared" si="8"/>
        <v>21053</v>
      </c>
      <c r="AW29" s="5" t="s">
        <v>140</v>
      </c>
      <c r="AZ29" s="5"/>
      <c r="BA29" s="5">
        <v>0</v>
      </c>
      <c r="BB29" s="5">
        <v>1</v>
      </c>
      <c r="BC29">
        <f t="shared" si="9"/>
        <v>0</v>
      </c>
      <c r="BD29">
        <f t="shared" si="10"/>
        <v>0.76300000000000001</v>
      </c>
    </row>
    <row r="30" spans="1:56" ht="13" hidden="1" customHeight="1" outlineLevel="1">
      <c r="A30" t="s">
        <v>231</v>
      </c>
      <c r="B30" t="s">
        <v>309</v>
      </c>
      <c r="C30" s="1">
        <f t="shared" si="0"/>
        <v>2213</v>
      </c>
      <c r="D30" s="5">
        <f>IF(C30&gt;0,RANK(N30,(N30:P30,Q30:AD30)),0)</f>
        <v>2</v>
      </c>
      <c r="E30" s="5">
        <f>IF(C30&gt;0,RANK(O30,(N30:P30,Q30:AD30)),0)</f>
        <v>1</v>
      </c>
      <c r="F30" s="5">
        <f>IF(P30&gt;0,RANK(P30,(N30:P30,Q30:AD30)),0)</f>
        <v>3</v>
      </c>
      <c r="G30" s="1">
        <f t="shared" si="11"/>
        <v>745</v>
      </c>
      <c r="H30" s="2">
        <f t="shared" si="12"/>
        <v>0.33664708540442839</v>
      </c>
      <c r="I30" s="2"/>
      <c r="J30" s="2">
        <f t="shared" si="1"/>
        <v>0.31857207410754634</v>
      </c>
      <c r="K30" s="2">
        <f t="shared" si="2"/>
        <v>0.65521915951197474</v>
      </c>
      <c r="L30" s="2">
        <f t="shared" si="3"/>
        <v>2.6208766380478987E-2</v>
      </c>
      <c r="M30" s="2">
        <f t="shared" si="4"/>
        <v>-1.214306433183765E-16</v>
      </c>
      <c r="N30" s="1">
        <v>705</v>
      </c>
      <c r="O30" s="1">
        <v>1450</v>
      </c>
      <c r="P30" s="1">
        <v>58</v>
      </c>
      <c r="U30" s="1">
        <v>0</v>
      </c>
      <c r="V30" s="1">
        <v>0</v>
      </c>
      <c r="AF30" s="5">
        <f>IF(Q30&gt;0,RANK(Q30,(N30:P30,Q30:AD30)),0)</f>
        <v>0</v>
      </c>
      <c r="AG30" s="5">
        <f>IF(R30&gt;0,RANK(R30,(N30:P30,Q30:AD30)),0)</f>
        <v>0</v>
      </c>
      <c r="AH30" s="5" t="e">
        <f>IF(#REF!&gt;0,RANK(#REF!,(N30:P30,Q30:AD30)),0)</f>
        <v>#REF!</v>
      </c>
      <c r="AI30" s="5">
        <f>IF(S30&gt;0,RANK(S30,(N30:P30,Q30:AD30)),0)</f>
        <v>0</v>
      </c>
      <c r="AJ30" s="2">
        <f t="shared" si="5"/>
        <v>0</v>
      </c>
      <c r="AK30" s="2">
        <f t="shared" si="6"/>
        <v>0</v>
      </c>
      <c r="AM30" s="2">
        <f t="shared" si="7"/>
        <v>0</v>
      </c>
      <c r="AO30" t="s">
        <v>231</v>
      </c>
      <c r="AP30" t="s">
        <v>309</v>
      </c>
      <c r="AQ30">
        <v>1</v>
      </c>
      <c r="AS30">
        <v>21</v>
      </c>
      <c r="AT30" s="69">
        <v>55</v>
      </c>
      <c r="AU30" s="66">
        <f t="shared" si="8"/>
        <v>21055</v>
      </c>
      <c r="AW30" s="5" t="s">
        <v>140</v>
      </c>
      <c r="AZ30" s="5"/>
      <c r="BA30" s="5">
        <v>0</v>
      </c>
      <c r="BB30" s="5">
        <v>1</v>
      </c>
      <c r="BC30">
        <f t="shared" si="9"/>
        <v>0</v>
      </c>
      <c r="BD30">
        <f t="shared" si="10"/>
        <v>0.65500000000000003</v>
      </c>
    </row>
    <row r="31" spans="1:56" ht="13" hidden="1" customHeight="1" outlineLevel="1">
      <c r="A31" t="s">
        <v>170</v>
      </c>
      <c r="B31" t="s">
        <v>309</v>
      </c>
      <c r="C31" s="1">
        <f t="shared" si="0"/>
        <v>1307</v>
      </c>
      <c r="D31" s="5">
        <f>IF(C31&gt;0,RANK(N31,(N31:P31,Q31:AD31)),0)</f>
        <v>2</v>
      </c>
      <c r="E31" s="5">
        <f>IF(C31&gt;0,RANK(O31,(N31:P31,Q31:AD31)),0)</f>
        <v>1</v>
      </c>
      <c r="F31" s="5">
        <f>IF(P31&gt;0,RANK(P31,(N31:P31,Q31:AD31)),0)</f>
        <v>3</v>
      </c>
      <c r="G31" s="1">
        <f t="shared" si="11"/>
        <v>585</v>
      </c>
      <c r="H31" s="2">
        <f t="shared" si="12"/>
        <v>0.44758990053557768</v>
      </c>
      <c r="I31" s="2"/>
      <c r="J31" s="2">
        <f t="shared" si="1"/>
        <v>0.2616679418515685</v>
      </c>
      <c r="K31" s="2">
        <f t="shared" si="2"/>
        <v>0.70925784238714618</v>
      </c>
      <c r="L31" s="2">
        <f t="shared" si="3"/>
        <v>2.9074215761285386E-2</v>
      </c>
      <c r="M31" s="2">
        <f t="shared" si="4"/>
        <v>-5.8980598183211441E-17</v>
      </c>
      <c r="N31" s="1">
        <v>342</v>
      </c>
      <c r="O31" s="1">
        <v>927</v>
      </c>
      <c r="P31" s="1">
        <v>38</v>
      </c>
      <c r="U31" s="1">
        <v>0</v>
      </c>
      <c r="V31" s="1">
        <v>0</v>
      </c>
      <c r="AF31" s="5">
        <f>IF(Q31&gt;0,RANK(Q31,(N31:P31,Q31:AD31)),0)</f>
        <v>0</v>
      </c>
      <c r="AG31" s="5">
        <f>IF(R31&gt;0,RANK(R31,(N31:P31,Q31:AD31)),0)</f>
        <v>0</v>
      </c>
      <c r="AH31" s="5" t="e">
        <f>IF(#REF!&gt;0,RANK(#REF!,(N31:P31,Q31:AD31)),0)</f>
        <v>#REF!</v>
      </c>
      <c r="AI31" s="5">
        <f>IF(S31&gt;0,RANK(S31,(N31:P31,Q31:AD31)),0)</f>
        <v>0</v>
      </c>
      <c r="AJ31" s="2">
        <f t="shared" si="5"/>
        <v>0</v>
      </c>
      <c r="AK31" s="2">
        <f t="shared" si="6"/>
        <v>0</v>
      </c>
      <c r="AM31" s="2">
        <f t="shared" si="7"/>
        <v>0</v>
      </c>
      <c r="AO31" t="s">
        <v>170</v>
      </c>
      <c r="AP31" t="s">
        <v>309</v>
      </c>
      <c r="AQ31">
        <v>1</v>
      </c>
      <c r="AS31">
        <v>21</v>
      </c>
      <c r="AT31" s="69">
        <v>57</v>
      </c>
      <c r="AU31" s="66">
        <f t="shared" si="8"/>
        <v>21057</v>
      </c>
      <c r="AW31" s="5" t="s">
        <v>140</v>
      </c>
      <c r="AZ31" s="5"/>
      <c r="BA31" s="5">
        <v>0</v>
      </c>
      <c r="BB31" s="5">
        <v>1</v>
      </c>
      <c r="BC31">
        <f t="shared" si="9"/>
        <v>0</v>
      </c>
      <c r="BD31">
        <f t="shared" si="10"/>
        <v>0.70899999999999996</v>
      </c>
    </row>
    <row r="32" spans="1:56" ht="13" hidden="1" customHeight="1" outlineLevel="1">
      <c r="A32" t="s">
        <v>104</v>
      </c>
      <c r="B32" t="s">
        <v>309</v>
      </c>
      <c r="C32" s="1">
        <f t="shared" si="0"/>
        <v>24461</v>
      </c>
      <c r="D32" s="5">
        <f>IF(C32&gt;0,RANK(N32,(N32:P32,Q32:AD32)),0)</f>
        <v>2</v>
      </c>
      <c r="E32" s="5">
        <f>IF(C32&gt;0,RANK(O32,(N32:P32,Q32:AD32)),0)</f>
        <v>1</v>
      </c>
      <c r="F32" s="5">
        <f>IF(P32&gt;0,RANK(P32,(N32:P32,Q32:AD32)),0)</f>
        <v>3</v>
      </c>
      <c r="G32" s="1">
        <f t="shared" si="11"/>
        <v>3117</v>
      </c>
      <c r="H32" s="2">
        <f t="shared" si="12"/>
        <v>0.12742733330607905</v>
      </c>
      <c r="I32" s="2"/>
      <c r="J32" s="2">
        <f t="shared" si="1"/>
        <v>0.42377662401373617</v>
      </c>
      <c r="K32" s="2">
        <f t="shared" si="2"/>
        <v>0.5512039573198152</v>
      </c>
      <c r="L32" s="2">
        <f t="shared" si="3"/>
        <v>2.4978537263398881E-2</v>
      </c>
      <c r="M32" s="2">
        <f t="shared" si="4"/>
        <v>4.0881403049752851E-5</v>
      </c>
      <c r="N32" s="1">
        <v>10366</v>
      </c>
      <c r="O32" s="1">
        <v>13483</v>
      </c>
      <c r="P32" s="1">
        <v>611</v>
      </c>
      <c r="U32" s="1">
        <v>1</v>
      </c>
      <c r="V32" s="1">
        <v>0</v>
      </c>
      <c r="AF32" s="5">
        <f>IF(Q32&gt;0,RANK(Q32,(N32:P32,Q32:AD32)),0)</f>
        <v>0</v>
      </c>
      <c r="AG32" s="5">
        <f>IF(R32&gt;0,RANK(R32,(N32:P32,Q32:AD32)),0)</f>
        <v>0</v>
      </c>
      <c r="AH32" s="5" t="e">
        <f>IF(#REF!&gt;0,RANK(#REF!,(N32:P32,Q32:AD32)),0)</f>
        <v>#REF!</v>
      </c>
      <c r="AI32" s="5">
        <f>IF(S32&gt;0,RANK(S32,(N32:P32,Q32:AD32)),0)</f>
        <v>0</v>
      </c>
      <c r="AJ32" s="2">
        <f t="shared" si="5"/>
        <v>0</v>
      </c>
      <c r="AK32" s="2">
        <f t="shared" si="6"/>
        <v>0</v>
      </c>
      <c r="AM32" s="2">
        <f t="shared" si="7"/>
        <v>0</v>
      </c>
      <c r="AO32" t="s">
        <v>104</v>
      </c>
      <c r="AP32" t="s">
        <v>309</v>
      </c>
      <c r="AQ32">
        <v>2</v>
      </c>
      <c r="AS32">
        <v>21</v>
      </c>
      <c r="AT32" s="69">
        <v>59</v>
      </c>
      <c r="AU32" s="66">
        <f t="shared" si="8"/>
        <v>21059</v>
      </c>
      <c r="AW32" s="5" t="s">
        <v>140</v>
      </c>
      <c r="AZ32" s="5"/>
      <c r="BA32" s="5">
        <v>0</v>
      </c>
      <c r="BB32" s="5">
        <v>1</v>
      </c>
      <c r="BC32">
        <f t="shared" si="9"/>
        <v>0</v>
      </c>
      <c r="BD32">
        <f t="shared" si="10"/>
        <v>0.55100000000000005</v>
      </c>
    </row>
    <row r="33" spans="1:56" ht="13" hidden="1" customHeight="1" outlineLevel="1">
      <c r="A33" t="s">
        <v>171</v>
      </c>
      <c r="B33" t="s">
        <v>309</v>
      </c>
      <c r="C33" s="1">
        <f t="shared" si="0"/>
        <v>2385</v>
      </c>
      <c r="D33" s="5">
        <f>IF(C33&gt;0,RANK(N33,(N33:P33,Q33:AD33)),0)</f>
        <v>2</v>
      </c>
      <c r="E33" s="5">
        <f>IF(C33&gt;0,RANK(O33,(N33:P33,Q33:AD33)),0)</f>
        <v>1</v>
      </c>
      <c r="F33" s="5">
        <f>IF(P33&gt;0,RANK(P33,(N33:P33,Q33:AD33)),0)</f>
        <v>3</v>
      </c>
      <c r="G33" s="1">
        <f t="shared" si="11"/>
        <v>698</v>
      </c>
      <c r="H33" s="2">
        <f t="shared" si="12"/>
        <v>0.29266247379454929</v>
      </c>
      <c r="I33" s="2"/>
      <c r="J33" s="2">
        <f t="shared" si="1"/>
        <v>0.33752620545073375</v>
      </c>
      <c r="K33" s="2">
        <f t="shared" si="2"/>
        <v>0.63018867924528299</v>
      </c>
      <c r="L33" s="2">
        <f t="shared" si="3"/>
        <v>3.2285115303983231E-2</v>
      </c>
      <c r="M33" s="2">
        <f t="shared" si="4"/>
        <v>2.7755575615628914E-17</v>
      </c>
      <c r="N33" s="1">
        <v>805</v>
      </c>
      <c r="O33" s="1">
        <v>1503</v>
      </c>
      <c r="P33" s="1">
        <v>77</v>
      </c>
      <c r="U33" s="1">
        <v>0</v>
      </c>
      <c r="V33" s="1">
        <v>0</v>
      </c>
      <c r="AF33" s="5">
        <f>IF(Q33&gt;0,RANK(Q33,(N33:P33,Q33:AD33)),0)</f>
        <v>0</v>
      </c>
      <c r="AG33" s="5">
        <f>IF(R33&gt;0,RANK(R33,(N33:P33,Q33:AD33)),0)</f>
        <v>0</v>
      </c>
      <c r="AH33" s="5" t="e">
        <f>IF(#REF!&gt;0,RANK(#REF!,(N33:P33,Q33:AD33)),0)</f>
        <v>#REF!</v>
      </c>
      <c r="AI33" s="5">
        <f>IF(S33&gt;0,RANK(S33,(N33:P33,Q33:AD33)),0)</f>
        <v>0</v>
      </c>
      <c r="AJ33" s="2">
        <f t="shared" si="5"/>
        <v>0</v>
      </c>
      <c r="AK33" s="2">
        <f t="shared" si="6"/>
        <v>0</v>
      </c>
      <c r="AM33" s="2">
        <f t="shared" si="7"/>
        <v>0</v>
      </c>
      <c r="AO33" t="s">
        <v>171</v>
      </c>
      <c r="AP33" t="s">
        <v>309</v>
      </c>
      <c r="AQ33">
        <v>2</v>
      </c>
      <c r="AS33">
        <v>21</v>
      </c>
      <c r="AT33" s="69">
        <v>61</v>
      </c>
      <c r="AU33" s="66">
        <f t="shared" si="8"/>
        <v>21061</v>
      </c>
      <c r="AW33" s="5" t="s">
        <v>140</v>
      </c>
      <c r="AZ33" s="5"/>
      <c r="BA33" s="5">
        <v>0</v>
      </c>
      <c r="BB33" s="5">
        <v>1</v>
      </c>
      <c r="BC33">
        <f t="shared" si="9"/>
        <v>0</v>
      </c>
      <c r="BD33">
        <f t="shared" si="10"/>
        <v>0.63</v>
      </c>
    </row>
    <row r="34" spans="1:56" ht="13" hidden="1" customHeight="1" outlineLevel="1">
      <c r="A34" t="s">
        <v>57</v>
      </c>
      <c r="B34" t="s">
        <v>309</v>
      </c>
      <c r="C34" s="1">
        <f t="shared" si="0"/>
        <v>1231</v>
      </c>
      <c r="D34" s="5">
        <f>IF(C34&gt;0,RANK(N34,(N34:P34,Q34:AD34)),0)</f>
        <v>1</v>
      </c>
      <c r="E34" s="5">
        <f>IF(C34&gt;0,RANK(O34,(N34:P34,Q34:AD34)),0)</f>
        <v>2</v>
      </c>
      <c r="F34" s="5">
        <f>IF(P34&gt;0,RANK(P34,(N34:P34,Q34:AD34)),0)</f>
        <v>3</v>
      </c>
      <c r="G34" s="1">
        <f t="shared" si="11"/>
        <v>211</v>
      </c>
      <c r="H34" s="2">
        <f t="shared" si="12"/>
        <v>0.17140536149471974</v>
      </c>
      <c r="I34" s="2"/>
      <c r="J34" s="2">
        <f t="shared" si="1"/>
        <v>0.57351746547522342</v>
      </c>
      <c r="K34" s="2">
        <f t="shared" si="2"/>
        <v>0.40211210398050368</v>
      </c>
      <c r="L34" s="2">
        <f t="shared" si="3"/>
        <v>2.4370430544272948E-2</v>
      </c>
      <c r="M34" s="2">
        <f t="shared" si="4"/>
        <v>-4.5102810375396984E-17</v>
      </c>
      <c r="N34" s="1">
        <v>706</v>
      </c>
      <c r="O34" s="1">
        <v>495</v>
      </c>
      <c r="P34" s="1">
        <v>30</v>
      </c>
      <c r="U34" s="1">
        <v>0</v>
      </c>
      <c r="V34" s="1">
        <v>0</v>
      </c>
      <c r="AF34" s="5">
        <f>IF(Q34&gt;0,RANK(Q34,(N34:P34,Q34:AD34)),0)</f>
        <v>0</v>
      </c>
      <c r="AG34" s="5">
        <f>IF(R34&gt;0,RANK(R34,(N34:P34,Q34:AD34)),0)</f>
        <v>0</v>
      </c>
      <c r="AH34" s="5" t="e">
        <f>IF(#REF!&gt;0,RANK(#REF!,(N34:P34,Q34:AD34)),0)</f>
        <v>#REF!</v>
      </c>
      <c r="AI34" s="5">
        <f>IF(S34&gt;0,RANK(S34,(N34:P34,Q34:AD34)),0)</f>
        <v>0</v>
      </c>
      <c r="AJ34" s="2">
        <f t="shared" si="5"/>
        <v>0</v>
      </c>
      <c r="AK34" s="2">
        <f t="shared" si="6"/>
        <v>0</v>
      </c>
      <c r="AM34" s="2">
        <f t="shared" si="7"/>
        <v>0</v>
      </c>
      <c r="AO34" t="s">
        <v>57</v>
      </c>
      <c r="AP34" t="s">
        <v>309</v>
      </c>
      <c r="AQ34">
        <v>4</v>
      </c>
      <c r="AS34">
        <v>21</v>
      </c>
      <c r="AT34" s="69">
        <v>63</v>
      </c>
      <c r="AU34" s="66">
        <f t="shared" si="8"/>
        <v>21063</v>
      </c>
      <c r="AW34" s="5" t="s">
        <v>140</v>
      </c>
      <c r="AZ34" s="5"/>
      <c r="BA34" s="5">
        <v>1</v>
      </c>
      <c r="BB34" s="5">
        <v>0</v>
      </c>
      <c r="BC34">
        <f t="shared" si="9"/>
        <v>0.57299999999999995</v>
      </c>
      <c r="BD34">
        <f t="shared" si="10"/>
        <v>0</v>
      </c>
    </row>
    <row r="35" spans="1:56" ht="13" hidden="1" customHeight="1" outlineLevel="1">
      <c r="A35" t="s">
        <v>7</v>
      </c>
      <c r="B35" t="s">
        <v>309</v>
      </c>
      <c r="C35" s="1">
        <f t="shared" ref="C35:C66" si="13">SUM(N35:AD35)</f>
        <v>2811</v>
      </c>
      <c r="D35" s="5">
        <f>IF(C35&gt;0,RANK(N35,(N35:P35,Q35:AD35)),0)</f>
        <v>2</v>
      </c>
      <c r="E35" s="5">
        <f>IF(C35&gt;0,RANK(O35,(N35:P35,Q35:AD35)),0)</f>
        <v>1</v>
      </c>
      <c r="F35" s="5">
        <f>IF(P35&gt;0,RANK(P35,(N35:P35,Q35:AD35)),0)</f>
        <v>3</v>
      </c>
      <c r="G35" s="1">
        <f t="shared" si="11"/>
        <v>880</v>
      </c>
      <c r="H35" s="2">
        <f t="shared" si="12"/>
        <v>0.31305585200996089</v>
      </c>
      <c r="I35" s="2"/>
      <c r="J35" s="2">
        <f t="shared" ref="J35:J66" si="14">IF($C35=0,"-",N35/$C35)</f>
        <v>0.31661330487371042</v>
      </c>
      <c r="K35" s="2">
        <f t="shared" ref="K35:K66" si="15">IF($C35=0,"-",O35/$C35)</f>
        <v>0.62966915688367131</v>
      </c>
      <c r="L35" s="2">
        <f t="shared" ref="L35:L66" si="16">IF($C35=0,"-",P35/$C35)</f>
        <v>5.1938811810743508E-2</v>
      </c>
      <c r="M35" s="2">
        <f t="shared" ref="M35:M66" si="17">IF(C35=0,"-",(1-J35-K35-L35))</f>
        <v>1.7787264318747595E-3</v>
      </c>
      <c r="N35" s="1">
        <v>890</v>
      </c>
      <c r="O35" s="1">
        <v>1770</v>
      </c>
      <c r="P35" s="1">
        <v>146</v>
      </c>
      <c r="U35" s="1">
        <v>5</v>
      </c>
      <c r="V35" s="1">
        <v>0</v>
      </c>
      <c r="AF35" s="5">
        <f>IF(Q35&gt;0,RANK(Q35,(N35:P35,Q35:AD35)),0)</f>
        <v>0</v>
      </c>
      <c r="AG35" s="5">
        <f>IF(R35&gt;0,RANK(R35,(N35:P35,Q35:AD35)),0)</f>
        <v>0</v>
      </c>
      <c r="AH35" s="5" t="e">
        <f>IF(#REF!&gt;0,RANK(#REF!,(N35:P35,Q35:AD35)),0)</f>
        <v>#REF!</v>
      </c>
      <c r="AI35" s="5">
        <f>IF(S35&gt;0,RANK(S35,(N35:P35,Q35:AD35)),0)</f>
        <v>0</v>
      </c>
      <c r="AJ35" s="2">
        <f t="shared" ref="AJ35:AJ66" si="18">IF($C35=0,"-",Q35/$C35)</f>
        <v>0</v>
      </c>
      <c r="AK35" s="2">
        <f t="shared" ref="AK35:AK66" si="19">IF($C35=0,"-",R35/$C35)</f>
        <v>0</v>
      </c>
      <c r="AM35" s="2">
        <f t="shared" ref="AM35:AM66" si="20">IF($C35=0,"-",S35/$C35)</f>
        <v>0</v>
      </c>
      <c r="AO35" t="s">
        <v>7</v>
      </c>
      <c r="AP35" t="s">
        <v>309</v>
      </c>
      <c r="AQ35">
        <v>6</v>
      </c>
      <c r="AS35">
        <v>21</v>
      </c>
      <c r="AT35" s="69">
        <v>65</v>
      </c>
      <c r="AU35" s="66">
        <f t="shared" ref="AU35:AU66" si="21">(AS35*1000+AT35)</f>
        <v>21065</v>
      </c>
      <c r="AW35" s="5" t="s">
        <v>140</v>
      </c>
      <c r="AZ35" s="5"/>
      <c r="BA35" s="5">
        <v>0</v>
      </c>
      <c r="BB35" s="5">
        <v>1</v>
      </c>
      <c r="BC35">
        <f t="shared" ref="BC35:BC66" si="22">ROUNDDOWN(BA35*J35,3)</f>
        <v>0</v>
      </c>
      <c r="BD35">
        <f t="shared" ref="BD35:BD66" si="23">ROUNDDOWN(BB35*K35,3)</f>
        <v>0.629</v>
      </c>
    </row>
    <row r="36" spans="1:56" ht="13" hidden="1" customHeight="1" outlineLevel="1">
      <c r="A36" t="s">
        <v>119</v>
      </c>
      <c r="B36" t="s">
        <v>309</v>
      </c>
      <c r="C36" s="1">
        <f t="shared" si="13"/>
        <v>69960</v>
      </c>
      <c r="D36" s="5">
        <f>IF(C36&gt;0,RANK(N36,(N36:P36,Q36:AD36)),0)</f>
        <v>1</v>
      </c>
      <c r="E36" s="5">
        <f>IF(C36&gt;0,RANK(O36,(N36:P36,Q36:AD36)),0)</f>
        <v>2</v>
      </c>
      <c r="F36" s="5">
        <f>IF(P36&gt;0,RANK(P36,(N36:P36,Q36:AD36)),0)</f>
        <v>3</v>
      </c>
      <c r="G36" s="1">
        <f t="shared" si="11"/>
        <v>10432</v>
      </c>
      <c r="H36" s="2">
        <f t="shared" si="12"/>
        <v>0.14911377930245856</v>
      </c>
      <c r="I36" s="2"/>
      <c r="J36" s="2">
        <f t="shared" si="14"/>
        <v>0.54631217838765012</v>
      </c>
      <c r="K36" s="2">
        <f t="shared" si="15"/>
        <v>0.39719839908519156</v>
      </c>
      <c r="L36" s="2">
        <f t="shared" si="16"/>
        <v>5.63893653516295E-2</v>
      </c>
      <c r="M36" s="2">
        <f t="shared" si="17"/>
        <v>1.000571755288282E-4</v>
      </c>
      <c r="N36" s="1">
        <v>38220</v>
      </c>
      <c r="O36" s="1">
        <v>27788</v>
      </c>
      <c r="P36" s="1">
        <v>3945</v>
      </c>
      <c r="U36" s="1">
        <v>4</v>
      </c>
      <c r="V36" s="1">
        <v>3</v>
      </c>
      <c r="AF36" s="5">
        <f>IF(Q36&gt;0,RANK(Q36,(N36:P36,Q36:AD36)),0)</f>
        <v>0</v>
      </c>
      <c r="AG36" s="5">
        <f>IF(R36&gt;0,RANK(R36,(N36:P36,Q36:AD36)),0)</f>
        <v>0</v>
      </c>
      <c r="AH36" s="5" t="e">
        <f>IF(#REF!&gt;0,RANK(#REF!,(N36:P36,Q36:AD36)),0)</f>
        <v>#REF!</v>
      </c>
      <c r="AI36" s="5">
        <f>IF(S36&gt;0,RANK(S36,(N36:P36,Q36:AD36)),0)</f>
        <v>0</v>
      </c>
      <c r="AJ36" s="2">
        <f t="shared" si="18"/>
        <v>0</v>
      </c>
      <c r="AK36" s="2">
        <f t="shared" si="19"/>
        <v>0</v>
      </c>
      <c r="AM36" s="2">
        <f t="shared" si="20"/>
        <v>0</v>
      </c>
      <c r="AO36" t="s">
        <v>119</v>
      </c>
      <c r="AP36" t="s">
        <v>309</v>
      </c>
      <c r="AQ36">
        <v>6</v>
      </c>
      <c r="AS36">
        <v>21</v>
      </c>
      <c r="AT36" s="69">
        <v>67</v>
      </c>
      <c r="AU36" s="66">
        <f t="shared" si="21"/>
        <v>21067</v>
      </c>
      <c r="AW36" s="5" t="s">
        <v>140</v>
      </c>
      <c r="AZ36" s="5"/>
      <c r="BA36" s="5">
        <v>0</v>
      </c>
      <c r="BB36" s="5">
        <v>1</v>
      </c>
      <c r="BC36">
        <f t="shared" si="22"/>
        <v>0</v>
      </c>
      <c r="BD36">
        <f t="shared" si="23"/>
        <v>0.39700000000000002</v>
      </c>
    </row>
    <row r="37" spans="1:56" ht="13" hidden="1" customHeight="1" outlineLevel="1">
      <c r="A37" t="s">
        <v>206</v>
      </c>
      <c r="B37" t="s">
        <v>309</v>
      </c>
      <c r="C37" s="1">
        <f t="shared" si="13"/>
        <v>3308</v>
      </c>
      <c r="D37" s="5">
        <f>IF(C37&gt;0,RANK(N37,(N37:P37,Q37:AD37)),0)</f>
        <v>2</v>
      </c>
      <c r="E37" s="5">
        <f>IF(C37&gt;0,RANK(O37,(N37:P37,Q37:AD37)),0)</f>
        <v>1</v>
      </c>
      <c r="F37" s="5">
        <f>IF(P37&gt;0,RANK(P37,(N37:P37,Q37:AD37)),0)</f>
        <v>3</v>
      </c>
      <c r="G37" s="1">
        <f t="shared" si="11"/>
        <v>623</v>
      </c>
      <c r="H37" s="2">
        <f t="shared" si="12"/>
        <v>0.18833131801692865</v>
      </c>
      <c r="I37" s="2"/>
      <c r="J37" s="2">
        <f t="shared" si="14"/>
        <v>0.38814993954050786</v>
      </c>
      <c r="K37" s="2">
        <f t="shared" si="15"/>
        <v>0.57648125755743651</v>
      </c>
      <c r="L37" s="2">
        <f t="shared" si="16"/>
        <v>3.5368802902055622E-2</v>
      </c>
      <c r="M37" s="2">
        <f t="shared" si="17"/>
        <v>-4.8572257327350599E-17</v>
      </c>
      <c r="N37" s="1">
        <v>1284</v>
      </c>
      <c r="O37" s="1">
        <v>1907</v>
      </c>
      <c r="P37" s="1">
        <v>117</v>
      </c>
      <c r="U37" s="1">
        <v>0</v>
      </c>
      <c r="V37" s="1">
        <v>0</v>
      </c>
      <c r="AF37" s="5">
        <f>IF(Q37&gt;0,RANK(Q37,(N37:P37,Q37:AD37)),0)</f>
        <v>0</v>
      </c>
      <c r="AG37" s="5">
        <f>IF(R37&gt;0,RANK(R37,(N37:P37,Q37:AD37)),0)</f>
        <v>0</v>
      </c>
      <c r="AH37" s="5" t="e">
        <f>IF(#REF!&gt;0,RANK(#REF!,(N37:P37,Q37:AD37)),0)</f>
        <v>#REF!</v>
      </c>
      <c r="AI37" s="5">
        <f>IF(S37&gt;0,RANK(S37,(N37:P37,Q37:AD37)),0)</f>
        <v>0</v>
      </c>
      <c r="AJ37" s="2">
        <f t="shared" si="18"/>
        <v>0</v>
      </c>
      <c r="AK37" s="2">
        <f t="shared" si="19"/>
        <v>0</v>
      </c>
      <c r="AM37" s="2">
        <f t="shared" si="20"/>
        <v>0</v>
      </c>
      <c r="AO37" t="s">
        <v>206</v>
      </c>
      <c r="AP37" t="s">
        <v>309</v>
      </c>
      <c r="AQ37">
        <v>4</v>
      </c>
      <c r="AS37">
        <v>21</v>
      </c>
      <c r="AT37" s="69">
        <v>69</v>
      </c>
      <c r="AU37" s="66">
        <f t="shared" si="21"/>
        <v>21069</v>
      </c>
      <c r="AW37" s="5" t="s">
        <v>140</v>
      </c>
      <c r="AZ37" s="5"/>
      <c r="BA37" s="5">
        <v>0</v>
      </c>
      <c r="BB37" s="5">
        <v>1</v>
      </c>
      <c r="BC37">
        <f t="shared" si="22"/>
        <v>0</v>
      </c>
      <c r="BD37">
        <f t="shared" si="23"/>
        <v>0.57599999999999996</v>
      </c>
    </row>
    <row r="38" spans="1:56" ht="13" hidden="1" customHeight="1" outlineLevel="1">
      <c r="A38" t="s">
        <v>8</v>
      </c>
      <c r="B38" t="s">
        <v>309</v>
      </c>
      <c r="C38" s="1">
        <f t="shared" si="13"/>
        <v>8064</v>
      </c>
      <c r="D38" s="5">
        <f>IF(C38&gt;0,RANK(N38,(N38:P38,Q38:AD38)),0)</f>
        <v>1</v>
      </c>
      <c r="E38" s="5">
        <f>IF(C38&gt;0,RANK(O38,(N38:P38,Q38:AD38)),0)</f>
        <v>2</v>
      </c>
      <c r="F38" s="5">
        <f>IF(P38&gt;0,RANK(P38,(N38:P38,Q38:AD38)),0)</f>
        <v>3</v>
      </c>
      <c r="G38" s="1">
        <f t="shared" si="11"/>
        <v>1002</v>
      </c>
      <c r="H38" s="2">
        <f t="shared" si="12"/>
        <v>0.12425595238095238</v>
      </c>
      <c r="I38" s="2"/>
      <c r="J38" s="2">
        <f t="shared" si="14"/>
        <v>0.5446428571428571</v>
      </c>
      <c r="K38" s="2">
        <f t="shared" si="15"/>
        <v>0.42038690476190477</v>
      </c>
      <c r="L38" s="2">
        <f t="shared" si="16"/>
        <v>3.4970238095238096E-2</v>
      </c>
      <c r="M38" s="2">
        <f t="shared" si="17"/>
        <v>4.163336342344337E-17</v>
      </c>
      <c r="N38" s="1">
        <v>4392</v>
      </c>
      <c r="O38" s="1">
        <v>3390</v>
      </c>
      <c r="P38" s="1">
        <v>282</v>
      </c>
      <c r="U38" s="1">
        <v>0</v>
      </c>
      <c r="V38" s="1">
        <v>0</v>
      </c>
      <c r="AF38" s="5">
        <f>IF(Q38&gt;0,RANK(Q38,(N38:P38,Q38:AD38)),0)</f>
        <v>0</v>
      </c>
      <c r="AG38" s="5">
        <f>IF(R38&gt;0,RANK(R38,(N38:P38,Q38:AD38)),0)</f>
        <v>0</v>
      </c>
      <c r="AH38" s="5" t="e">
        <f>IF(#REF!&gt;0,RANK(#REF!,(N38:P38,Q38:AD38)),0)</f>
        <v>#REF!</v>
      </c>
      <c r="AI38" s="5">
        <f>IF(S38&gt;0,RANK(S38,(N38:P38,Q38:AD38)),0)</f>
        <v>0</v>
      </c>
      <c r="AJ38" s="2">
        <f t="shared" si="18"/>
        <v>0</v>
      </c>
      <c r="AK38" s="2">
        <f t="shared" si="19"/>
        <v>0</v>
      </c>
      <c r="AM38" s="2">
        <f t="shared" si="20"/>
        <v>0</v>
      </c>
      <c r="AO38" t="s">
        <v>8</v>
      </c>
      <c r="AP38" t="s">
        <v>309</v>
      </c>
      <c r="AQ38">
        <v>5</v>
      </c>
      <c r="AS38">
        <v>21</v>
      </c>
      <c r="AT38" s="69">
        <v>71</v>
      </c>
      <c r="AU38" s="66">
        <f t="shared" si="21"/>
        <v>21071</v>
      </c>
      <c r="AW38" s="5" t="s">
        <v>140</v>
      </c>
      <c r="AZ38" s="5"/>
      <c r="BA38" s="5">
        <v>1</v>
      </c>
      <c r="BB38" s="5">
        <v>0</v>
      </c>
      <c r="BC38">
        <f t="shared" si="22"/>
        <v>0.54400000000000004</v>
      </c>
      <c r="BD38">
        <f t="shared" si="23"/>
        <v>0</v>
      </c>
    </row>
    <row r="39" spans="1:56" ht="13" hidden="1" customHeight="1" outlineLevel="1">
      <c r="A39" t="s">
        <v>30</v>
      </c>
      <c r="B39" t="s">
        <v>309</v>
      </c>
      <c r="C39" s="1">
        <f t="shared" si="13"/>
        <v>16882</v>
      </c>
      <c r="D39" s="5">
        <f>IF(C39&gt;0,RANK(N39,(N39:P39,Q39:AD39)),0)</f>
        <v>1</v>
      </c>
      <c r="E39" s="5">
        <f>IF(C39&gt;0,RANK(O39,(N39:P39,Q39:AD39)),0)</f>
        <v>2</v>
      </c>
      <c r="F39" s="5">
        <f>IF(P39&gt;0,RANK(P39,(N39:P39,Q39:AD39)),0)</f>
        <v>3</v>
      </c>
      <c r="G39" s="1">
        <f t="shared" si="11"/>
        <v>3897</v>
      </c>
      <c r="H39" s="2">
        <f t="shared" si="12"/>
        <v>0.23083757848596137</v>
      </c>
      <c r="I39" s="2"/>
      <c r="J39" s="2">
        <f t="shared" si="14"/>
        <v>0.58281009359080682</v>
      </c>
      <c r="K39" s="2">
        <f t="shared" si="15"/>
        <v>0.3519725151048454</v>
      </c>
      <c r="L39" s="2">
        <f t="shared" si="16"/>
        <v>6.5039687240848243E-2</v>
      </c>
      <c r="M39" s="2">
        <f t="shared" si="17"/>
        <v>1.7770406349953971E-4</v>
      </c>
      <c r="N39" s="1">
        <v>9839</v>
      </c>
      <c r="O39" s="1">
        <v>5942</v>
      </c>
      <c r="P39" s="1">
        <v>1098</v>
      </c>
      <c r="U39" s="1">
        <v>1</v>
      </c>
      <c r="V39" s="1">
        <v>2</v>
      </c>
      <c r="AF39" s="5">
        <f>IF(Q39&gt;0,RANK(Q39,(N39:P39,Q39:AD39)),0)</f>
        <v>0</v>
      </c>
      <c r="AG39" s="5">
        <f>IF(R39&gt;0,RANK(R39,(N39:P39,Q39:AD39)),0)</f>
        <v>0</v>
      </c>
      <c r="AH39" s="5" t="e">
        <f>IF(#REF!&gt;0,RANK(#REF!,(N39:P39,Q39:AD39)),0)</f>
        <v>#REF!</v>
      </c>
      <c r="AI39" s="5">
        <f>IF(S39&gt;0,RANK(S39,(N39:P39,Q39:AD39)),0)</f>
        <v>0</v>
      </c>
      <c r="AJ39" s="2">
        <f t="shared" si="18"/>
        <v>0</v>
      </c>
      <c r="AK39" s="2">
        <f t="shared" si="19"/>
        <v>0</v>
      </c>
      <c r="AM39" s="2">
        <f t="shared" si="20"/>
        <v>0</v>
      </c>
      <c r="AO39" t="s">
        <v>30</v>
      </c>
      <c r="AP39" t="s">
        <v>309</v>
      </c>
      <c r="AQ39">
        <v>6</v>
      </c>
      <c r="AS39">
        <v>21</v>
      </c>
      <c r="AT39" s="69">
        <v>73</v>
      </c>
      <c r="AU39" s="66">
        <f t="shared" si="21"/>
        <v>21073</v>
      </c>
      <c r="AW39" s="5" t="s">
        <v>140</v>
      </c>
      <c r="AZ39" s="5"/>
      <c r="BA39" s="5">
        <v>1</v>
      </c>
      <c r="BB39" s="5">
        <v>0</v>
      </c>
      <c r="BC39">
        <f t="shared" si="22"/>
        <v>0.58199999999999996</v>
      </c>
      <c r="BD39">
        <f t="shared" si="23"/>
        <v>0</v>
      </c>
    </row>
    <row r="40" spans="1:56" ht="13" hidden="1" customHeight="1" outlineLevel="1">
      <c r="A40" t="s">
        <v>181</v>
      </c>
      <c r="B40" t="s">
        <v>309</v>
      </c>
      <c r="C40" s="1">
        <f t="shared" si="13"/>
        <v>1104</v>
      </c>
      <c r="D40" s="5">
        <f>IF(C40&gt;0,RANK(N40,(N40:P40,Q40:AD40)),0)</f>
        <v>2</v>
      </c>
      <c r="E40" s="5">
        <f>IF(C40&gt;0,RANK(O40,(N40:P40,Q40:AD40)),0)</f>
        <v>1</v>
      </c>
      <c r="F40" s="5">
        <f>IF(P40&gt;0,RANK(P40,(N40:P40,Q40:AD40)),0)</f>
        <v>3</v>
      </c>
      <c r="G40" s="1">
        <f t="shared" si="11"/>
        <v>64</v>
      </c>
      <c r="H40" s="2">
        <f t="shared" si="12"/>
        <v>5.7971014492753624E-2</v>
      </c>
      <c r="I40" s="2"/>
      <c r="J40" s="2">
        <f t="shared" si="14"/>
        <v>0.45652173913043476</v>
      </c>
      <c r="K40" s="2">
        <f t="shared" si="15"/>
        <v>0.51449275362318836</v>
      </c>
      <c r="L40" s="2">
        <f t="shared" si="16"/>
        <v>2.8985507246376812E-2</v>
      </c>
      <c r="M40" s="2">
        <f t="shared" si="17"/>
        <v>1.7347234759768071E-17</v>
      </c>
      <c r="N40" s="1">
        <v>504</v>
      </c>
      <c r="O40" s="1">
        <v>568</v>
      </c>
      <c r="P40" s="1">
        <v>32</v>
      </c>
      <c r="U40" s="1">
        <v>0</v>
      </c>
      <c r="V40" s="1">
        <v>0</v>
      </c>
      <c r="AF40" s="5">
        <f>IF(Q40&gt;0,RANK(Q40,(N40:P40,Q40:AD40)),0)</f>
        <v>0</v>
      </c>
      <c r="AG40" s="5">
        <f>IF(R40&gt;0,RANK(R40,(N40:P40,Q40:AD40)),0)</f>
        <v>0</v>
      </c>
      <c r="AH40" s="5" t="e">
        <f>IF(#REF!&gt;0,RANK(#REF!,(N40:P40,Q40:AD40)),0)</f>
        <v>#REF!</v>
      </c>
      <c r="AI40" s="5">
        <f>IF(S40&gt;0,RANK(S40,(N40:P40,Q40:AD40)),0)</f>
        <v>0</v>
      </c>
      <c r="AJ40" s="2">
        <f t="shared" si="18"/>
        <v>0</v>
      </c>
      <c r="AK40" s="2">
        <f t="shared" si="19"/>
        <v>0</v>
      </c>
      <c r="AM40" s="2">
        <f t="shared" si="20"/>
        <v>0</v>
      </c>
      <c r="AO40" t="s">
        <v>181</v>
      </c>
      <c r="AP40" t="s">
        <v>309</v>
      </c>
      <c r="AQ40">
        <v>1</v>
      </c>
      <c r="AS40">
        <v>21</v>
      </c>
      <c r="AT40" s="69">
        <v>75</v>
      </c>
      <c r="AU40" s="66">
        <f t="shared" si="21"/>
        <v>21075</v>
      </c>
      <c r="AW40" s="5" t="s">
        <v>140</v>
      </c>
      <c r="AZ40" s="5"/>
      <c r="BA40" s="5">
        <v>1</v>
      </c>
      <c r="BB40" s="5">
        <v>0</v>
      </c>
      <c r="BC40">
        <f t="shared" si="22"/>
        <v>0.45600000000000002</v>
      </c>
      <c r="BD40">
        <f t="shared" si="23"/>
        <v>0</v>
      </c>
    </row>
    <row r="41" spans="1:56" ht="13" hidden="1" customHeight="1" outlineLevel="1">
      <c r="A41" t="s">
        <v>201</v>
      </c>
      <c r="B41" t="s">
        <v>309</v>
      </c>
      <c r="C41" s="1">
        <f t="shared" si="13"/>
        <v>1316</v>
      </c>
      <c r="D41" s="5">
        <f>IF(C41&gt;0,RANK(N41,(N41:P41,Q41:AD41)),0)</f>
        <v>2</v>
      </c>
      <c r="E41" s="5">
        <f>IF(C41&gt;0,RANK(O41,(N41:P41,Q41:AD41)),0)</f>
        <v>1</v>
      </c>
      <c r="F41" s="5">
        <f>IF(P41&gt;0,RANK(P41,(N41:P41,Q41:AD41)),0)</f>
        <v>3</v>
      </c>
      <c r="G41" s="1">
        <f t="shared" si="11"/>
        <v>214</v>
      </c>
      <c r="H41" s="2">
        <f t="shared" si="12"/>
        <v>0.16261398176291794</v>
      </c>
      <c r="I41" s="2"/>
      <c r="J41" s="2">
        <f t="shared" si="14"/>
        <v>0.39893617021276595</v>
      </c>
      <c r="K41" s="2">
        <f t="shared" si="15"/>
        <v>0.56155015197568392</v>
      </c>
      <c r="L41" s="2">
        <f t="shared" si="16"/>
        <v>3.9513677811550151E-2</v>
      </c>
      <c r="M41" s="2">
        <f t="shared" si="17"/>
        <v>-2.0816681711721685E-17</v>
      </c>
      <c r="N41" s="1">
        <v>525</v>
      </c>
      <c r="O41" s="1">
        <v>739</v>
      </c>
      <c r="P41" s="1">
        <v>52</v>
      </c>
      <c r="U41" s="1">
        <v>0</v>
      </c>
      <c r="V41" s="1">
        <v>0</v>
      </c>
      <c r="AF41" s="5">
        <f>IF(Q41&gt;0,RANK(Q41,(N41:P41,Q41:AD41)),0)</f>
        <v>0</v>
      </c>
      <c r="AG41" s="5">
        <f>IF(R41&gt;0,RANK(R41,(N41:P41,Q41:AD41)),0)</f>
        <v>0</v>
      </c>
      <c r="AH41" s="5" t="e">
        <f>IF(#REF!&gt;0,RANK(#REF!,(N41:P41,Q41:AD41)),0)</f>
        <v>#REF!</v>
      </c>
      <c r="AI41" s="5">
        <f>IF(S41&gt;0,RANK(S41,(N41:P41,Q41:AD41)),0)</f>
        <v>0</v>
      </c>
      <c r="AJ41" s="2">
        <f t="shared" si="18"/>
        <v>0</v>
      </c>
      <c r="AK41" s="2">
        <f t="shared" si="19"/>
        <v>0</v>
      </c>
      <c r="AM41" s="2">
        <f t="shared" si="20"/>
        <v>0</v>
      </c>
      <c r="AO41" t="s">
        <v>201</v>
      </c>
      <c r="AP41" t="s">
        <v>309</v>
      </c>
      <c r="AQ41">
        <v>4</v>
      </c>
      <c r="AS41">
        <v>21</v>
      </c>
      <c r="AT41" s="69">
        <v>77</v>
      </c>
      <c r="AU41" s="66">
        <f t="shared" si="21"/>
        <v>21077</v>
      </c>
      <c r="AW41" s="5" t="s">
        <v>140</v>
      </c>
      <c r="AZ41" s="5"/>
      <c r="BA41" s="5">
        <v>0</v>
      </c>
      <c r="BB41" s="5">
        <v>1</v>
      </c>
      <c r="BC41">
        <f t="shared" si="22"/>
        <v>0</v>
      </c>
      <c r="BD41">
        <f t="shared" si="23"/>
        <v>0.56100000000000005</v>
      </c>
    </row>
    <row r="42" spans="1:56" ht="13" hidden="1" customHeight="1" outlineLevel="1">
      <c r="A42" t="s">
        <v>288</v>
      </c>
      <c r="B42" t="s">
        <v>309</v>
      </c>
      <c r="C42" s="1">
        <f t="shared" si="13"/>
        <v>3871</v>
      </c>
      <c r="D42" s="5">
        <f>IF(C42&gt;0,RANK(N42,(N42:P42,Q42:AD42)),0)</f>
        <v>2</v>
      </c>
      <c r="E42" s="5">
        <f>IF(C42&gt;0,RANK(O42,(N42:P42,Q42:AD42)),0)</f>
        <v>1</v>
      </c>
      <c r="F42" s="5">
        <f>IF(P42&gt;0,RANK(P42,(N42:P42,Q42:AD42)),0)</f>
        <v>3</v>
      </c>
      <c r="G42" s="1">
        <f t="shared" si="11"/>
        <v>1384</v>
      </c>
      <c r="H42" s="2">
        <f t="shared" si="12"/>
        <v>0.3575303539137174</v>
      </c>
      <c r="I42" s="2"/>
      <c r="J42" s="2">
        <f t="shared" si="14"/>
        <v>0.29914750710410748</v>
      </c>
      <c r="K42" s="2">
        <f t="shared" si="15"/>
        <v>0.65667786101782488</v>
      </c>
      <c r="L42" s="2">
        <f t="shared" si="16"/>
        <v>4.417463187806768E-2</v>
      </c>
      <c r="M42" s="2">
        <f t="shared" si="17"/>
        <v>1.3877787807814457E-17</v>
      </c>
      <c r="N42" s="1">
        <v>1158</v>
      </c>
      <c r="O42" s="1">
        <v>2542</v>
      </c>
      <c r="P42" s="1">
        <v>171</v>
      </c>
      <c r="U42" s="1">
        <v>0</v>
      </c>
      <c r="V42" s="1">
        <v>0</v>
      </c>
      <c r="AF42" s="5">
        <f>IF(Q42&gt;0,RANK(Q42,(N42:P42,Q42:AD42)),0)</f>
        <v>0</v>
      </c>
      <c r="AG42" s="5">
        <f>IF(R42&gt;0,RANK(R42,(N42:P42,Q42:AD42)),0)</f>
        <v>0</v>
      </c>
      <c r="AH42" s="5" t="e">
        <f>IF(#REF!&gt;0,RANK(#REF!,(N42:P42,Q42:AD42)),0)</f>
        <v>#REF!</v>
      </c>
      <c r="AI42" s="5">
        <f>IF(S42&gt;0,RANK(S42,(N42:P42,Q42:AD42)),0)</f>
        <v>0</v>
      </c>
      <c r="AJ42" s="2">
        <f t="shared" si="18"/>
        <v>0</v>
      </c>
      <c r="AK42" s="2">
        <f t="shared" si="19"/>
        <v>0</v>
      </c>
      <c r="AM42" s="2">
        <f t="shared" si="20"/>
        <v>0</v>
      </c>
      <c r="AO42" t="s">
        <v>288</v>
      </c>
      <c r="AP42" t="s">
        <v>309</v>
      </c>
      <c r="AQ42">
        <v>6</v>
      </c>
      <c r="AS42">
        <v>21</v>
      </c>
      <c r="AT42" s="69">
        <v>79</v>
      </c>
      <c r="AU42" s="66">
        <f t="shared" si="21"/>
        <v>21079</v>
      </c>
      <c r="AW42" s="5" t="s">
        <v>140</v>
      </c>
      <c r="AZ42" s="5"/>
      <c r="BA42" s="5">
        <v>0</v>
      </c>
      <c r="BB42" s="5">
        <v>1</v>
      </c>
      <c r="BC42">
        <f t="shared" si="22"/>
        <v>0</v>
      </c>
      <c r="BD42">
        <f t="shared" si="23"/>
        <v>0.65600000000000003</v>
      </c>
    </row>
    <row r="43" spans="1:56" ht="13" hidden="1" customHeight="1" outlineLevel="1">
      <c r="A43" t="s">
        <v>161</v>
      </c>
      <c r="B43" t="s">
        <v>309</v>
      </c>
      <c r="C43" s="1">
        <f t="shared" si="13"/>
        <v>3892</v>
      </c>
      <c r="D43" s="5">
        <f>IF(C43&gt;0,RANK(N43,(N43:P43,Q43:AD43)),0)</f>
        <v>2</v>
      </c>
      <c r="E43" s="5">
        <f>IF(C43&gt;0,RANK(O43,(N43:P43,Q43:AD43)),0)</f>
        <v>1</v>
      </c>
      <c r="F43" s="5">
        <f>IF(P43&gt;0,RANK(P43,(N43:P43,Q43:AD43)),0)</f>
        <v>3</v>
      </c>
      <c r="G43" s="1">
        <f t="shared" si="11"/>
        <v>1107</v>
      </c>
      <c r="H43" s="2">
        <f t="shared" si="12"/>
        <v>0.28442959917780064</v>
      </c>
      <c r="I43" s="2"/>
      <c r="J43" s="2">
        <f t="shared" si="14"/>
        <v>0.34069886947584788</v>
      </c>
      <c r="K43" s="2">
        <f t="shared" si="15"/>
        <v>0.62512846865364846</v>
      </c>
      <c r="L43" s="2">
        <f t="shared" si="16"/>
        <v>3.41726618705036E-2</v>
      </c>
      <c r="M43" s="2">
        <f t="shared" si="17"/>
        <v>6.9388939039072284E-18</v>
      </c>
      <c r="N43" s="1">
        <v>1326</v>
      </c>
      <c r="O43" s="1">
        <v>2433</v>
      </c>
      <c r="P43" s="1">
        <v>133</v>
      </c>
      <c r="U43" s="1">
        <v>0</v>
      </c>
      <c r="V43" s="1">
        <v>0</v>
      </c>
      <c r="AF43" s="5">
        <f>IF(Q43&gt;0,RANK(Q43,(N43:P43,Q43:AD43)),0)</f>
        <v>0</v>
      </c>
      <c r="AG43" s="5">
        <f>IF(R43&gt;0,RANK(R43,(N43:P43,Q43:AD43)),0)</f>
        <v>0</v>
      </c>
      <c r="AH43" s="5" t="e">
        <f>IF(#REF!&gt;0,RANK(#REF!,(N43:P43,Q43:AD43)),0)</f>
        <v>#REF!</v>
      </c>
      <c r="AI43" s="5">
        <f>IF(S43&gt;0,RANK(S43,(N43:P43,Q43:AD43)),0)</f>
        <v>0</v>
      </c>
      <c r="AJ43" s="2">
        <f t="shared" si="18"/>
        <v>0</v>
      </c>
      <c r="AK43" s="2">
        <f t="shared" si="19"/>
        <v>0</v>
      </c>
      <c r="AM43" s="2">
        <f t="shared" si="20"/>
        <v>0</v>
      </c>
      <c r="AO43" t="s">
        <v>161</v>
      </c>
      <c r="AP43" t="s">
        <v>309</v>
      </c>
      <c r="AQ43">
        <v>4</v>
      </c>
      <c r="AS43">
        <v>21</v>
      </c>
      <c r="AT43" s="69">
        <v>81</v>
      </c>
      <c r="AU43" s="66">
        <f t="shared" si="21"/>
        <v>21081</v>
      </c>
      <c r="AW43" s="5" t="s">
        <v>140</v>
      </c>
      <c r="AZ43" s="5"/>
      <c r="BA43" s="5">
        <v>0</v>
      </c>
      <c r="BB43" s="5">
        <v>1</v>
      </c>
      <c r="BC43">
        <f t="shared" si="22"/>
        <v>0</v>
      </c>
      <c r="BD43">
        <f t="shared" si="23"/>
        <v>0.625</v>
      </c>
    </row>
    <row r="44" spans="1:56" ht="13" hidden="1" customHeight="1" outlineLevel="1">
      <c r="A44" t="s">
        <v>302</v>
      </c>
      <c r="B44" t="s">
        <v>309</v>
      </c>
      <c r="C44" s="1">
        <f t="shared" si="13"/>
        <v>8828</v>
      </c>
      <c r="D44" s="5">
        <f>IF(C44&gt;0,RANK(N44,(N44:P44,Q44:AD44)),0)</f>
        <v>2</v>
      </c>
      <c r="E44" s="5">
        <f>IF(C44&gt;0,RANK(O44,(N44:P44,Q44:AD44)),0)</f>
        <v>1</v>
      </c>
      <c r="F44" s="5">
        <f>IF(P44&gt;0,RANK(P44,(N44:P44,Q44:AD44)),0)</f>
        <v>3</v>
      </c>
      <c r="G44" s="1">
        <f t="shared" si="11"/>
        <v>2181</v>
      </c>
      <c r="H44" s="2">
        <f t="shared" si="12"/>
        <v>0.24705482555505209</v>
      </c>
      <c r="I44" s="2"/>
      <c r="J44" s="2">
        <f t="shared" si="14"/>
        <v>0.36123697326687809</v>
      </c>
      <c r="K44" s="2">
        <f t="shared" si="15"/>
        <v>0.60829179882193019</v>
      </c>
      <c r="L44" s="2">
        <f t="shared" si="16"/>
        <v>3.035795197100136E-2</v>
      </c>
      <c r="M44" s="2">
        <f t="shared" si="17"/>
        <v>1.1327594019036255E-4</v>
      </c>
      <c r="N44" s="1">
        <v>3189</v>
      </c>
      <c r="O44" s="1">
        <v>5370</v>
      </c>
      <c r="P44" s="1">
        <v>268</v>
      </c>
      <c r="U44" s="1">
        <v>0</v>
      </c>
      <c r="V44" s="1">
        <v>1</v>
      </c>
      <c r="AF44" s="5">
        <f>IF(Q44&gt;0,RANK(Q44,(N44:P44,Q44:AD44)),0)</f>
        <v>0</v>
      </c>
      <c r="AG44" s="5">
        <f>IF(R44&gt;0,RANK(R44,(N44:P44,Q44:AD44)),0)</f>
        <v>0</v>
      </c>
      <c r="AH44" s="5" t="e">
        <f>IF(#REF!&gt;0,RANK(#REF!,(N44:P44,Q44:AD44)),0)</f>
        <v>#REF!</v>
      </c>
      <c r="AI44" s="5">
        <f>IF(S44&gt;0,RANK(S44,(N44:P44,Q44:AD44)),0)</f>
        <v>0</v>
      </c>
      <c r="AJ44" s="2">
        <f t="shared" si="18"/>
        <v>0</v>
      </c>
      <c r="AK44" s="2">
        <f t="shared" si="19"/>
        <v>0</v>
      </c>
      <c r="AM44" s="2">
        <f t="shared" si="20"/>
        <v>0</v>
      </c>
      <c r="AO44" t="s">
        <v>302</v>
      </c>
      <c r="AP44" t="s">
        <v>309</v>
      </c>
      <c r="AQ44">
        <v>1</v>
      </c>
      <c r="AS44">
        <v>21</v>
      </c>
      <c r="AT44" s="69">
        <v>83</v>
      </c>
      <c r="AU44" s="66">
        <f t="shared" si="21"/>
        <v>21083</v>
      </c>
      <c r="AW44" s="5" t="s">
        <v>140</v>
      </c>
      <c r="AZ44" s="5"/>
      <c r="BA44" s="5">
        <v>0</v>
      </c>
      <c r="BB44" s="5">
        <v>1</v>
      </c>
      <c r="BC44">
        <f t="shared" si="22"/>
        <v>0</v>
      </c>
      <c r="BD44">
        <f t="shared" si="23"/>
        <v>0.60799999999999998</v>
      </c>
    </row>
    <row r="45" spans="1:56" ht="13" hidden="1" customHeight="1" outlineLevel="1">
      <c r="A45" t="s">
        <v>15</v>
      </c>
      <c r="B45" t="s">
        <v>309</v>
      </c>
      <c r="C45" s="1">
        <f t="shared" si="13"/>
        <v>5164</v>
      </c>
      <c r="D45" s="5">
        <f>IF(C45&gt;0,RANK(N45,(N45:P45,Q45:AD45)),0)</f>
        <v>2</v>
      </c>
      <c r="E45" s="5">
        <f>IF(C45&gt;0,RANK(O45,(N45:P45,Q45:AD45)),0)</f>
        <v>1</v>
      </c>
      <c r="F45" s="5">
        <f>IF(P45&gt;0,RANK(P45,(N45:P45,Q45:AD45)),0)</f>
        <v>3</v>
      </c>
      <c r="G45" s="1">
        <f t="shared" si="11"/>
        <v>1514</v>
      </c>
      <c r="H45" s="2">
        <f t="shared" si="12"/>
        <v>0.29318357862122385</v>
      </c>
      <c r="I45" s="2"/>
      <c r="J45" s="2">
        <f t="shared" si="14"/>
        <v>0.33539891556932611</v>
      </c>
      <c r="K45" s="2">
        <f t="shared" si="15"/>
        <v>0.62858249419055001</v>
      </c>
      <c r="L45" s="2">
        <f t="shared" si="16"/>
        <v>3.6018590240123938E-2</v>
      </c>
      <c r="M45" s="2">
        <f t="shared" si="17"/>
        <v>-5.5511151231257827E-17</v>
      </c>
      <c r="N45" s="1">
        <v>1732</v>
      </c>
      <c r="O45" s="1">
        <v>3246</v>
      </c>
      <c r="P45" s="1">
        <v>186</v>
      </c>
      <c r="U45" s="1">
        <v>0</v>
      </c>
      <c r="V45" s="1">
        <v>0</v>
      </c>
      <c r="AF45" s="5">
        <f>IF(Q45&gt;0,RANK(Q45,(N45:P45,Q45:AD45)),0)</f>
        <v>0</v>
      </c>
      <c r="AG45" s="5">
        <f>IF(R45&gt;0,RANK(R45,(N45:P45,Q45:AD45)),0)</f>
        <v>0</v>
      </c>
      <c r="AH45" s="5" t="e">
        <f>IF(#REF!&gt;0,RANK(#REF!,(N45:P45,Q45:AD45)),0)</f>
        <v>#REF!</v>
      </c>
      <c r="AI45" s="5">
        <f>IF(S45&gt;0,RANK(S45,(N45:P45,Q45:AD45)),0)</f>
        <v>0</v>
      </c>
      <c r="AJ45" s="2">
        <f t="shared" si="18"/>
        <v>0</v>
      </c>
      <c r="AK45" s="2">
        <f t="shared" si="19"/>
        <v>0</v>
      </c>
      <c r="AM45" s="2">
        <f t="shared" si="20"/>
        <v>0</v>
      </c>
      <c r="AO45" t="s">
        <v>15</v>
      </c>
      <c r="AP45" t="s">
        <v>309</v>
      </c>
      <c r="AQ45">
        <v>2</v>
      </c>
      <c r="AS45">
        <v>21</v>
      </c>
      <c r="AT45" s="69">
        <v>85</v>
      </c>
      <c r="AU45" s="66">
        <f t="shared" si="21"/>
        <v>21085</v>
      </c>
      <c r="AW45" s="5" t="s">
        <v>140</v>
      </c>
      <c r="AZ45" s="5"/>
      <c r="BA45" s="5">
        <v>0</v>
      </c>
      <c r="BB45" s="5">
        <v>1</v>
      </c>
      <c r="BC45">
        <f t="shared" si="22"/>
        <v>0</v>
      </c>
      <c r="BD45">
        <f t="shared" si="23"/>
        <v>0.628</v>
      </c>
    </row>
    <row r="46" spans="1:56" ht="13" hidden="1" customHeight="1" outlineLevel="1">
      <c r="A46" t="s">
        <v>258</v>
      </c>
      <c r="B46" t="s">
        <v>309</v>
      </c>
      <c r="C46" s="1">
        <f t="shared" si="13"/>
        <v>2897</v>
      </c>
      <c r="D46" s="5">
        <f>IF(C46&gt;0,RANK(N46,(N46:P46,Q46:AD46)),0)</f>
        <v>2</v>
      </c>
      <c r="E46" s="5">
        <f>IF(C46&gt;0,RANK(O46,(N46:P46,Q46:AD46)),0)</f>
        <v>1</v>
      </c>
      <c r="F46" s="5">
        <f>IF(P46&gt;0,RANK(P46,(N46:P46,Q46:AD46)),0)</f>
        <v>3</v>
      </c>
      <c r="G46" s="1">
        <f t="shared" si="11"/>
        <v>1212</v>
      </c>
      <c r="H46" s="2">
        <f t="shared" si="12"/>
        <v>0.41836382464618571</v>
      </c>
      <c r="I46" s="2"/>
      <c r="J46" s="2">
        <f t="shared" si="14"/>
        <v>0.2782188470831895</v>
      </c>
      <c r="K46" s="2">
        <f t="shared" si="15"/>
        <v>0.69658267172937527</v>
      </c>
      <c r="L46" s="2">
        <f t="shared" si="16"/>
        <v>2.5198481187435277E-2</v>
      </c>
      <c r="M46" s="2">
        <f t="shared" si="17"/>
        <v>6.9388939039072284E-18</v>
      </c>
      <c r="N46" s="1">
        <v>806</v>
      </c>
      <c r="O46" s="1">
        <v>2018</v>
      </c>
      <c r="P46" s="1">
        <v>73</v>
      </c>
      <c r="U46" s="1">
        <v>0</v>
      </c>
      <c r="V46" s="1">
        <v>0</v>
      </c>
      <c r="AF46" s="5">
        <f>IF(Q46&gt;0,RANK(Q46,(N46:P46,Q46:AD46)),0)</f>
        <v>0</v>
      </c>
      <c r="AG46" s="5">
        <f>IF(R46&gt;0,RANK(R46,(N46:P46,Q46:AD46)),0)</f>
        <v>0</v>
      </c>
      <c r="AH46" s="5" t="e">
        <f>IF(#REF!&gt;0,RANK(#REF!,(N46:P46,Q46:AD46)),0)</f>
        <v>#REF!</v>
      </c>
      <c r="AI46" s="5">
        <f>IF(S46&gt;0,RANK(S46,(N46:P46,Q46:AD46)),0)</f>
        <v>0</v>
      </c>
      <c r="AJ46" s="2">
        <f t="shared" si="18"/>
        <v>0</v>
      </c>
      <c r="AK46" s="2">
        <f t="shared" si="19"/>
        <v>0</v>
      </c>
      <c r="AM46" s="2">
        <f t="shared" si="20"/>
        <v>0</v>
      </c>
      <c r="AO46" t="s">
        <v>258</v>
      </c>
      <c r="AP46" t="s">
        <v>309</v>
      </c>
      <c r="AQ46">
        <v>2</v>
      </c>
      <c r="AS46">
        <v>21</v>
      </c>
      <c r="AT46" s="69">
        <v>87</v>
      </c>
      <c r="AU46" s="66">
        <f t="shared" si="21"/>
        <v>21087</v>
      </c>
      <c r="AW46" s="5" t="s">
        <v>140</v>
      </c>
      <c r="AZ46" s="5"/>
      <c r="BA46" s="5">
        <v>0</v>
      </c>
      <c r="BB46" s="5">
        <v>1</v>
      </c>
      <c r="BC46">
        <f t="shared" si="22"/>
        <v>0</v>
      </c>
      <c r="BD46">
        <f t="shared" si="23"/>
        <v>0.69599999999999995</v>
      </c>
    </row>
    <row r="47" spans="1:56" ht="13" hidden="1" customHeight="1" outlineLevel="1">
      <c r="A47" t="s">
        <v>257</v>
      </c>
      <c r="B47" t="s">
        <v>309</v>
      </c>
      <c r="C47" s="1">
        <f t="shared" si="13"/>
        <v>7759</v>
      </c>
      <c r="D47" s="5">
        <f>IF(C47&gt;0,RANK(N47,(N47:P47,Q47:AD47)),0)</f>
        <v>2</v>
      </c>
      <c r="E47" s="5">
        <f>IF(C47&gt;0,RANK(O47,(N47:P47,Q47:AD47)),0)</f>
        <v>1</v>
      </c>
      <c r="F47" s="5">
        <f>IF(P47&gt;0,RANK(P47,(N47:P47,Q47:AD47)),0)</f>
        <v>3</v>
      </c>
      <c r="G47" s="1">
        <f t="shared" si="11"/>
        <v>1323</v>
      </c>
      <c r="H47" s="2">
        <f t="shared" si="12"/>
        <v>0.1705116638742106</v>
      </c>
      <c r="I47" s="2"/>
      <c r="J47" s="2">
        <f t="shared" si="14"/>
        <v>0.40069596597499679</v>
      </c>
      <c r="K47" s="2">
        <f t="shared" si="15"/>
        <v>0.57120762984920737</v>
      </c>
      <c r="L47" s="2">
        <f t="shared" si="16"/>
        <v>2.8096404175795849E-2</v>
      </c>
      <c r="M47" s="2">
        <f t="shared" si="17"/>
        <v>-6.9388939039072284E-18</v>
      </c>
      <c r="N47" s="1">
        <v>3109</v>
      </c>
      <c r="O47" s="1">
        <v>4432</v>
      </c>
      <c r="P47" s="1">
        <v>218</v>
      </c>
      <c r="U47" s="1">
        <v>0</v>
      </c>
      <c r="V47" s="1">
        <v>0</v>
      </c>
      <c r="AF47" s="5">
        <f>IF(Q47&gt;0,RANK(Q47,(N47:P47,Q47:AD47)),0)</f>
        <v>0</v>
      </c>
      <c r="AG47" s="5">
        <f>IF(R47&gt;0,RANK(R47,(N47:P47,Q47:AD47)),0)</f>
        <v>0</v>
      </c>
      <c r="AH47" s="5" t="e">
        <f>IF(#REF!&gt;0,RANK(#REF!,(N47:P47,Q47:AD47)),0)</f>
        <v>#REF!</v>
      </c>
      <c r="AI47" s="5">
        <f>IF(S47&gt;0,RANK(S47,(N47:P47,Q47:AD47)),0)</f>
        <v>0</v>
      </c>
      <c r="AJ47" s="2">
        <f t="shared" si="18"/>
        <v>0</v>
      </c>
      <c r="AK47" s="2">
        <f t="shared" si="19"/>
        <v>0</v>
      </c>
      <c r="AM47" s="2">
        <f t="shared" si="20"/>
        <v>0</v>
      </c>
      <c r="AO47" t="s">
        <v>257</v>
      </c>
      <c r="AP47" t="s">
        <v>309</v>
      </c>
      <c r="AQ47">
        <v>4</v>
      </c>
      <c r="AS47">
        <v>21</v>
      </c>
      <c r="AT47" s="69">
        <v>89</v>
      </c>
      <c r="AU47" s="66">
        <f t="shared" si="21"/>
        <v>21089</v>
      </c>
      <c r="AW47" s="5" t="s">
        <v>140</v>
      </c>
      <c r="AZ47" s="5"/>
      <c r="BA47" s="5">
        <v>1</v>
      </c>
      <c r="BB47" s="5">
        <v>0</v>
      </c>
      <c r="BC47">
        <f t="shared" si="22"/>
        <v>0.4</v>
      </c>
      <c r="BD47">
        <f t="shared" si="23"/>
        <v>0</v>
      </c>
    </row>
    <row r="48" spans="1:56" ht="13" hidden="1" customHeight="1" outlineLevel="1">
      <c r="A48" t="s">
        <v>287</v>
      </c>
      <c r="B48" t="s">
        <v>309</v>
      </c>
      <c r="C48" s="1">
        <f t="shared" si="13"/>
        <v>2231</v>
      </c>
      <c r="D48" s="5">
        <f>IF(C48&gt;0,RANK(N48,(N48:P48,Q48:AD48)),0)</f>
        <v>2</v>
      </c>
      <c r="E48" s="5">
        <f>IF(C48&gt;0,RANK(O48,(N48:P48,Q48:AD48)),0)</f>
        <v>1</v>
      </c>
      <c r="F48" s="5">
        <f>IF(P48&gt;0,RANK(P48,(N48:P48,Q48:AD48)),0)</f>
        <v>3</v>
      </c>
      <c r="G48" s="1">
        <f t="shared" si="11"/>
        <v>50</v>
      </c>
      <c r="H48" s="2">
        <f t="shared" si="12"/>
        <v>2.2411474675033616E-2</v>
      </c>
      <c r="I48" s="2"/>
      <c r="J48" s="2">
        <f t="shared" si="14"/>
        <v>0.4769161810847154</v>
      </c>
      <c r="K48" s="2">
        <f t="shared" si="15"/>
        <v>0.49932765575974897</v>
      </c>
      <c r="L48" s="2">
        <f t="shared" si="16"/>
        <v>2.3756163155535633E-2</v>
      </c>
      <c r="M48" s="2">
        <f t="shared" si="17"/>
        <v>5.8980598183211441E-17</v>
      </c>
      <c r="N48" s="1">
        <v>1064</v>
      </c>
      <c r="O48" s="1">
        <v>1114</v>
      </c>
      <c r="P48" s="1">
        <v>53</v>
      </c>
      <c r="U48" s="1">
        <v>0</v>
      </c>
      <c r="V48" s="1">
        <v>0</v>
      </c>
      <c r="AF48" s="5">
        <f>IF(Q48&gt;0,RANK(Q48,(N48:P48,Q48:AD48)),0)</f>
        <v>0</v>
      </c>
      <c r="AG48" s="5">
        <f>IF(R48&gt;0,RANK(R48,(N48:P48,Q48:AD48)),0)</f>
        <v>0</v>
      </c>
      <c r="AH48" s="5" t="e">
        <f>IF(#REF!&gt;0,RANK(#REF!,(N48:P48,Q48:AD48)),0)</f>
        <v>#REF!</v>
      </c>
      <c r="AI48" s="5">
        <f>IF(S48&gt;0,RANK(S48,(N48:P48,Q48:AD48)),0)</f>
        <v>0</v>
      </c>
      <c r="AJ48" s="2">
        <f t="shared" si="18"/>
        <v>0</v>
      </c>
      <c r="AK48" s="2">
        <f t="shared" si="19"/>
        <v>0</v>
      </c>
      <c r="AM48" s="2">
        <f t="shared" si="20"/>
        <v>0</v>
      </c>
      <c r="AO48" t="s">
        <v>287</v>
      </c>
      <c r="AP48" t="s">
        <v>309</v>
      </c>
      <c r="AQ48">
        <v>2</v>
      </c>
      <c r="AS48">
        <v>21</v>
      </c>
      <c r="AT48" s="69">
        <v>91</v>
      </c>
      <c r="AU48" s="66">
        <f t="shared" si="21"/>
        <v>21091</v>
      </c>
      <c r="AW48" s="5" t="s">
        <v>140</v>
      </c>
      <c r="AZ48" s="5"/>
      <c r="BA48" s="5">
        <v>1</v>
      </c>
      <c r="BB48" s="5">
        <v>0</v>
      </c>
      <c r="BC48">
        <f t="shared" si="22"/>
        <v>0.47599999999999998</v>
      </c>
      <c r="BD48">
        <f t="shared" si="23"/>
        <v>0</v>
      </c>
    </row>
    <row r="49" spans="1:56" ht="13" hidden="1" customHeight="1" outlineLevel="1">
      <c r="A49" t="s">
        <v>327</v>
      </c>
      <c r="B49" t="s">
        <v>309</v>
      </c>
      <c r="C49" s="1">
        <f t="shared" si="13"/>
        <v>20430</v>
      </c>
      <c r="D49" s="5">
        <f>IF(C49&gt;0,RANK(N49,(N49:P49,Q49:AD49)),0)</f>
        <v>2</v>
      </c>
      <c r="E49" s="5">
        <f>IF(C49&gt;0,RANK(O49,(N49:P49,Q49:AD49)),0)</f>
        <v>1</v>
      </c>
      <c r="F49" s="5">
        <f>IF(P49&gt;0,RANK(P49,(N49:P49,Q49:AD49)),0)</f>
        <v>3</v>
      </c>
      <c r="G49" s="1">
        <f t="shared" si="11"/>
        <v>3557</v>
      </c>
      <c r="H49" s="2">
        <f t="shared" si="12"/>
        <v>0.1741067058247675</v>
      </c>
      <c r="I49" s="2"/>
      <c r="J49" s="2">
        <f t="shared" si="14"/>
        <v>0.39300048947626043</v>
      </c>
      <c r="K49" s="2">
        <f t="shared" si="15"/>
        <v>0.56710719530102793</v>
      </c>
      <c r="L49" s="2">
        <f t="shared" si="16"/>
        <v>3.9892315222711701E-2</v>
      </c>
      <c r="M49" s="2">
        <f t="shared" si="17"/>
        <v>-6.2450045135165055E-17</v>
      </c>
      <c r="N49" s="1">
        <v>8029</v>
      </c>
      <c r="O49" s="1">
        <v>11586</v>
      </c>
      <c r="P49" s="1">
        <v>815</v>
      </c>
      <c r="U49" s="1">
        <v>0</v>
      </c>
      <c r="V49" s="1">
        <v>0</v>
      </c>
      <c r="AF49" s="5">
        <f>IF(Q49&gt;0,RANK(Q49,(N49:P49,Q49:AD49)),0)</f>
        <v>0</v>
      </c>
      <c r="AG49" s="5">
        <f>IF(R49&gt;0,RANK(R49,(N49:P49,Q49:AD49)),0)</f>
        <v>0</v>
      </c>
      <c r="AH49" s="5" t="e">
        <f>IF(#REF!&gt;0,RANK(#REF!,(N49:P49,Q49:AD49)),0)</f>
        <v>#REF!</v>
      </c>
      <c r="AI49" s="5">
        <f>IF(S49&gt;0,RANK(S49,(N49:P49,Q49:AD49)),0)</f>
        <v>0</v>
      </c>
      <c r="AJ49" s="2">
        <f t="shared" si="18"/>
        <v>0</v>
      </c>
      <c r="AK49" s="2">
        <f t="shared" si="19"/>
        <v>0</v>
      </c>
      <c r="AM49" s="2">
        <f t="shared" si="20"/>
        <v>0</v>
      </c>
      <c r="AO49" t="s">
        <v>327</v>
      </c>
      <c r="AP49" t="s">
        <v>309</v>
      </c>
      <c r="AQ49">
        <v>2</v>
      </c>
      <c r="AS49">
        <v>21</v>
      </c>
      <c r="AT49" s="69">
        <v>93</v>
      </c>
      <c r="AU49" s="66">
        <f t="shared" si="21"/>
        <v>21093</v>
      </c>
      <c r="AW49" s="5" t="s">
        <v>140</v>
      </c>
      <c r="AZ49" s="5"/>
      <c r="BA49" s="5">
        <v>0</v>
      </c>
      <c r="BB49" s="5">
        <v>1</v>
      </c>
      <c r="BC49">
        <f t="shared" si="22"/>
        <v>0</v>
      </c>
      <c r="BD49">
        <f t="shared" si="23"/>
        <v>0.56699999999999995</v>
      </c>
    </row>
    <row r="50" spans="1:56" ht="13" hidden="1" customHeight="1" outlineLevel="1">
      <c r="A50" t="s">
        <v>144</v>
      </c>
      <c r="B50" t="s">
        <v>309</v>
      </c>
      <c r="C50" s="1">
        <f t="shared" si="13"/>
        <v>4971</v>
      </c>
      <c r="D50" s="5">
        <f>IF(C50&gt;0,RANK(N50,(N50:P50,Q50:AD50)),0)</f>
        <v>2</v>
      </c>
      <c r="E50" s="5">
        <f>IF(C50&gt;0,RANK(O50,(N50:P50,Q50:AD50)),0)</f>
        <v>1</v>
      </c>
      <c r="F50" s="5">
        <f>IF(P50&gt;0,RANK(P50,(N50:P50,Q50:AD50)),0)</f>
        <v>3</v>
      </c>
      <c r="G50" s="1">
        <f t="shared" si="11"/>
        <v>1428</v>
      </c>
      <c r="H50" s="2">
        <f t="shared" si="12"/>
        <v>0.28726614363307179</v>
      </c>
      <c r="I50" s="2"/>
      <c r="J50" s="2">
        <f t="shared" si="14"/>
        <v>0.33614966807483404</v>
      </c>
      <c r="K50" s="2">
        <f t="shared" si="15"/>
        <v>0.62341581170790583</v>
      </c>
      <c r="L50" s="2">
        <f t="shared" si="16"/>
        <v>4.0434520217260107E-2</v>
      </c>
      <c r="M50" s="2">
        <f t="shared" si="17"/>
        <v>2.0816681711721685E-17</v>
      </c>
      <c r="N50" s="1">
        <v>1671</v>
      </c>
      <c r="O50" s="1">
        <v>3099</v>
      </c>
      <c r="P50" s="1">
        <v>201</v>
      </c>
      <c r="U50" s="1">
        <v>0</v>
      </c>
      <c r="V50" s="1">
        <v>0</v>
      </c>
      <c r="AF50" s="5">
        <f>IF(Q50&gt;0,RANK(Q50,(N50:P50,Q50:AD50)),0)</f>
        <v>0</v>
      </c>
      <c r="AG50" s="5">
        <f>IF(R50&gt;0,RANK(R50,(N50:P50,Q50:AD50)),0)</f>
        <v>0</v>
      </c>
      <c r="AH50" s="5" t="e">
        <f>IF(#REF!&gt;0,RANK(#REF!,(N50:P50,Q50:AD50)),0)</f>
        <v>#REF!</v>
      </c>
      <c r="AI50" s="5">
        <f>IF(S50&gt;0,RANK(S50,(N50:P50,Q50:AD50)),0)</f>
        <v>0</v>
      </c>
      <c r="AJ50" s="2">
        <f t="shared" si="18"/>
        <v>0</v>
      </c>
      <c r="AK50" s="2">
        <f t="shared" si="19"/>
        <v>0</v>
      </c>
      <c r="AM50" s="2">
        <f t="shared" si="20"/>
        <v>0</v>
      </c>
      <c r="AO50" t="s">
        <v>144</v>
      </c>
      <c r="AP50" t="s">
        <v>309</v>
      </c>
      <c r="AQ50">
        <v>5</v>
      </c>
      <c r="AS50">
        <v>21</v>
      </c>
      <c r="AT50" s="69">
        <v>95</v>
      </c>
      <c r="AU50" s="66">
        <f t="shared" si="21"/>
        <v>21095</v>
      </c>
      <c r="AW50" s="5" t="s">
        <v>140</v>
      </c>
      <c r="AZ50" s="5"/>
      <c r="BA50" s="5">
        <v>1</v>
      </c>
      <c r="BB50" s="5">
        <v>0</v>
      </c>
      <c r="BC50">
        <f t="shared" si="22"/>
        <v>0.33600000000000002</v>
      </c>
      <c r="BD50">
        <f t="shared" si="23"/>
        <v>0</v>
      </c>
    </row>
    <row r="51" spans="1:56" ht="13" hidden="1" customHeight="1" outlineLevel="1">
      <c r="A51" t="s">
        <v>162</v>
      </c>
      <c r="B51" t="s">
        <v>309</v>
      </c>
      <c r="C51" s="1">
        <f t="shared" si="13"/>
        <v>4092</v>
      </c>
      <c r="D51" s="5">
        <f>IF(C51&gt;0,RANK(N51,(N51:P51,Q51:AD51)),0)</f>
        <v>2</v>
      </c>
      <c r="E51" s="5">
        <f>IF(C51&gt;0,RANK(O51,(N51:P51,Q51:AD51)),0)</f>
        <v>1</v>
      </c>
      <c r="F51" s="5">
        <f>IF(P51&gt;0,RANK(P51,(N51:P51,Q51:AD51)),0)</f>
        <v>3</v>
      </c>
      <c r="G51" s="1">
        <f t="shared" si="11"/>
        <v>315</v>
      </c>
      <c r="H51" s="2">
        <f t="shared" si="12"/>
        <v>7.6979472140762464E-2</v>
      </c>
      <c r="I51" s="2"/>
      <c r="J51" s="2">
        <f t="shared" si="14"/>
        <v>0.43450635386119257</v>
      </c>
      <c r="K51" s="2">
        <f t="shared" si="15"/>
        <v>0.51148582600195502</v>
      </c>
      <c r="L51" s="2">
        <f t="shared" si="16"/>
        <v>5.4007820136852396E-2</v>
      </c>
      <c r="M51" s="2">
        <f t="shared" si="17"/>
        <v>-4.8572257327350599E-17</v>
      </c>
      <c r="N51" s="1">
        <v>1778</v>
      </c>
      <c r="O51" s="1">
        <v>2093</v>
      </c>
      <c r="P51" s="1">
        <v>221</v>
      </c>
      <c r="U51" s="1">
        <v>0</v>
      </c>
      <c r="V51" s="1">
        <v>0</v>
      </c>
      <c r="AF51" s="5">
        <f>IF(Q51&gt;0,RANK(Q51,(N51:P51,Q51:AD51)),0)</f>
        <v>0</v>
      </c>
      <c r="AG51" s="5">
        <f>IF(R51&gt;0,RANK(R51,(N51:P51,Q51:AD51)),0)</f>
        <v>0</v>
      </c>
      <c r="AH51" s="5" t="e">
        <f>IF(#REF!&gt;0,RANK(#REF!,(N51:P51,Q51:AD51)),0)</f>
        <v>#REF!</v>
      </c>
      <c r="AI51" s="5">
        <f>IF(S51&gt;0,RANK(S51,(N51:P51,Q51:AD51)),0)</f>
        <v>0</v>
      </c>
      <c r="AJ51" s="2">
        <f t="shared" si="18"/>
        <v>0</v>
      </c>
      <c r="AK51" s="2">
        <f t="shared" si="19"/>
        <v>0</v>
      </c>
      <c r="AM51" s="2">
        <f t="shared" si="20"/>
        <v>0</v>
      </c>
      <c r="AO51" t="s">
        <v>162</v>
      </c>
      <c r="AP51" t="s">
        <v>309</v>
      </c>
      <c r="AQ51">
        <v>6</v>
      </c>
      <c r="AS51">
        <v>21</v>
      </c>
      <c r="AT51" s="69">
        <v>97</v>
      </c>
      <c r="AU51" s="66">
        <f t="shared" si="21"/>
        <v>21097</v>
      </c>
      <c r="AW51" s="5" t="s">
        <v>140</v>
      </c>
      <c r="AZ51" s="5"/>
      <c r="BA51" s="5">
        <v>0</v>
      </c>
      <c r="BB51" s="5">
        <v>1</v>
      </c>
      <c r="BC51">
        <f t="shared" si="22"/>
        <v>0</v>
      </c>
      <c r="BD51">
        <f t="shared" si="23"/>
        <v>0.51100000000000001</v>
      </c>
    </row>
    <row r="52" spans="1:56" ht="13" hidden="1" customHeight="1" outlineLevel="1">
      <c r="A52" t="s">
        <v>9</v>
      </c>
      <c r="B52" t="s">
        <v>309</v>
      </c>
      <c r="C52" s="1">
        <f t="shared" si="13"/>
        <v>3554</v>
      </c>
      <c r="D52" s="5">
        <f>IF(C52&gt;0,RANK(N52,(N52:P52,Q52:AD52)),0)</f>
        <v>2</v>
      </c>
      <c r="E52" s="5">
        <f>IF(C52&gt;0,RANK(O52,(N52:P52,Q52:AD52)),0)</f>
        <v>1</v>
      </c>
      <c r="F52" s="5">
        <f>IF(P52&gt;0,RANK(P52,(N52:P52,Q52:AD52)),0)</f>
        <v>3</v>
      </c>
      <c r="G52" s="1">
        <f t="shared" si="11"/>
        <v>664</v>
      </c>
      <c r="H52" s="2">
        <f t="shared" si="12"/>
        <v>0.18683173888576252</v>
      </c>
      <c r="I52" s="2"/>
      <c r="J52" s="2">
        <f t="shared" si="14"/>
        <v>0.3880135059088351</v>
      </c>
      <c r="K52" s="2">
        <f t="shared" si="15"/>
        <v>0.57484524479459764</v>
      </c>
      <c r="L52" s="2">
        <f t="shared" si="16"/>
        <v>3.7141249296567251E-2</v>
      </c>
      <c r="M52" s="2">
        <f t="shared" si="17"/>
        <v>6.9388939039072284E-18</v>
      </c>
      <c r="N52" s="1">
        <v>1379</v>
      </c>
      <c r="O52" s="1">
        <v>2043</v>
      </c>
      <c r="P52" s="1">
        <v>132</v>
      </c>
      <c r="U52" s="1">
        <v>0</v>
      </c>
      <c r="V52" s="1">
        <v>0</v>
      </c>
      <c r="AF52" s="5">
        <f>IF(Q52&gt;0,RANK(Q52,(N52:P52,Q52:AD52)),0)</f>
        <v>0</v>
      </c>
      <c r="AG52" s="5">
        <f>IF(R52&gt;0,RANK(R52,(N52:P52,Q52:AD52)),0)</f>
        <v>0</v>
      </c>
      <c r="AH52" s="5" t="e">
        <f>IF(#REF!&gt;0,RANK(#REF!,(N52:P52,Q52:AD52)),0)</f>
        <v>#REF!</v>
      </c>
      <c r="AI52" s="5">
        <f>IF(S52&gt;0,RANK(S52,(N52:P52,Q52:AD52)),0)</f>
        <v>0</v>
      </c>
      <c r="AJ52" s="2">
        <f t="shared" si="18"/>
        <v>0</v>
      </c>
      <c r="AK52" s="2">
        <f t="shared" si="19"/>
        <v>0</v>
      </c>
      <c r="AM52" s="2">
        <f t="shared" si="20"/>
        <v>0</v>
      </c>
      <c r="AO52" t="s">
        <v>9</v>
      </c>
      <c r="AP52" t="s">
        <v>309</v>
      </c>
      <c r="AQ52">
        <v>2</v>
      </c>
      <c r="AS52">
        <v>21</v>
      </c>
      <c r="AT52" s="69">
        <v>99</v>
      </c>
      <c r="AU52" s="66">
        <f t="shared" si="21"/>
        <v>21099</v>
      </c>
      <c r="AW52" s="5" t="s">
        <v>140</v>
      </c>
      <c r="AZ52" s="5"/>
      <c r="BA52" s="5">
        <v>0</v>
      </c>
      <c r="BB52" s="5">
        <v>1</v>
      </c>
      <c r="BC52">
        <f t="shared" si="22"/>
        <v>0</v>
      </c>
      <c r="BD52">
        <f t="shared" si="23"/>
        <v>0.57399999999999995</v>
      </c>
    </row>
    <row r="53" spans="1:56" ht="13" hidden="1" customHeight="1" outlineLevel="1">
      <c r="A53" t="s">
        <v>17</v>
      </c>
      <c r="B53" t="s">
        <v>309</v>
      </c>
      <c r="C53" s="1">
        <f t="shared" si="13"/>
        <v>10251</v>
      </c>
      <c r="D53" s="5">
        <f>IF(C53&gt;0,RANK(N53,(N53:P53,Q53:AD53)),0)</f>
        <v>1</v>
      </c>
      <c r="E53" s="5">
        <f>IF(C53&gt;0,RANK(O53,(N53:P53,Q53:AD53)),0)</f>
        <v>2</v>
      </c>
      <c r="F53" s="5">
        <f>IF(P53&gt;0,RANK(P53,(N53:P53,Q53:AD53)),0)</f>
        <v>3</v>
      </c>
      <c r="G53" s="1">
        <f t="shared" si="11"/>
        <v>280</v>
      </c>
      <c r="H53" s="2">
        <f t="shared" si="12"/>
        <v>2.7314408350404839E-2</v>
      </c>
      <c r="I53" s="2"/>
      <c r="J53" s="2">
        <f t="shared" si="14"/>
        <v>0.49917081260364843</v>
      </c>
      <c r="K53" s="2">
        <f t="shared" si="15"/>
        <v>0.4718564042532436</v>
      </c>
      <c r="L53" s="2">
        <f t="shared" si="16"/>
        <v>2.8972783143107989E-2</v>
      </c>
      <c r="M53" s="2">
        <f t="shared" si="17"/>
        <v>-7.2858385991025898E-17</v>
      </c>
      <c r="N53" s="1">
        <v>5117</v>
      </c>
      <c r="O53" s="1">
        <v>4837</v>
      </c>
      <c r="P53" s="1">
        <v>297</v>
      </c>
      <c r="U53" s="1">
        <v>0</v>
      </c>
      <c r="V53" s="1">
        <v>0</v>
      </c>
      <c r="AF53" s="5">
        <f>IF(Q53&gt;0,RANK(Q53,(N53:P53,Q53:AD53)),0)</f>
        <v>0</v>
      </c>
      <c r="AG53" s="5">
        <f>IF(R53&gt;0,RANK(R53,(N53:P53,Q53:AD53)),0)</f>
        <v>0</v>
      </c>
      <c r="AH53" s="5" t="e">
        <f>IF(#REF!&gt;0,RANK(#REF!,(N53:P53,Q53:AD53)),0)</f>
        <v>#REF!</v>
      </c>
      <c r="AI53" s="5">
        <f>IF(S53&gt;0,RANK(S53,(N53:P53,Q53:AD53)),0)</f>
        <v>0</v>
      </c>
      <c r="AJ53" s="2">
        <f t="shared" si="18"/>
        <v>0</v>
      </c>
      <c r="AK53" s="2">
        <f t="shared" si="19"/>
        <v>0</v>
      </c>
      <c r="AM53" s="2">
        <f t="shared" si="20"/>
        <v>0</v>
      </c>
      <c r="AO53" t="s">
        <v>17</v>
      </c>
      <c r="AP53" t="s">
        <v>309</v>
      </c>
      <c r="AQ53">
        <v>1</v>
      </c>
      <c r="AS53">
        <v>21</v>
      </c>
      <c r="AT53" s="69">
        <v>101</v>
      </c>
      <c r="AU53" s="66">
        <f t="shared" si="21"/>
        <v>21101</v>
      </c>
      <c r="AW53" s="5" t="s">
        <v>140</v>
      </c>
      <c r="AZ53" s="5"/>
      <c r="BA53" s="5">
        <v>1</v>
      </c>
      <c r="BB53" s="5">
        <v>0</v>
      </c>
      <c r="BC53">
        <f t="shared" si="22"/>
        <v>0.499</v>
      </c>
      <c r="BD53">
        <f t="shared" si="23"/>
        <v>0</v>
      </c>
    </row>
    <row r="54" spans="1:56" ht="13" hidden="1" customHeight="1" outlineLevel="1">
      <c r="A54" t="s">
        <v>164</v>
      </c>
      <c r="B54" t="s">
        <v>309</v>
      </c>
      <c r="C54" s="1">
        <f t="shared" si="13"/>
        <v>4030</v>
      </c>
      <c r="D54" s="5">
        <f>IF(C54&gt;0,RANK(N54,(N54:P54,Q54:AD54)),0)</f>
        <v>2</v>
      </c>
      <c r="E54" s="5">
        <f>IF(C54&gt;0,RANK(O54,(N54:P54,Q54:AD54)),0)</f>
        <v>1</v>
      </c>
      <c r="F54" s="5">
        <f>IF(P54&gt;0,RANK(P54,(N54:P54,Q54:AD54)),0)</f>
        <v>3</v>
      </c>
      <c r="G54" s="1">
        <f t="shared" si="11"/>
        <v>406</v>
      </c>
      <c r="H54" s="2">
        <f t="shared" si="12"/>
        <v>0.10074441687344914</v>
      </c>
      <c r="I54" s="2"/>
      <c r="J54" s="2">
        <f t="shared" si="14"/>
        <v>0.42679900744416871</v>
      </c>
      <c r="K54" s="2">
        <f t="shared" si="15"/>
        <v>0.52754342431761791</v>
      </c>
      <c r="L54" s="2">
        <f t="shared" si="16"/>
        <v>4.5657568238213403E-2</v>
      </c>
      <c r="M54" s="2">
        <f t="shared" si="17"/>
        <v>-8.3266726846886741E-17</v>
      </c>
      <c r="N54" s="1">
        <v>1720</v>
      </c>
      <c r="O54" s="1">
        <v>2126</v>
      </c>
      <c r="P54" s="1">
        <v>184</v>
      </c>
      <c r="U54" s="1">
        <v>0</v>
      </c>
      <c r="V54" s="1">
        <v>0</v>
      </c>
      <c r="AF54" s="5">
        <f>IF(Q54&gt;0,RANK(Q54,(N54:P54,Q54:AD54)),0)</f>
        <v>0</v>
      </c>
      <c r="AG54" s="5">
        <f>IF(R54&gt;0,RANK(R54,(N54:P54,Q54:AD54)),0)</f>
        <v>0</v>
      </c>
      <c r="AH54" s="5" t="e">
        <f>IF(#REF!&gt;0,RANK(#REF!,(N54:P54,Q54:AD54)),0)</f>
        <v>#REF!</v>
      </c>
      <c r="AI54" s="5">
        <f>IF(S54&gt;0,RANK(S54,(N54:P54,Q54:AD54)),0)</f>
        <v>0</v>
      </c>
      <c r="AJ54" s="2">
        <f t="shared" si="18"/>
        <v>0</v>
      </c>
      <c r="AK54" s="2">
        <f t="shared" si="19"/>
        <v>0</v>
      </c>
      <c r="AM54" s="2">
        <f t="shared" si="20"/>
        <v>0</v>
      </c>
      <c r="AO54" t="s">
        <v>164</v>
      </c>
      <c r="AP54" t="s">
        <v>309</v>
      </c>
      <c r="AQ54">
        <v>4</v>
      </c>
      <c r="AS54">
        <v>21</v>
      </c>
      <c r="AT54" s="69">
        <v>103</v>
      </c>
      <c r="AU54" s="66">
        <f t="shared" si="21"/>
        <v>21103</v>
      </c>
      <c r="AW54" s="5" t="s">
        <v>140</v>
      </c>
      <c r="AZ54" s="5"/>
      <c r="BA54" s="5">
        <v>0</v>
      </c>
      <c r="BB54" s="5">
        <v>1</v>
      </c>
      <c r="BC54">
        <f t="shared" si="22"/>
        <v>0</v>
      </c>
      <c r="BD54">
        <f t="shared" si="23"/>
        <v>0.52700000000000002</v>
      </c>
    </row>
    <row r="55" spans="1:56" ht="13" hidden="1" customHeight="1" outlineLevel="1">
      <c r="A55" t="s">
        <v>233</v>
      </c>
      <c r="B55" t="s">
        <v>309</v>
      </c>
      <c r="C55" s="1">
        <f t="shared" si="13"/>
        <v>1255</v>
      </c>
      <c r="D55" s="5">
        <f>IF(C55&gt;0,RANK(N55,(N55:P55,Q55:AD55)),0)</f>
        <v>2</v>
      </c>
      <c r="E55" s="5">
        <f>IF(C55&gt;0,RANK(O55,(N55:P55,Q55:AD55)),0)</f>
        <v>1</v>
      </c>
      <c r="F55" s="5">
        <f>IF(P55&gt;0,RANK(P55,(N55:P55,Q55:AD55)),0)</f>
        <v>3</v>
      </c>
      <c r="G55" s="1">
        <f t="shared" si="11"/>
        <v>313</v>
      </c>
      <c r="H55" s="2">
        <f t="shared" si="12"/>
        <v>0.24940239043824702</v>
      </c>
      <c r="I55" s="2"/>
      <c r="J55" s="2">
        <f t="shared" si="14"/>
        <v>0.36494023904382472</v>
      </c>
      <c r="K55" s="2">
        <f t="shared" si="15"/>
        <v>0.61434262948207174</v>
      </c>
      <c r="L55" s="2">
        <f t="shared" si="16"/>
        <v>2.0717131474103586E-2</v>
      </c>
      <c r="M55" s="2">
        <f t="shared" si="17"/>
        <v>-1.0755285551056204E-16</v>
      </c>
      <c r="N55" s="1">
        <v>458</v>
      </c>
      <c r="O55" s="1">
        <v>771</v>
      </c>
      <c r="P55" s="1">
        <v>26</v>
      </c>
      <c r="U55" s="1">
        <v>0</v>
      </c>
      <c r="V55" s="1">
        <v>0</v>
      </c>
      <c r="AF55" s="5">
        <f>IF(Q55&gt;0,RANK(Q55,(N55:P55,Q55:AD55)),0)</f>
        <v>0</v>
      </c>
      <c r="AG55" s="5">
        <f>IF(R55&gt;0,RANK(R55,(N55:P55,Q55:AD55)),0)</f>
        <v>0</v>
      </c>
      <c r="AH55" s="5" t="e">
        <f>IF(#REF!&gt;0,RANK(#REF!,(N55:P55,Q55:AD55)),0)</f>
        <v>#REF!</v>
      </c>
      <c r="AI55" s="5">
        <f>IF(S55&gt;0,RANK(S55,(N55:P55,Q55:AD55)),0)</f>
        <v>0</v>
      </c>
      <c r="AJ55" s="2">
        <f t="shared" si="18"/>
        <v>0</v>
      </c>
      <c r="AK55" s="2">
        <f t="shared" si="19"/>
        <v>0</v>
      </c>
      <c r="AM55" s="2">
        <f t="shared" si="20"/>
        <v>0</v>
      </c>
      <c r="AO55" t="s">
        <v>233</v>
      </c>
      <c r="AP55" t="s">
        <v>309</v>
      </c>
      <c r="AQ55">
        <v>1</v>
      </c>
      <c r="AS55">
        <v>21</v>
      </c>
      <c r="AT55" s="69">
        <v>105</v>
      </c>
      <c r="AU55" s="66">
        <f t="shared" si="21"/>
        <v>21105</v>
      </c>
      <c r="AW55" s="5" t="s">
        <v>140</v>
      </c>
      <c r="AZ55" s="5"/>
      <c r="BA55" s="5">
        <v>0</v>
      </c>
      <c r="BB55" s="5">
        <v>1</v>
      </c>
      <c r="BC55">
        <f t="shared" si="22"/>
        <v>0</v>
      </c>
      <c r="BD55">
        <f t="shared" si="23"/>
        <v>0.61399999999999999</v>
      </c>
    </row>
    <row r="56" spans="1:56" ht="13" hidden="1" customHeight="1" outlineLevel="1">
      <c r="A56" t="s">
        <v>63</v>
      </c>
      <c r="B56" t="s">
        <v>309</v>
      </c>
      <c r="C56" s="1">
        <f t="shared" si="13"/>
        <v>9594</v>
      </c>
      <c r="D56" s="5">
        <f>IF(C56&gt;0,RANK(N56,(N56:P56,Q56:AD56)),0)</f>
        <v>2</v>
      </c>
      <c r="E56" s="5">
        <f>IF(C56&gt;0,RANK(O56,(N56:P56,Q56:AD56)),0)</f>
        <v>1</v>
      </c>
      <c r="F56" s="5">
        <f>IF(P56&gt;0,RANK(P56,(N56:P56,Q56:AD56)),0)</f>
        <v>3</v>
      </c>
      <c r="G56" s="1">
        <f t="shared" si="11"/>
        <v>2278</v>
      </c>
      <c r="H56" s="2">
        <f t="shared" si="12"/>
        <v>0.2374400667083594</v>
      </c>
      <c r="I56" s="2"/>
      <c r="J56" s="2">
        <f t="shared" si="14"/>
        <v>0.36731290389826976</v>
      </c>
      <c r="K56" s="2">
        <f t="shared" si="15"/>
        <v>0.60475297060662914</v>
      </c>
      <c r="L56" s="2">
        <f t="shared" si="16"/>
        <v>2.7934125495101107E-2</v>
      </c>
      <c r="M56" s="2">
        <f t="shared" si="17"/>
        <v>-3.4694469519536142E-18</v>
      </c>
      <c r="N56" s="1">
        <v>3524</v>
      </c>
      <c r="O56" s="1">
        <v>5802</v>
      </c>
      <c r="P56" s="1">
        <v>268</v>
      </c>
      <c r="U56" s="1">
        <v>0</v>
      </c>
      <c r="V56" s="1">
        <v>0</v>
      </c>
      <c r="AF56" s="5">
        <f>IF(Q56&gt;0,RANK(Q56,(N56:P56,Q56:AD56)),0)</f>
        <v>0</v>
      </c>
      <c r="AG56" s="5">
        <f>IF(R56&gt;0,RANK(R56,(N56:P56,Q56:AD56)),0)</f>
        <v>0</v>
      </c>
      <c r="AH56" s="5" t="e">
        <f>IF(#REF!&gt;0,RANK(#REF!,(N56:P56,Q56:AD56)),0)</f>
        <v>#REF!</v>
      </c>
      <c r="AI56" s="5">
        <f>IF(S56&gt;0,RANK(S56,(N56:P56,Q56:AD56)),0)</f>
        <v>0</v>
      </c>
      <c r="AJ56" s="2">
        <f t="shared" si="18"/>
        <v>0</v>
      </c>
      <c r="AK56" s="2">
        <f t="shared" si="19"/>
        <v>0</v>
      </c>
      <c r="AM56" s="2">
        <f t="shared" si="20"/>
        <v>0</v>
      </c>
      <c r="AO56" t="s">
        <v>63</v>
      </c>
      <c r="AP56" t="s">
        <v>309</v>
      </c>
      <c r="AQ56">
        <v>1</v>
      </c>
      <c r="AS56">
        <v>21</v>
      </c>
      <c r="AT56" s="69">
        <v>107</v>
      </c>
      <c r="AU56" s="66">
        <f t="shared" si="21"/>
        <v>21107</v>
      </c>
      <c r="AW56" s="5" t="s">
        <v>140</v>
      </c>
      <c r="AZ56" s="5"/>
      <c r="BA56" s="5">
        <v>0</v>
      </c>
      <c r="BB56" s="5">
        <v>1</v>
      </c>
      <c r="BC56">
        <f t="shared" si="22"/>
        <v>0</v>
      </c>
      <c r="BD56">
        <f t="shared" si="23"/>
        <v>0.60399999999999998</v>
      </c>
    </row>
    <row r="57" spans="1:56" ht="13" hidden="1" customHeight="1" outlineLevel="1">
      <c r="A57" t="s">
        <v>111</v>
      </c>
      <c r="B57" t="s">
        <v>309</v>
      </c>
      <c r="C57" s="1">
        <f t="shared" si="13"/>
        <v>2774</v>
      </c>
      <c r="D57" s="5">
        <f>IF(C57&gt;0,RANK(N57,(N57:P57,Q57:AD57)),0)</f>
        <v>2</v>
      </c>
      <c r="E57" s="5">
        <f>IF(C57&gt;0,RANK(O57,(N57:P57,Q57:AD57)),0)</f>
        <v>1</v>
      </c>
      <c r="F57" s="5">
        <f>IF(P57&gt;0,RANK(P57,(N57:P57,Q57:AD57)),0)</f>
        <v>3</v>
      </c>
      <c r="G57" s="1">
        <f t="shared" si="11"/>
        <v>1917</v>
      </c>
      <c r="H57" s="2">
        <f t="shared" si="12"/>
        <v>0.69105984138428267</v>
      </c>
      <c r="I57" s="2"/>
      <c r="J57" s="2">
        <f t="shared" si="14"/>
        <v>0.14167267483777937</v>
      </c>
      <c r="K57" s="2">
        <f t="shared" si="15"/>
        <v>0.83273251622206201</v>
      </c>
      <c r="L57" s="2">
        <f t="shared" si="16"/>
        <v>2.4513338139870222E-2</v>
      </c>
      <c r="M57" s="2">
        <f t="shared" si="17"/>
        <v>1.0814708002884199E-3</v>
      </c>
      <c r="N57" s="1">
        <v>393</v>
      </c>
      <c r="O57" s="1">
        <v>2310</v>
      </c>
      <c r="P57" s="1">
        <v>68</v>
      </c>
      <c r="U57" s="1">
        <v>3</v>
      </c>
      <c r="V57" s="1">
        <v>0</v>
      </c>
      <c r="AF57" s="5">
        <f>IF(Q57&gt;0,RANK(Q57,(N57:P57,Q57:AD57)),0)</f>
        <v>0</v>
      </c>
      <c r="AG57" s="5">
        <f>IF(R57&gt;0,RANK(R57,(N57:P57,Q57:AD57)),0)</f>
        <v>0</v>
      </c>
      <c r="AH57" s="5" t="e">
        <f>IF(#REF!&gt;0,RANK(#REF!,(N57:P57,Q57:AD57)),0)</f>
        <v>#REF!</v>
      </c>
      <c r="AI57" s="5">
        <f>IF(S57&gt;0,RANK(S57,(N57:P57,Q57:AD57)),0)</f>
        <v>0</v>
      </c>
      <c r="AJ57" s="2">
        <f t="shared" si="18"/>
        <v>0</v>
      </c>
      <c r="AK57" s="2">
        <f t="shared" si="19"/>
        <v>0</v>
      </c>
      <c r="AM57" s="2">
        <f t="shared" si="20"/>
        <v>0</v>
      </c>
      <c r="AO57" t="s">
        <v>111</v>
      </c>
      <c r="AP57" t="s">
        <v>309</v>
      </c>
      <c r="AQ57">
        <v>5</v>
      </c>
      <c r="AS57">
        <v>21</v>
      </c>
      <c r="AT57" s="69">
        <v>109</v>
      </c>
      <c r="AU57" s="66">
        <f t="shared" si="21"/>
        <v>21109</v>
      </c>
      <c r="AW57" s="5" t="s">
        <v>140</v>
      </c>
      <c r="AZ57" s="5"/>
      <c r="BA57" s="5">
        <v>0</v>
      </c>
      <c r="BB57" s="5">
        <v>1</v>
      </c>
      <c r="BC57">
        <f t="shared" si="22"/>
        <v>0</v>
      </c>
      <c r="BD57">
        <f t="shared" si="23"/>
        <v>0.83199999999999996</v>
      </c>
    </row>
    <row r="58" spans="1:56" ht="13" hidden="1" customHeight="1" outlineLevel="1">
      <c r="A58" t="s">
        <v>78</v>
      </c>
      <c r="B58" t="s">
        <v>309</v>
      </c>
      <c r="C58" s="1">
        <f t="shared" si="13"/>
        <v>192972</v>
      </c>
      <c r="D58" s="5">
        <f>IF(C58&gt;0,RANK(N58,(N58:P58,Q58:AD58)),0)</f>
        <v>1</v>
      </c>
      <c r="E58" s="5">
        <f>IF(C58&gt;0,RANK(O58,(N58:P58,Q58:AD58)),0)</f>
        <v>2</v>
      </c>
      <c r="F58" s="5">
        <f>IF(P58&gt;0,RANK(P58,(N58:P58,Q58:AD58)),0)</f>
        <v>3</v>
      </c>
      <c r="G58" s="1">
        <f t="shared" si="11"/>
        <v>37805</v>
      </c>
      <c r="H58" s="2">
        <f t="shared" si="12"/>
        <v>0.19590925108305868</v>
      </c>
      <c r="I58" s="2"/>
      <c r="J58" s="2">
        <f t="shared" si="14"/>
        <v>0.58159733018261717</v>
      </c>
      <c r="K58" s="2">
        <f t="shared" si="15"/>
        <v>0.38568807909955849</v>
      </c>
      <c r="L58" s="2">
        <f t="shared" si="16"/>
        <v>3.2657587629293369E-2</v>
      </c>
      <c r="M58" s="2">
        <f t="shared" si="17"/>
        <v>5.7003088530974133E-5</v>
      </c>
      <c r="N58" s="1">
        <v>112232</v>
      </c>
      <c r="O58" s="1">
        <v>74427</v>
      </c>
      <c r="P58" s="1">
        <v>6302</v>
      </c>
      <c r="U58" s="1">
        <v>5</v>
      </c>
      <c r="V58" s="1">
        <v>6</v>
      </c>
      <c r="AF58" s="5">
        <f>IF(Q58&gt;0,RANK(Q58,(N58:P58,Q58:AD58)),0)</f>
        <v>0</v>
      </c>
      <c r="AG58" s="5">
        <f>IF(R58&gt;0,RANK(R58,(N58:P58,Q58:AD58)),0)</f>
        <v>0</v>
      </c>
      <c r="AH58" s="5" t="e">
        <f>IF(#REF!&gt;0,RANK(#REF!,(N58:P58,Q58:AD58)),0)</f>
        <v>#REF!</v>
      </c>
      <c r="AI58" s="5">
        <f>IF(S58&gt;0,RANK(S58,(N58:P58,Q58:AD58)),0)</f>
        <v>0</v>
      </c>
      <c r="AJ58" s="2">
        <f t="shared" si="18"/>
        <v>0</v>
      </c>
      <c r="AK58" s="2">
        <f t="shared" si="19"/>
        <v>0</v>
      </c>
      <c r="AM58" s="2">
        <f t="shared" si="20"/>
        <v>0</v>
      </c>
      <c r="AO58" t="s">
        <v>78</v>
      </c>
      <c r="AP58" t="s">
        <v>309</v>
      </c>
      <c r="AS58">
        <v>21</v>
      </c>
      <c r="AT58" s="69">
        <v>111</v>
      </c>
      <c r="AU58" s="66">
        <f t="shared" si="21"/>
        <v>21111</v>
      </c>
      <c r="AW58" s="5" t="s">
        <v>140</v>
      </c>
      <c r="AZ58" s="5"/>
      <c r="BA58" s="5">
        <v>1</v>
      </c>
      <c r="BB58" s="5">
        <v>0</v>
      </c>
      <c r="BC58">
        <f t="shared" si="22"/>
        <v>0.58099999999999996</v>
      </c>
      <c r="BD58">
        <f t="shared" si="23"/>
        <v>0</v>
      </c>
    </row>
    <row r="59" spans="1:56" ht="13" hidden="1" customHeight="1" outlineLevel="1">
      <c r="A59" t="s">
        <v>64</v>
      </c>
      <c r="B59" t="s">
        <v>309</v>
      </c>
      <c r="C59" s="1">
        <f t="shared" si="13"/>
        <v>12242</v>
      </c>
      <c r="D59" s="5">
        <f>IF(C59&gt;0,RANK(N59,(N59:P59,Q59:AD59)),0)</f>
        <v>2</v>
      </c>
      <c r="E59" s="5">
        <f>IF(C59&gt;0,RANK(O59,(N59:P59,Q59:AD59)),0)</f>
        <v>1</v>
      </c>
      <c r="F59" s="5">
        <f>IF(P59&gt;0,RANK(P59,(N59:P59,Q59:AD59)),0)</f>
        <v>3</v>
      </c>
      <c r="G59" s="1">
        <f t="shared" si="11"/>
        <v>3447</v>
      </c>
      <c r="H59" s="2">
        <f t="shared" si="12"/>
        <v>0.28157163862114032</v>
      </c>
      <c r="I59" s="2"/>
      <c r="J59" s="2">
        <f t="shared" si="14"/>
        <v>0.33768991994772096</v>
      </c>
      <c r="K59" s="2">
        <f t="shared" si="15"/>
        <v>0.61926155856886134</v>
      </c>
      <c r="L59" s="2">
        <f t="shared" si="16"/>
        <v>4.2966835484397975E-2</v>
      </c>
      <c r="M59" s="2">
        <f t="shared" si="17"/>
        <v>8.1685999019670552E-5</v>
      </c>
      <c r="N59" s="1">
        <v>4134</v>
      </c>
      <c r="O59" s="1">
        <v>7581</v>
      </c>
      <c r="P59" s="1">
        <v>526</v>
      </c>
      <c r="U59" s="1">
        <v>0</v>
      </c>
      <c r="V59" s="1">
        <v>1</v>
      </c>
      <c r="AF59" s="5">
        <f>IF(Q59&gt;0,RANK(Q59,(N59:P59,Q59:AD59)),0)</f>
        <v>0</v>
      </c>
      <c r="AG59" s="5">
        <f>IF(R59&gt;0,RANK(R59,(N59:P59,Q59:AD59)),0)</f>
        <v>0</v>
      </c>
      <c r="AH59" s="5" t="e">
        <f>IF(#REF!&gt;0,RANK(#REF!,(N59:P59,Q59:AD59)),0)</f>
        <v>#REF!</v>
      </c>
      <c r="AI59" s="5">
        <f>IF(S59&gt;0,RANK(S59,(N59:P59,Q59:AD59)),0)</f>
        <v>0</v>
      </c>
      <c r="AJ59" s="2">
        <f t="shared" si="18"/>
        <v>0</v>
      </c>
      <c r="AK59" s="2">
        <f t="shared" si="19"/>
        <v>0</v>
      </c>
      <c r="AM59" s="2">
        <f t="shared" si="20"/>
        <v>0</v>
      </c>
      <c r="AO59" t="s">
        <v>64</v>
      </c>
      <c r="AP59" t="s">
        <v>309</v>
      </c>
      <c r="AQ59">
        <v>6</v>
      </c>
      <c r="AS59">
        <v>21</v>
      </c>
      <c r="AT59" s="69">
        <v>113</v>
      </c>
      <c r="AU59" s="66">
        <f t="shared" si="21"/>
        <v>21113</v>
      </c>
      <c r="AW59" s="5" t="s">
        <v>140</v>
      </c>
      <c r="AZ59" s="5"/>
      <c r="BA59" s="5">
        <v>0</v>
      </c>
      <c r="BB59" s="5">
        <v>1</v>
      </c>
      <c r="BC59">
        <f t="shared" si="22"/>
        <v>0</v>
      </c>
      <c r="BD59">
        <f t="shared" si="23"/>
        <v>0.61899999999999999</v>
      </c>
    </row>
    <row r="60" spans="1:56" ht="13" hidden="1" customHeight="1" outlineLevel="1">
      <c r="A60" t="s">
        <v>90</v>
      </c>
      <c r="B60" t="s">
        <v>309</v>
      </c>
      <c r="C60" s="1">
        <f t="shared" si="13"/>
        <v>4649</v>
      </c>
      <c r="D60" s="5">
        <f>IF(C60&gt;0,RANK(N60,(N60:P60,Q60:AD60)),0)</f>
        <v>2</v>
      </c>
      <c r="E60" s="5">
        <f>IF(C60&gt;0,RANK(O60,(N60:P60,Q60:AD60)),0)</f>
        <v>1</v>
      </c>
      <c r="F60" s="5">
        <f>IF(P60&gt;0,RANK(P60,(N60:P60,Q60:AD60)),0)</f>
        <v>3</v>
      </c>
      <c r="G60" s="1">
        <f t="shared" si="11"/>
        <v>1608</v>
      </c>
      <c r="H60" s="2">
        <f t="shared" si="12"/>
        <v>0.34588083458808344</v>
      </c>
      <c r="I60" s="2"/>
      <c r="J60" s="2">
        <f t="shared" si="14"/>
        <v>0.30802323080232308</v>
      </c>
      <c r="K60" s="2">
        <f t="shared" si="15"/>
        <v>0.65390406539040657</v>
      </c>
      <c r="L60" s="2">
        <f t="shared" si="16"/>
        <v>3.8072703807270382E-2</v>
      </c>
      <c r="M60" s="2">
        <f t="shared" si="17"/>
        <v>-3.4694469519536142E-17</v>
      </c>
      <c r="N60" s="1">
        <v>1432</v>
      </c>
      <c r="O60" s="1">
        <v>3040</v>
      </c>
      <c r="P60" s="1">
        <v>177</v>
      </c>
      <c r="U60" s="1">
        <v>0</v>
      </c>
      <c r="V60" s="1">
        <v>0</v>
      </c>
      <c r="AF60" s="5">
        <f>IF(Q60&gt;0,RANK(Q60,(N60:P60,Q60:AD60)),0)</f>
        <v>0</v>
      </c>
      <c r="AG60" s="5">
        <f>IF(R60&gt;0,RANK(R60,(N60:P60,Q60:AD60)),0)</f>
        <v>0</v>
      </c>
      <c r="AH60" s="5" t="e">
        <f>IF(#REF!&gt;0,RANK(#REF!,(N60:P60,Q60:AD60)),0)</f>
        <v>#REF!</v>
      </c>
      <c r="AI60" s="5">
        <f>IF(S60&gt;0,RANK(S60,(N60:P60,Q60:AD60)),0)</f>
        <v>0</v>
      </c>
      <c r="AJ60" s="2">
        <f t="shared" si="18"/>
        <v>0</v>
      </c>
      <c r="AK60" s="2">
        <f t="shared" si="19"/>
        <v>0</v>
      </c>
      <c r="AM60" s="2">
        <f t="shared" si="20"/>
        <v>0</v>
      </c>
      <c r="AO60" t="s">
        <v>90</v>
      </c>
      <c r="AP60" t="s">
        <v>309</v>
      </c>
      <c r="AQ60">
        <v>5</v>
      </c>
      <c r="AS60">
        <v>21</v>
      </c>
      <c r="AT60" s="69">
        <v>115</v>
      </c>
      <c r="AU60" s="66">
        <f t="shared" si="21"/>
        <v>21115</v>
      </c>
      <c r="AW60" s="5" t="s">
        <v>140</v>
      </c>
      <c r="AZ60" s="5"/>
      <c r="BA60" s="5">
        <v>0</v>
      </c>
      <c r="BB60" s="5">
        <v>1</v>
      </c>
      <c r="BC60">
        <f t="shared" si="22"/>
        <v>0</v>
      </c>
      <c r="BD60">
        <f t="shared" si="23"/>
        <v>0.65300000000000002</v>
      </c>
    </row>
    <row r="61" spans="1:56" ht="13" hidden="1" customHeight="1" outlineLevel="1">
      <c r="A61" t="s">
        <v>65</v>
      </c>
      <c r="B61" t="s">
        <v>309</v>
      </c>
      <c r="C61" s="1">
        <f t="shared" si="13"/>
        <v>31457</v>
      </c>
      <c r="D61" s="5">
        <f>IF(C61&gt;0,RANK(N61,(N61:P61,Q61:AD61)),0)</f>
        <v>2</v>
      </c>
      <c r="E61" s="5">
        <f>IF(C61&gt;0,RANK(O61,(N61:P61,Q61:AD61)),0)</f>
        <v>1</v>
      </c>
      <c r="F61" s="5">
        <f>IF(P61&gt;0,RANK(P61,(N61:P61,Q61:AD61)),0)</f>
        <v>3</v>
      </c>
      <c r="G61" s="1">
        <f t="shared" si="11"/>
        <v>5706</v>
      </c>
      <c r="H61" s="2">
        <f t="shared" si="12"/>
        <v>0.18139046952983437</v>
      </c>
      <c r="I61" s="2"/>
      <c r="J61" s="2">
        <f t="shared" si="14"/>
        <v>0.39104173951743648</v>
      </c>
      <c r="K61" s="2">
        <f t="shared" si="15"/>
        <v>0.57243220904727088</v>
      </c>
      <c r="L61" s="2">
        <f t="shared" si="16"/>
        <v>3.6398893727946087E-2</v>
      </c>
      <c r="M61" s="2">
        <f t="shared" si="17"/>
        <v>1.2715770734655213E-4</v>
      </c>
      <c r="N61" s="1">
        <v>12301</v>
      </c>
      <c r="O61" s="1">
        <v>18007</v>
      </c>
      <c r="P61" s="1">
        <v>1145</v>
      </c>
      <c r="U61" s="1">
        <v>3</v>
      </c>
      <c r="V61" s="1">
        <v>1</v>
      </c>
      <c r="AF61" s="5">
        <f>IF(Q61&gt;0,RANK(Q61,(N61:P61,Q61:AD61)),0)</f>
        <v>0</v>
      </c>
      <c r="AG61" s="5">
        <f>IF(R61&gt;0,RANK(R61,(N61:P61,Q61:AD61)),0)</f>
        <v>0</v>
      </c>
      <c r="AH61" s="5" t="e">
        <f>IF(#REF!&gt;0,RANK(#REF!,(N61:P61,Q61:AD61)),0)</f>
        <v>#REF!</v>
      </c>
      <c r="AI61" s="5">
        <f>IF(S61&gt;0,RANK(S61,(N61:P61,Q61:AD61)),0)</f>
        <v>0</v>
      </c>
      <c r="AJ61" s="2">
        <f t="shared" si="18"/>
        <v>0</v>
      </c>
      <c r="AK61" s="2">
        <f t="shared" si="19"/>
        <v>0</v>
      </c>
      <c r="AM61" s="2">
        <f t="shared" si="20"/>
        <v>0</v>
      </c>
      <c r="AO61" t="s">
        <v>65</v>
      </c>
      <c r="AP61" t="s">
        <v>309</v>
      </c>
      <c r="AQ61">
        <v>4</v>
      </c>
      <c r="AS61">
        <v>21</v>
      </c>
      <c r="AT61" s="69">
        <v>117</v>
      </c>
      <c r="AU61" s="66">
        <f t="shared" si="21"/>
        <v>21117</v>
      </c>
      <c r="AW61" s="5" t="s">
        <v>140</v>
      </c>
      <c r="AZ61" s="5"/>
      <c r="BA61" s="5">
        <v>0</v>
      </c>
      <c r="BB61" s="5">
        <v>1</v>
      </c>
      <c r="BC61">
        <f t="shared" si="22"/>
        <v>0</v>
      </c>
      <c r="BD61">
        <f t="shared" si="23"/>
        <v>0.57199999999999995</v>
      </c>
    </row>
    <row r="62" spans="1:56" ht="13" hidden="1" customHeight="1" outlineLevel="1">
      <c r="A62" t="s">
        <v>234</v>
      </c>
      <c r="B62" t="s">
        <v>309</v>
      </c>
      <c r="C62" s="1">
        <f t="shared" si="13"/>
        <v>2885</v>
      </c>
      <c r="D62" s="5">
        <f>IF(C62&gt;0,RANK(N62,(N62:P62,Q62:AD62)),0)</f>
        <v>2</v>
      </c>
      <c r="E62" s="5">
        <f>IF(C62&gt;0,RANK(O62,(N62:P62,Q62:AD62)),0)</f>
        <v>1</v>
      </c>
      <c r="F62" s="5">
        <f>IF(P62&gt;0,RANK(P62,(N62:P62,Q62:AD62)),0)</f>
        <v>3</v>
      </c>
      <c r="G62" s="1">
        <f t="shared" si="11"/>
        <v>471</v>
      </c>
      <c r="H62" s="2">
        <f t="shared" si="12"/>
        <v>0.16325823223570191</v>
      </c>
      <c r="I62" s="2"/>
      <c r="J62" s="2">
        <f t="shared" si="14"/>
        <v>0.39549393414211437</v>
      </c>
      <c r="K62" s="2">
        <f t="shared" si="15"/>
        <v>0.55875216637781633</v>
      </c>
      <c r="L62" s="2">
        <f t="shared" si="16"/>
        <v>4.5753899480069325E-2</v>
      </c>
      <c r="M62" s="2">
        <f t="shared" si="17"/>
        <v>-7.6327832942979512E-17</v>
      </c>
      <c r="N62" s="1">
        <v>1141</v>
      </c>
      <c r="O62" s="1">
        <v>1612</v>
      </c>
      <c r="P62" s="1">
        <v>132</v>
      </c>
      <c r="U62" s="1">
        <v>0</v>
      </c>
      <c r="V62" s="1">
        <v>0</v>
      </c>
      <c r="AF62" s="5">
        <f>IF(Q62&gt;0,RANK(Q62,(N62:P62,Q62:AD62)),0)</f>
        <v>0</v>
      </c>
      <c r="AG62" s="5">
        <f>IF(R62&gt;0,RANK(R62,(N62:P62,Q62:AD62)),0)</f>
        <v>0</v>
      </c>
      <c r="AH62" s="5" t="e">
        <f>IF(#REF!&gt;0,RANK(#REF!,(N62:P62,Q62:AD62)),0)</f>
        <v>#REF!</v>
      </c>
      <c r="AI62" s="5">
        <f>IF(S62&gt;0,RANK(S62,(N62:P62,Q62:AD62)),0)</f>
        <v>0</v>
      </c>
      <c r="AJ62" s="2">
        <f t="shared" si="18"/>
        <v>0</v>
      </c>
      <c r="AK62" s="2">
        <f t="shared" si="19"/>
        <v>0</v>
      </c>
      <c r="AM62" s="2">
        <f t="shared" si="20"/>
        <v>0</v>
      </c>
      <c r="AO62" t="s">
        <v>234</v>
      </c>
      <c r="AP62" t="s">
        <v>309</v>
      </c>
      <c r="AQ62">
        <v>5</v>
      </c>
      <c r="AS62">
        <v>21</v>
      </c>
      <c r="AT62" s="69">
        <v>119</v>
      </c>
      <c r="AU62" s="66">
        <f t="shared" si="21"/>
        <v>21119</v>
      </c>
      <c r="AW62" s="5" t="s">
        <v>140</v>
      </c>
      <c r="AZ62" s="5"/>
      <c r="BA62" s="5">
        <v>1</v>
      </c>
      <c r="BB62" s="5">
        <v>0</v>
      </c>
      <c r="BC62">
        <f t="shared" si="22"/>
        <v>0.39500000000000002</v>
      </c>
      <c r="BD62">
        <f t="shared" si="23"/>
        <v>0</v>
      </c>
    </row>
    <row r="63" spans="1:56" ht="13" hidden="1" customHeight="1" outlineLevel="1">
      <c r="A63" t="s">
        <v>279</v>
      </c>
      <c r="B63" t="s">
        <v>309</v>
      </c>
      <c r="C63" s="1">
        <f t="shared" si="13"/>
        <v>5505</v>
      </c>
      <c r="D63" s="5">
        <f>IF(C63&gt;0,RANK(N63,(N63:P63,Q63:AD63)),0)</f>
        <v>2</v>
      </c>
      <c r="E63" s="5">
        <f>IF(C63&gt;0,RANK(O63,(N63:P63,Q63:AD63)),0)</f>
        <v>1</v>
      </c>
      <c r="F63" s="5">
        <f>IF(P63&gt;0,RANK(P63,(N63:P63,Q63:AD63)),0)</f>
        <v>3</v>
      </c>
      <c r="G63" s="1">
        <f t="shared" si="11"/>
        <v>2072</v>
      </c>
      <c r="H63" s="2">
        <f t="shared" si="12"/>
        <v>0.37638510445049955</v>
      </c>
      <c r="I63" s="2"/>
      <c r="J63" s="2">
        <f t="shared" si="14"/>
        <v>0.29682107175295186</v>
      </c>
      <c r="K63" s="2">
        <f t="shared" si="15"/>
        <v>0.67320617620345136</v>
      </c>
      <c r="L63" s="2">
        <f t="shared" si="16"/>
        <v>2.96094459582198E-2</v>
      </c>
      <c r="M63" s="2">
        <f t="shared" si="17"/>
        <v>3.6330608537703951E-4</v>
      </c>
      <c r="N63" s="1">
        <v>1634</v>
      </c>
      <c r="O63" s="1">
        <v>3706</v>
      </c>
      <c r="P63" s="1">
        <v>163</v>
      </c>
      <c r="U63" s="1">
        <v>2</v>
      </c>
      <c r="V63" s="1">
        <v>0</v>
      </c>
      <c r="AF63" s="5">
        <f>IF(Q63&gt;0,RANK(Q63,(N63:P63,Q63:AD63)),0)</f>
        <v>0</v>
      </c>
      <c r="AG63" s="5">
        <f>IF(R63&gt;0,RANK(R63,(N63:P63,Q63:AD63)),0)</f>
        <v>0</v>
      </c>
      <c r="AH63" s="5" t="e">
        <f>IF(#REF!&gt;0,RANK(#REF!,(N63:P63,Q63:AD63)),0)</f>
        <v>#REF!</v>
      </c>
      <c r="AI63" s="5">
        <f>IF(S63&gt;0,RANK(S63,(N63:P63,Q63:AD63)),0)</f>
        <v>0</v>
      </c>
      <c r="AJ63" s="2">
        <f t="shared" si="18"/>
        <v>0</v>
      </c>
      <c r="AK63" s="2">
        <f t="shared" si="19"/>
        <v>0</v>
      </c>
      <c r="AM63" s="2">
        <f t="shared" si="20"/>
        <v>0</v>
      </c>
      <c r="AO63" t="s">
        <v>279</v>
      </c>
      <c r="AP63" t="s">
        <v>309</v>
      </c>
      <c r="AQ63">
        <v>5</v>
      </c>
      <c r="AS63">
        <v>21</v>
      </c>
      <c r="AT63" s="69">
        <v>121</v>
      </c>
      <c r="AU63" s="66">
        <f t="shared" si="21"/>
        <v>21121</v>
      </c>
      <c r="AW63" s="5" t="s">
        <v>140</v>
      </c>
      <c r="AZ63" s="5"/>
      <c r="BA63" s="5">
        <v>0</v>
      </c>
      <c r="BB63" s="5">
        <v>1</v>
      </c>
      <c r="BC63">
        <f t="shared" si="22"/>
        <v>0</v>
      </c>
      <c r="BD63">
        <f t="shared" si="23"/>
        <v>0.67300000000000004</v>
      </c>
    </row>
    <row r="64" spans="1:56" ht="13" hidden="1" customHeight="1" outlineLevel="1">
      <c r="A64" t="s">
        <v>301</v>
      </c>
      <c r="B64" t="s">
        <v>309</v>
      </c>
      <c r="C64" s="1">
        <f t="shared" si="13"/>
        <v>3363</v>
      </c>
      <c r="D64" s="5">
        <f>IF(C64&gt;0,RANK(N64,(N64:P64,Q64:AD64)),0)</f>
        <v>2</v>
      </c>
      <c r="E64" s="5">
        <f>IF(C64&gt;0,RANK(O64,(N64:P64,Q64:AD64)),0)</f>
        <v>1</v>
      </c>
      <c r="F64" s="5">
        <f>IF(P64&gt;0,RANK(P64,(N64:P64,Q64:AD64)),0)</f>
        <v>3</v>
      </c>
      <c r="G64" s="1">
        <f t="shared" si="11"/>
        <v>795</v>
      </c>
      <c r="H64" s="2">
        <f t="shared" si="12"/>
        <v>0.23639607493309545</v>
      </c>
      <c r="I64" s="2"/>
      <c r="J64" s="2">
        <f t="shared" si="14"/>
        <v>0.36098721379720489</v>
      </c>
      <c r="K64" s="2">
        <f t="shared" si="15"/>
        <v>0.59738328873030033</v>
      </c>
      <c r="L64" s="2">
        <f t="shared" si="16"/>
        <v>4.0737436812369909E-2</v>
      </c>
      <c r="M64" s="2">
        <f t="shared" si="17"/>
        <v>8.9206066012487151E-4</v>
      </c>
      <c r="N64" s="1">
        <v>1214</v>
      </c>
      <c r="O64" s="1">
        <v>2009</v>
      </c>
      <c r="P64" s="1">
        <v>137</v>
      </c>
      <c r="U64" s="1">
        <v>3</v>
      </c>
      <c r="V64" s="1">
        <v>0</v>
      </c>
      <c r="AF64" s="5">
        <f>IF(Q64&gt;0,RANK(Q64,(N64:P64,Q64:AD64)),0)</f>
        <v>0</v>
      </c>
      <c r="AG64" s="5">
        <f>IF(R64&gt;0,RANK(R64,(N64:P64,Q64:AD64)),0)</f>
        <v>0</v>
      </c>
      <c r="AH64" s="5" t="e">
        <f>IF(#REF!&gt;0,RANK(#REF!,(N64:P64,Q64:AD64)),0)</f>
        <v>#REF!</v>
      </c>
      <c r="AI64" s="5">
        <f>IF(S64&gt;0,RANK(S64,(N64:P64,Q64:AD64)),0)</f>
        <v>0</v>
      </c>
      <c r="AJ64" s="2">
        <f t="shared" si="18"/>
        <v>0</v>
      </c>
      <c r="AK64" s="2">
        <f t="shared" si="19"/>
        <v>0</v>
      </c>
      <c r="AM64" s="2">
        <f t="shared" si="20"/>
        <v>0</v>
      </c>
      <c r="AO64" t="s">
        <v>301</v>
      </c>
      <c r="AP64" t="s">
        <v>309</v>
      </c>
      <c r="AQ64">
        <v>2</v>
      </c>
      <c r="AS64">
        <v>21</v>
      </c>
      <c r="AT64" s="69">
        <v>123</v>
      </c>
      <c r="AU64" s="66">
        <f t="shared" si="21"/>
        <v>21123</v>
      </c>
      <c r="AW64" s="5" t="s">
        <v>140</v>
      </c>
      <c r="AZ64" s="5"/>
      <c r="BA64" s="5">
        <v>0</v>
      </c>
      <c r="BB64" s="5">
        <v>1</v>
      </c>
      <c r="BC64">
        <f t="shared" si="22"/>
        <v>0</v>
      </c>
      <c r="BD64">
        <f t="shared" si="23"/>
        <v>0.59699999999999998</v>
      </c>
    </row>
    <row r="65" spans="1:56" ht="13" hidden="1" customHeight="1" outlineLevel="1">
      <c r="A65" t="s">
        <v>39</v>
      </c>
      <c r="B65" t="s">
        <v>309</v>
      </c>
      <c r="C65" s="1">
        <f t="shared" si="13"/>
        <v>11791</v>
      </c>
      <c r="D65" s="5">
        <f>IF(C65&gt;0,RANK(N65,(N65:P65,Q65:AD65)),0)</f>
        <v>2</v>
      </c>
      <c r="E65" s="5">
        <f>IF(C65&gt;0,RANK(O65,(N65:P65,Q65:AD65)),0)</f>
        <v>1</v>
      </c>
      <c r="F65" s="5">
        <f>IF(P65&gt;0,RANK(P65,(N65:P65,Q65:AD65)),0)</f>
        <v>3</v>
      </c>
      <c r="G65" s="1">
        <f t="shared" si="11"/>
        <v>6118</v>
      </c>
      <c r="H65" s="2">
        <f t="shared" si="12"/>
        <v>0.51887032482401829</v>
      </c>
      <c r="I65" s="2"/>
      <c r="J65" s="2">
        <f t="shared" si="14"/>
        <v>0.22585022474768893</v>
      </c>
      <c r="K65" s="2">
        <f t="shared" si="15"/>
        <v>0.74472054957170719</v>
      </c>
      <c r="L65" s="2">
        <f t="shared" si="16"/>
        <v>2.9259604783309304E-2</v>
      </c>
      <c r="M65" s="2">
        <f t="shared" si="17"/>
        <v>1.6962089729460547E-4</v>
      </c>
      <c r="N65" s="1">
        <v>2663</v>
      </c>
      <c r="O65" s="1">
        <v>8781</v>
      </c>
      <c r="P65" s="1">
        <v>345</v>
      </c>
      <c r="U65" s="1">
        <v>0</v>
      </c>
      <c r="V65" s="1">
        <v>2</v>
      </c>
      <c r="AF65" s="5">
        <f>IF(Q65&gt;0,RANK(Q65,(N65:P65,Q65:AD65)),0)</f>
        <v>0</v>
      </c>
      <c r="AG65" s="5">
        <f>IF(R65&gt;0,RANK(R65,(N65:P65,Q65:AD65)),0)</f>
        <v>0</v>
      </c>
      <c r="AH65" s="5" t="e">
        <f>IF(#REF!&gt;0,RANK(#REF!,(N65:P65,Q65:AD65)),0)</f>
        <v>#REF!</v>
      </c>
      <c r="AI65" s="5">
        <f>IF(S65&gt;0,RANK(S65,(N65:P65,Q65:AD65)),0)</f>
        <v>0</v>
      </c>
      <c r="AJ65" s="2">
        <f t="shared" si="18"/>
        <v>0</v>
      </c>
      <c r="AK65" s="2">
        <f t="shared" si="19"/>
        <v>0</v>
      </c>
      <c r="AM65" s="2">
        <f t="shared" si="20"/>
        <v>0</v>
      </c>
      <c r="AO65" t="s">
        <v>39</v>
      </c>
      <c r="AP65" t="s">
        <v>309</v>
      </c>
      <c r="AQ65">
        <v>5</v>
      </c>
      <c r="AS65">
        <v>21</v>
      </c>
      <c r="AT65" s="69">
        <v>125</v>
      </c>
      <c r="AU65" s="66">
        <f t="shared" si="21"/>
        <v>21125</v>
      </c>
      <c r="AW65" s="5" t="s">
        <v>140</v>
      </c>
      <c r="AZ65" s="5"/>
      <c r="BA65" s="5">
        <v>0</v>
      </c>
      <c r="BB65" s="5">
        <v>1</v>
      </c>
      <c r="BC65">
        <f t="shared" si="22"/>
        <v>0</v>
      </c>
      <c r="BD65">
        <f t="shared" si="23"/>
        <v>0.74399999999999999</v>
      </c>
    </row>
    <row r="66" spans="1:56" ht="13" hidden="1" customHeight="1" outlineLevel="1">
      <c r="A66" t="s">
        <v>266</v>
      </c>
      <c r="B66" t="s">
        <v>309</v>
      </c>
      <c r="C66" s="1">
        <f t="shared" si="13"/>
        <v>2656</v>
      </c>
      <c r="D66" s="5">
        <f>IF(C66&gt;0,RANK(N66,(N66:P66,Q66:AD66)),0)</f>
        <v>2</v>
      </c>
      <c r="E66" s="5">
        <f>IF(C66&gt;0,RANK(O66,(N66:P66,Q66:AD66)),0)</f>
        <v>1</v>
      </c>
      <c r="F66" s="5">
        <f>IF(P66&gt;0,RANK(P66,(N66:P66,Q66:AD66)),0)</f>
        <v>3</v>
      </c>
      <c r="G66" s="1">
        <f t="shared" si="11"/>
        <v>643</v>
      </c>
      <c r="H66" s="2">
        <f t="shared" si="12"/>
        <v>0.24209337349397592</v>
      </c>
      <c r="I66" s="2"/>
      <c r="J66" s="2">
        <f t="shared" si="14"/>
        <v>0.36634036144578314</v>
      </c>
      <c r="K66" s="2">
        <f t="shared" si="15"/>
        <v>0.60843373493975905</v>
      </c>
      <c r="L66" s="2">
        <f t="shared" si="16"/>
        <v>2.4849397590361446E-2</v>
      </c>
      <c r="M66" s="2">
        <f t="shared" si="17"/>
        <v>3.7650602409631043E-4</v>
      </c>
      <c r="N66" s="1">
        <v>973</v>
      </c>
      <c r="O66" s="1">
        <v>1616</v>
      </c>
      <c r="P66" s="1">
        <v>66</v>
      </c>
      <c r="U66" s="1">
        <v>1</v>
      </c>
      <c r="V66" s="1">
        <v>0</v>
      </c>
      <c r="AF66" s="5">
        <f>IF(Q66&gt;0,RANK(Q66,(N66:P66,Q66:AD66)),0)</f>
        <v>0</v>
      </c>
      <c r="AG66" s="5">
        <f>IF(R66&gt;0,RANK(R66,(N66:P66,Q66:AD66)),0)</f>
        <v>0</v>
      </c>
      <c r="AH66" s="5" t="e">
        <f>IF(#REF!&gt;0,RANK(#REF!,(N66:P66,Q66:AD66)),0)</f>
        <v>#REF!</v>
      </c>
      <c r="AI66" s="5">
        <f>IF(S66&gt;0,RANK(S66,(N66:P66,Q66:AD66)),0)</f>
        <v>0</v>
      </c>
      <c r="AJ66" s="2">
        <f t="shared" si="18"/>
        <v>0</v>
      </c>
      <c r="AK66" s="2">
        <f t="shared" si="19"/>
        <v>0</v>
      </c>
      <c r="AM66" s="2">
        <f t="shared" si="20"/>
        <v>0</v>
      </c>
      <c r="AO66" t="s">
        <v>266</v>
      </c>
      <c r="AP66" t="s">
        <v>309</v>
      </c>
      <c r="AQ66">
        <v>5</v>
      </c>
      <c r="AS66">
        <v>21</v>
      </c>
      <c r="AT66" s="69">
        <v>127</v>
      </c>
      <c r="AU66" s="66">
        <f t="shared" si="21"/>
        <v>21127</v>
      </c>
      <c r="AW66" s="5" t="s">
        <v>140</v>
      </c>
      <c r="AZ66" s="5"/>
      <c r="BA66" s="5">
        <v>1</v>
      </c>
      <c r="BB66" s="5">
        <v>0</v>
      </c>
      <c r="BC66">
        <f t="shared" si="22"/>
        <v>0.36599999999999999</v>
      </c>
      <c r="BD66">
        <f t="shared" si="23"/>
        <v>0</v>
      </c>
    </row>
    <row r="67" spans="1:56" ht="13" hidden="1" customHeight="1" outlineLevel="1">
      <c r="A67" t="s">
        <v>267</v>
      </c>
      <c r="B67" t="s">
        <v>309</v>
      </c>
      <c r="C67" s="1">
        <f t="shared" ref="C67:C98" si="24">SUM(N67:AD67)</f>
        <v>1536</v>
      </c>
      <c r="D67" s="5">
        <f>IF(C67&gt;0,RANK(N67,(N67:P67,Q67:AD67)),0)</f>
        <v>2</v>
      </c>
      <c r="E67" s="5">
        <f>IF(C67&gt;0,RANK(O67,(N67:P67,Q67:AD67)),0)</f>
        <v>1</v>
      </c>
      <c r="F67" s="5">
        <f>IF(P67&gt;0,RANK(P67,(N67:P67,Q67:AD67)),0)</f>
        <v>3</v>
      </c>
      <c r="G67" s="1">
        <f t="shared" si="11"/>
        <v>620</v>
      </c>
      <c r="H67" s="2">
        <f t="shared" si="12"/>
        <v>0.40364583333333331</v>
      </c>
      <c r="I67" s="2"/>
      <c r="J67" s="2">
        <f t="shared" ref="J67:J98" si="25">IF($C67=0,"-",N67/$C67)</f>
        <v>0.27473958333333331</v>
      </c>
      <c r="K67" s="2">
        <f t="shared" ref="K67:K98" si="26">IF($C67=0,"-",O67/$C67)</f>
        <v>0.67838541666666663</v>
      </c>
      <c r="L67" s="2">
        <f t="shared" ref="L67:L98" si="27">IF($C67=0,"-",P67/$C67)</f>
        <v>4.6875E-2</v>
      </c>
      <c r="M67" s="2">
        <f t="shared" ref="M67:M98" si="28">IF(C67=0,"-",(1-J67-K67-L67))</f>
        <v>1.1102230246251565E-16</v>
      </c>
      <c r="N67" s="1">
        <v>422</v>
      </c>
      <c r="O67" s="1">
        <v>1042</v>
      </c>
      <c r="P67" s="1">
        <v>72</v>
      </c>
      <c r="U67" s="1">
        <v>0</v>
      </c>
      <c r="V67" s="1">
        <v>0</v>
      </c>
      <c r="AF67" s="5">
        <f>IF(Q67&gt;0,RANK(Q67,(N67:P67,Q67:AD67)),0)</f>
        <v>0</v>
      </c>
      <c r="AG67" s="5">
        <f>IF(R67&gt;0,RANK(R67,(N67:P67,Q67:AD67)),0)</f>
        <v>0</v>
      </c>
      <c r="AH67" s="5" t="e">
        <f>IF(#REF!&gt;0,RANK(#REF!,(N67:P67,Q67:AD67)),0)</f>
        <v>#REF!</v>
      </c>
      <c r="AI67" s="5">
        <f>IF(S67&gt;0,RANK(S67,(N67:P67,Q67:AD67)),0)</f>
        <v>0</v>
      </c>
      <c r="AJ67" s="2">
        <f t="shared" ref="AJ67:AJ98" si="29">IF($C67=0,"-",Q67/$C67)</f>
        <v>0</v>
      </c>
      <c r="AK67" s="2">
        <f t="shared" ref="AK67:AK98" si="30">IF($C67=0,"-",R67/$C67)</f>
        <v>0</v>
      </c>
      <c r="AM67" s="2">
        <f t="shared" ref="AM67:AM98" si="31">IF($C67=0,"-",S67/$C67)</f>
        <v>0</v>
      </c>
      <c r="AO67" t="s">
        <v>267</v>
      </c>
      <c r="AP67" t="s">
        <v>309</v>
      </c>
      <c r="AQ67">
        <v>5</v>
      </c>
      <c r="AS67">
        <v>21</v>
      </c>
      <c r="AT67" s="69">
        <v>129</v>
      </c>
      <c r="AU67" s="66">
        <f t="shared" ref="AU67:AU98" si="32">(AS67*1000+AT67)</f>
        <v>21129</v>
      </c>
      <c r="AW67" s="5" t="s">
        <v>140</v>
      </c>
      <c r="AZ67" s="5"/>
      <c r="BA67" s="5">
        <v>0</v>
      </c>
      <c r="BB67" s="5">
        <v>1</v>
      </c>
      <c r="BC67">
        <f t="shared" ref="BC67:BC98" si="33">ROUNDDOWN(BA67*J67,3)</f>
        <v>0</v>
      </c>
      <c r="BD67">
        <f t="shared" ref="BD67:BD98" si="34">ROUNDDOWN(BB67*K67,3)</f>
        <v>0.67800000000000005</v>
      </c>
    </row>
    <row r="68" spans="1:56" ht="13" hidden="1" customHeight="1" outlineLevel="1">
      <c r="A68" t="s">
        <v>254</v>
      </c>
      <c r="B68" t="s">
        <v>309</v>
      </c>
      <c r="C68" s="1">
        <f t="shared" si="24"/>
        <v>2136</v>
      </c>
      <c r="D68" s="5">
        <f>IF(C68&gt;0,RANK(N68,(N68:P68,Q68:AD68)),0)</f>
        <v>2</v>
      </c>
      <c r="E68" s="5">
        <f>IF(C68&gt;0,RANK(O68,(N68:P68,Q68:AD68)),0)</f>
        <v>1</v>
      </c>
      <c r="F68" s="5">
        <f>IF(P68&gt;0,RANK(P68,(N68:P68,Q68:AD68)),0)</f>
        <v>3</v>
      </c>
      <c r="G68" s="1">
        <f t="shared" ref="G68:G131" si="35">IF(C68&gt;0,MAX(N68:P68)-LARGE(N68:P68,2),0)</f>
        <v>1223</v>
      </c>
      <c r="H68" s="2">
        <f t="shared" ref="H68:H131" si="36">IF(C68&gt;0,G68/C68,0)</f>
        <v>0.57256554307116103</v>
      </c>
      <c r="I68" s="2"/>
      <c r="J68" s="2">
        <f t="shared" si="25"/>
        <v>0.20177902621722846</v>
      </c>
      <c r="K68" s="2">
        <f t="shared" si="26"/>
        <v>0.77434456928838946</v>
      </c>
      <c r="L68" s="2">
        <f t="shared" si="27"/>
        <v>2.3876404494382022E-2</v>
      </c>
      <c r="M68" s="2">
        <f t="shared" si="28"/>
        <v>8.6736173798840355E-17</v>
      </c>
      <c r="N68" s="1">
        <v>431</v>
      </c>
      <c r="O68" s="1">
        <v>1654</v>
      </c>
      <c r="P68" s="1">
        <v>51</v>
      </c>
      <c r="U68" s="1">
        <v>0</v>
      </c>
      <c r="V68" s="1">
        <v>0</v>
      </c>
      <c r="AF68" s="5">
        <f>IF(Q68&gt;0,RANK(Q68,(N68:P68,Q68:AD68)),0)</f>
        <v>0</v>
      </c>
      <c r="AG68" s="5">
        <f>IF(R68&gt;0,RANK(R68,(N68:P68,Q68:AD68)),0)</f>
        <v>0</v>
      </c>
      <c r="AH68" s="5" t="e">
        <f>IF(#REF!&gt;0,RANK(#REF!,(N68:P68,Q68:AD68)),0)</f>
        <v>#REF!</v>
      </c>
      <c r="AI68" s="5">
        <f>IF(S68&gt;0,RANK(S68,(N68:P68,Q68:AD68)),0)</f>
        <v>0</v>
      </c>
      <c r="AJ68" s="2">
        <f t="shared" si="29"/>
        <v>0</v>
      </c>
      <c r="AK68" s="2">
        <f t="shared" si="30"/>
        <v>0</v>
      </c>
      <c r="AM68" s="2">
        <f t="shared" si="31"/>
        <v>0</v>
      </c>
      <c r="AO68" t="s">
        <v>254</v>
      </c>
      <c r="AP68" t="s">
        <v>309</v>
      </c>
      <c r="AQ68">
        <v>5</v>
      </c>
      <c r="AS68">
        <v>21</v>
      </c>
      <c r="AT68" s="69">
        <v>131</v>
      </c>
      <c r="AU68" s="66">
        <f t="shared" si="32"/>
        <v>21131</v>
      </c>
      <c r="AW68" s="5" t="s">
        <v>140</v>
      </c>
      <c r="AZ68" s="5"/>
      <c r="BA68" s="5">
        <v>0</v>
      </c>
      <c r="BB68" s="5">
        <v>1</v>
      </c>
      <c r="BC68">
        <f t="shared" si="33"/>
        <v>0</v>
      </c>
      <c r="BD68">
        <f t="shared" si="34"/>
        <v>0.77400000000000002</v>
      </c>
    </row>
    <row r="69" spans="1:56" ht="13" hidden="1" customHeight="1" outlineLevel="1">
      <c r="A69" t="s">
        <v>202</v>
      </c>
      <c r="B69" t="s">
        <v>309</v>
      </c>
      <c r="C69" s="1">
        <f t="shared" si="24"/>
        <v>4318</v>
      </c>
      <c r="D69" s="5">
        <f>IF(C69&gt;0,RANK(N69,(N69:P69,Q69:AD69)),0)</f>
        <v>2</v>
      </c>
      <c r="E69" s="5">
        <f>IF(C69&gt;0,RANK(O69,(N69:P69,Q69:AD69)),0)</f>
        <v>1</v>
      </c>
      <c r="F69" s="5">
        <f>IF(P69&gt;0,RANK(P69,(N69:P69,Q69:AD69)),0)</f>
        <v>3</v>
      </c>
      <c r="G69" s="1">
        <f t="shared" si="35"/>
        <v>585</v>
      </c>
      <c r="H69" s="2">
        <f t="shared" si="36"/>
        <v>0.13547938860583603</v>
      </c>
      <c r="I69" s="2"/>
      <c r="J69" s="2">
        <f t="shared" si="25"/>
        <v>0.4110699397869384</v>
      </c>
      <c r="K69" s="2">
        <f t="shared" si="26"/>
        <v>0.54654932839277448</v>
      </c>
      <c r="L69" s="2">
        <f t="shared" si="27"/>
        <v>4.2380731820287169E-2</v>
      </c>
      <c r="M69" s="2">
        <f t="shared" si="28"/>
        <v>-4.8572257327350599E-17</v>
      </c>
      <c r="N69" s="1">
        <v>1775</v>
      </c>
      <c r="O69" s="1">
        <v>2360</v>
      </c>
      <c r="P69" s="1">
        <v>183</v>
      </c>
      <c r="U69" s="1">
        <v>0</v>
      </c>
      <c r="V69" s="1">
        <v>0</v>
      </c>
      <c r="AF69" s="5">
        <f>IF(Q69&gt;0,RANK(Q69,(N69:P69,Q69:AD69)),0)</f>
        <v>0</v>
      </c>
      <c r="AG69" s="5">
        <f>IF(R69&gt;0,RANK(R69,(N69:P69,Q69:AD69)),0)</f>
        <v>0</v>
      </c>
      <c r="AH69" s="5" t="e">
        <f>IF(#REF!&gt;0,RANK(#REF!,(N69:P69,Q69:AD69)),0)</f>
        <v>#REF!</v>
      </c>
      <c r="AI69" s="5">
        <f>IF(S69&gt;0,RANK(S69,(N69:P69,Q69:AD69)),0)</f>
        <v>0</v>
      </c>
      <c r="AJ69" s="2">
        <f t="shared" si="29"/>
        <v>0</v>
      </c>
      <c r="AK69" s="2">
        <f t="shared" si="30"/>
        <v>0</v>
      </c>
      <c r="AM69" s="2">
        <f t="shared" si="31"/>
        <v>0</v>
      </c>
      <c r="AO69" t="s">
        <v>202</v>
      </c>
      <c r="AP69" t="s">
        <v>309</v>
      </c>
      <c r="AQ69">
        <v>5</v>
      </c>
      <c r="AS69">
        <v>21</v>
      </c>
      <c r="AT69" s="69">
        <v>133</v>
      </c>
      <c r="AU69" s="66">
        <f t="shared" si="32"/>
        <v>21133</v>
      </c>
      <c r="AW69" s="5" t="s">
        <v>140</v>
      </c>
      <c r="AZ69" s="5"/>
      <c r="BA69" s="5">
        <v>1</v>
      </c>
      <c r="BB69" s="5">
        <v>0</v>
      </c>
      <c r="BC69">
        <f t="shared" si="33"/>
        <v>0.41099999999999998</v>
      </c>
      <c r="BD69">
        <f t="shared" si="34"/>
        <v>0</v>
      </c>
    </row>
    <row r="70" spans="1:56" ht="13" hidden="1" customHeight="1" outlineLevel="1">
      <c r="A70" t="s">
        <v>177</v>
      </c>
      <c r="B70" t="s">
        <v>309</v>
      </c>
      <c r="C70" s="1">
        <f t="shared" si="24"/>
        <v>2492</v>
      </c>
      <c r="D70" s="5">
        <f>IF(C70&gt;0,RANK(N70,(N70:P70,Q70:AD70)),0)</f>
        <v>2</v>
      </c>
      <c r="E70" s="5">
        <f>IF(C70&gt;0,RANK(O70,(N70:P70,Q70:AD70)),0)</f>
        <v>1</v>
      </c>
      <c r="F70" s="5">
        <f>IF(P70&gt;0,RANK(P70,(N70:P70,Q70:AD70)),0)</f>
        <v>3</v>
      </c>
      <c r="G70" s="1">
        <f t="shared" si="35"/>
        <v>1249</v>
      </c>
      <c r="H70" s="2">
        <f t="shared" si="36"/>
        <v>0.5012038523274478</v>
      </c>
      <c r="I70" s="2"/>
      <c r="J70" s="2">
        <f t="shared" si="25"/>
        <v>0.23434991974317818</v>
      </c>
      <c r="K70" s="2">
        <f t="shared" si="26"/>
        <v>0.735553772070626</v>
      </c>
      <c r="L70" s="2">
        <f t="shared" si="27"/>
        <v>3.0096308186195828E-2</v>
      </c>
      <c r="M70" s="2">
        <f t="shared" si="28"/>
        <v>-3.1225022567582528E-17</v>
      </c>
      <c r="N70" s="1">
        <v>584</v>
      </c>
      <c r="O70" s="1">
        <v>1833</v>
      </c>
      <c r="P70" s="1">
        <v>75</v>
      </c>
      <c r="U70" s="1">
        <v>0</v>
      </c>
      <c r="V70" s="1">
        <v>0</v>
      </c>
      <c r="AF70" s="5">
        <f>IF(Q70&gt;0,RANK(Q70,(N70:P70,Q70:AD70)),0)</f>
        <v>0</v>
      </c>
      <c r="AG70" s="5">
        <f>IF(R70&gt;0,RANK(R70,(N70:P70,Q70:AD70)),0)</f>
        <v>0</v>
      </c>
      <c r="AH70" s="5" t="e">
        <f>IF(#REF!&gt;0,RANK(#REF!,(N70:P70,Q70:AD70)),0)</f>
        <v>#REF!</v>
      </c>
      <c r="AI70" s="5">
        <f>IF(S70&gt;0,RANK(S70,(N70:P70,Q70:AD70)),0)</f>
        <v>0</v>
      </c>
      <c r="AJ70" s="2">
        <f t="shared" si="29"/>
        <v>0</v>
      </c>
      <c r="AK70" s="2">
        <f t="shared" si="30"/>
        <v>0</v>
      </c>
      <c r="AM70" s="2">
        <f t="shared" si="31"/>
        <v>0</v>
      </c>
      <c r="AO70" t="s">
        <v>177</v>
      </c>
      <c r="AP70" t="s">
        <v>309</v>
      </c>
      <c r="AQ70">
        <v>4</v>
      </c>
      <c r="AS70">
        <v>21</v>
      </c>
      <c r="AT70" s="69">
        <v>135</v>
      </c>
      <c r="AU70" s="66">
        <f t="shared" si="32"/>
        <v>21135</v>
      </c>
      <c r="AW70" s="5" t="s">
        <v>140</v>
      </c>
      <c r="AZ70" s="5"/>
      <c r="BA70" s="5">
        <v>0</v>
      </c>
      <c r="BB70" s="5">
        <v>1</v>
      </c>
      <c r="BC70">
        <f t="shared" si="33"/>
        <v>0</v>
      </c>
      <c r="BD70">
        <f t="shared" si="34"/>
        <v>0.73499999999999999</v>
      </c>
    </row>
    <row r="71" spans="1:56" ht="13" hidden="1" customHeight="1" outlineLevel="1">
      <c r="A71" t="s">
        <v>51</v>
      </c>
      <c r="B71" t="s">
        <v>309</v>
      </c>
      <c r="C71" s="1">
        <f t="shared" si="24"/>
        <v>5110</v>
      </c>
      <c r="D71" s="5">
        <f>IF(C71&gt;0,RANK(N71,(N71:P71,Q71:AD71)),0)</f>
        <v>2</v>
      </c>
      <c r="E71" s="5">
        <f>IF(C71&gt;0,RANK(O71,(N71:P71,Q71:AD71)),0)</f>
        <v>1</v>
      </c>
      <c r="F71" s="5">
        <f>IF(P71&gt;0,RANK(P71,(N71:P71,Q71:AD71)),0)</f>
        <v>3</v>
      </c>
      <c r="G71" s="1">
        <f t="shared" si="35"/>
        <v>1663</v>
      </c>
      <c r="H71" s="2">
        <f t="shared" si="36"/>
        <v>0.32544031311154598</v>
      </c>
      <c r="I71" s="2"/>
      <c r="J71" s="2">
        <f t="shared" si="25"/>
        <v>0.31819960861056751</v>
      </c>
      <c r="K71" s="2">
        <f t="shared" si="26"/>
        <v>0.64363992172211348</v>
      </c>
      <c r="L71" s="2">
        <f t="shared" si="27"/>
        <v>3.816046966731898E-2</v>
      </c>
      <c r="M71" s="2">
        <f t="shared" si="28"/>
        <v>2.7755575615628914E-17</v>
      </c>
      <c r="N71" s="1">
        <v>1626</v>
      </c>
      <c r="O71" s="1">
        <v>3289</v>
      </c>
      <c r="P71" s="1">
        <v>195</v>
      </c>
      <c r="U71" s="1">
        <v>0</v>
      </c>
      <c r="V71" s="1">
        <v>0</v>
      </c>
      <c r="AF71" s="5">
        <f>IF(Q71&gt;0,RANK(Q71,(N71:P71,Q71:AD71)),0)</f>
        <v>0</v>
      </c>
      <c r="AG71" s="5">
        <f>IF(R71&gt;0,RANK(R71,(N71:P71,Q71:AD71)),0)</f>
        <v>0</v>
      </c>
      <c r="AH71" s="5" t="e">
        <f>IF(#REF!&gt;0,RANK(#REF!,(N71:P71,Q71:AD71)),0)</f>
        <v>#REF!</v>
      </c>
      <c r="AI71" s="5">
        <f>IF(S71&gt;0,RANK(S71,(N71:P71,Q71:AD71)),0)</f>
        <v>0</v>
      </c>
      <c r="AJ71" s="2">
        <f t="shared" si="29"/>
        <v>0</v>
      </c>
      <c r="AK71" s="2">
        <f t="shared" si="30"/>
        <v>0</v>
      </c>
      <c r="AM71" s="2">
        <f t="shared" si="31"/>
        <v>0</v>
      </c>
      <c r="AO71" t="s">
        <v>51</v>
      </c>
      <c r="AP71" t="s">
        <v>309</v>
      </c>
      <c r="AS71">
        <v>21</v>
      </c>
      <c r="AT71" s="69">
        <v>137</v>
      </c>
      <c r="AU71" s="66">
        <f t="shared" si="32"/>
        <v>21137</v>
      </c>
      <c r="AW71" s="5" t="s">
        <v>140</v>
      </c>
      <c r="AZ71" s="5"/>
      <c r="BA71" s="5">
        <v>0</v>
      </c>
      <c r="BB71" s="5">
        <v>1</v>
      </c>
      <c r="BC71">
        <f t="shared" si="33"/>
        <v>0</v>
      </c>
      <c r="BD71">
        <f t="shared" si="34"/>
        <v>0.64300000000000002</v>
      </c>
    </row>
    <row r="72" spans="1:56" ht="13" hidden="1" customHeight="1" outlineLevel="1">
      <c r="A72" t="s">
        <v>228</v>
      </c>
      <c r="B72" t="s">
        <v>309</v>
      </c>
      <c r="C72" s="1">
        <f t="shared" si="24"/>
        <v>2331</v>
      </c>
      <c r="D72" s="5">
        <f>IF(C72&gt;0,RANK(N72,(N72:P72,Q72:AD72)),0)</f>
        <v>2</v>
      </c>
      <c r="E72" s="5">
        <f>IF(C72&gt;0,RANK(O72,(N72:P72,Q72:AD72)),0)</f>
        <v>1</v>
      </c>
      <c r="F72" s="5">
        <f>IF(P72&gt;0,RANK(P72,(N72:P72,Q72:AD72)),0)</f>
        <v>3</v>
      </c>
      <c r="G72" s="1">
        <f t="shared" si="35"/>
        <v>413</v>
      </c>
      <c r="H72" s="2">
        <f t="shared" si="36"/>
        <v>0.17717717717717718</v>
      </c>
      <c r="I72" s="2"/>
      <c r="J72" s="2">
        <f t="shared" si="25"/>
        <v>0.39768339768339767</v>
      </c>
      <c r="K72" s="2">
        <f t="shared" si="26"/>
        <v>0.57486057486057485</v>
      </c>
      <c r="L72" s="2">
        <f t="shared" si="27"/>
        <v>2.7456027456027456E-2</v>
      </c>
      <c r="M72" s="2">
        <f t="shared" si="28"/>
        <v>3.1225022567582528E-17</v>
      </c>
      <c r="N72" s="1">
        <v>927</v>
      </c>
      <c r="O72" s="1">
        <v>1340</v>
      </c>
      <c r="P72" s="1">
        <v>64</v>
      </c>
      <c r="U72" s="1">
        <v>0</v>
      </c>
      <c r="V72" s="1">
        <v>0</v>
      </c>
      <c r="AF72" s="5">
        <f>IF(Q72&gt;0,RANK(Q72,(N72:P72,Q72:AD72)),0)</f>
        <v>0</v>
      </c>
      <c r="AG72" s="5">
        <f>IF(R72&gt;0,RANK(R72,(N72:P72,Q72:AD72)),0)</f>
        <v>0</v>
      </c>
      <c r="AH72" s="5" t="e">
        <f>IF(#REF!&gt;0,RANK(#REF!,(N72:P72,Q72:AD72)),0)</f>
        <v>#REF!</v>
      </c>
      <c r="AI72" s="5">
        <f>IF(S72&gt;0,RANK(S72,(N72:P72,Q72:AD72)),0)</f>
        <v>0</v>
      </c>
      <c r="AJ72" s="2">
        <f t="shared" si="29"/>
        <v>0</v>
      </c>
      <c r="AK72" s="2">
        <f t="shared" si="30"/>
        <v>0</v>
      </c>
      <c r="AM72" s="2">
        <f t="shared" si="31"/>
        <v>0</v>
      </c>
      <c r="AO72" t="s">
        <v>228</v>
      </c>
      <c r="AP72" t="s">
        <v>309</v>
      </c>
      <c r="AQ72">
        <v>1</v>
      </c>
      <c r="AS72">
        <v>21</v>
      </c>
      <c r="AT72" s="69">
        <v>139</v>
      </c>
      <c r="AU72" s="66">
        <f t="shared" si="32"/>
        <v>21139</v>
      </c>
      <c r="AW72" s="5" t="s">
        <v>140</v>
      </c>
      <c r="AZ72" s="5"/>
      <c r="BA72" s="5">
        <v>1</v>
      </c>
      <c r="BB72" s="5">
        <v>0</v>
      </c>
      <c r="BC72">
        <f t="shared" si="33"/>
        <v>0.39700000000000002</v>
      </c>
      <c r="BD72">
        <f t="shared" si="34"/>
        <v>0</v>
      </c>
    </row>
    <row r="73" spans="1:56" ht="13" hidden="1" customHeight="1" outlineLevel="1">
      <c r="A73" t="s">
        <v>291</v>
      </c>
      <c r="B73" t="s">
        <v>309</v>
      </c>
      <c r="C73" s="1">
        <f t="shared" si="24"/>
        <v>4009</v>
      </c>
      <c r="D73" s="5">
        <f>IF(C73&gt;0,RANK(N73,(N73:P73,Q73:AD73)),0)</f>
        <v>2</v>
      </c>
      <c r="E73" s="5">
        <f>IF(C73&gt;0,RANK(O73,(N73:P73,Q73:AD73)),0)</f>
        <v>1</v>
      </c>
      <c r="F73" s="5">
        <f>IF(P73&gt;0,RANK(P73,(N73:P73,Q73:AD73)),0)</f>
        <v>3</v>
      </c>
      <c r="G73" s="1">
        <f t="shared" si="35"/>
        <v>780</v>
      </c>
      <c r="H73" s="2">
        <f t="shared" si="36"/>
        <v>0.19456223497131453</v>
      </c>
      <c r="I73" s="2"/>
      <c r="J73" s="2">
        <f t="shared" si="25"/>
        <v>0.39037166375654775</v>
      </c>
      <c r="K73" s="2">
        <f t="shared" si="26"/>
        <v>0.58493389872786228</v>
      </c>
      <c r="L73" s="2">
        <f t="shared" si="27"/>
        <v>2.4694437515589921E-2</v>
      </c>
      <c r="M73" s="2">
        <f t="shared" si="28"/>
        <v>5.2041704279304213E-17</v>
      </c>
      <c r="N73" s="1">
        <v>1565</v>
      </c>
      <c r="O73" s="1">
        <v>2345</v>
      </c>
      <c r="P73" s="1">
        <v>99</v>
      </c>
      <c r="U73" s="1">
        <v>0</v>
      </c>
      <c r="V73" s="1">
        <v>0</v>
      </c>
      <c r="AF73" s="5">
        <f>IF(Q73&gt;0,RANK(Q73,(N73:P73,Q73:AD73)),0)</f>
        <v>0</v>
      </c>
      <c r="AG73" s="5">
        <f>IF(R73&gt;0,RANK(R73,(N73:P73,Q73:AD73)),0)</f>
        <v>0</v>
      </c>
      <c r="AH73" s="5" t="e">
        <f>IF(#REF!&gt;0,RANK(#REF!,(N73:P73,Q73:AD73)),0)</f>
        <v>#REF!</v>
      </c>
      <c r="AI73" s="5">
        <f>IF(S73&gt;0,RANK(S73,(N73:P73,Q73:AD73)),0)</f>
        <v>0</v>
      </c>
      <c r="AJ73" s="2">
        <f t="shared" si="29"/>
        <v>0</v>
      </c>
      <c r="AK73" s="2">
        <f t="shared" si="30"/>
        <v>0</v>
      </c>
      <c r="AM73" s="2">
        <f t="shared" si="31"/>
        <v>0</v>
      </c>
      <c r="AO73" t="s">
        <v>291</v>
      </c>
      <c r="AP73" t="s">
        <v>309</v>
      </c>
      <c r="AQ73">
        <v>1</v>
      </c>
      <c r="AS73">
        <v>21</v>
      </c>
      <c r="AT73" s="69">
        <v>141</v>
      </c>
      <c r="AU73" s="66">
        <f t="shared" si="32"/>
        <v>21141</v>
      </c>
      <c r="AW73" s="5" t="s">
        <v>140</v>
      </c>
      <c r="AZ73" s="5"/>
      <c r="BA73" s="5">
        <v>0</v>
      </c>
      <c r="BB73" s="5">
        <v>1</v>
      </c>
      <c r="BC73">
        <f t="shared" si="33"/>
        <v>0</v>
      </c>
      <c r="BD73">
        <f t="shared" si="34"/>
        <v>0.58399999999999996</v>
      </c>
    </row>
    <row r="74" spans="1:56" ht="13" hidden="1" customHeight="1" outlineLevel="1">
      <c r="A74" t="s">
        <v>84</v>
      </c>
      <c r="B74" t="s">
        <v>309</v>
      </c>
      <c r="C74" s="1">
        <f t="shared" si="24"/>
        <v>2309</v>
      </c>
      <c r="D74" s="5">
        <f>IF(C74&gt;0,RANK(N74,(N74:P74,Q74:AD74)),0)</f>
        <v>2</v>
      </c>
      <c r="E74" s="5">
        <f>IF(C74&gt;0,RANK(O74,(N74:P74,Q74:AD74)),0)</f>
        <v>1</v>
      </c>
      <c r="F74" s="5">
        <f>IF(P74&gt;0,RANK(P74,(N74:P74,Q74:AD74)),0)</f>
        <v>3</v>
      </c>
      <c r="G74" s="1">
        <f t="shared" si="35"/>
        <v>165</v>
      </c>
      <c r="H74" s="2">
        <f t="shared" si="36"/>
        <v>7.1459506279774793E-2</v>
      </c>
      <c r="I74" s="2"/>
      <c r="J74" s="2">
        <f t="shared" si="25"/>
        <v>0.45171069727154611</v>
      </c>
      <c r="K74" s="2">
        <f t="shared" si="26"/>
        <v>0.52317020355132093</v>
      </c>
      <c r="L74" s="2">
        <f t="shared" si="27"/>
        <v>2.5119099177132957E-2</v>
      </c>
      <c r="M74" s="2">
        <f t="shared" si="28"/>
        <v>-3.4694469519536142E-18</v>
      </c>
      <c r="N74" s="1">
        <v>1043</v>
      </c>
      <c r="O74" s="1">
        <v>1208</v>
      </c>
      <c r="P74" s="1">
        <v>58</v>
      </c>
      <c r="U74" s="1">
        <v>0</v>
      </c>
      <c r="V74" s="1">
        <v>0</v>
      </c>
      <c r="AF74" s="5">
        <f>IF(Q74&gt;0,RANK(Q74,(N74:P74,Q74:AD74)),0)</f>
        <v>0</v>
      </c>
      <c r="AG74" s="5">
        <f>IF(R74&gt;0,RANK(R74,(N74:P74,Q74:AD74)),0)</f>
        <v>0</v>
      </c>
      <c r="AH74" s="5" t="e">
        <f>IF(#REF!&gt;0,RANK(#REF!,(N74:P74,Q74:AD74)),0)</f>
        <v>#REF!</v>
      </c>
      <c r="AI74" s="5">
        <f>IF(S74&gt;0,RANK(S74,(N74:P74,Q74:AD74)),0)</f>
        <v>0</v>
      </c>
      <c r="AJ74" s="2">
        <f t="shared" si="29"/>
        <v>0</v>
      </c>
      <c r="AK74" s="2">
        <f t="shared" si="30"/>
        <v>0</v>
      </c>
      <c r="AM74" s="2">
        <f t="shared" si="31"/>
        <v>0</v>
      </c>
      <c r="AO74" t="s">
        <v>84</v>
      </c>
      <c r="AP74" t="s">
        <v>309</v>
      </c>
      <c r="AQ74">
        <v>1</v>
      </c>
      <c r="AS74">
        <v>21</v>
      </c>
      <c r="AT74" s="69">
        <v>143</v>
      </c>
      <c r="AU74" s="66">
        <f t="shared" si="32"/>
        <v>21143</v>
      </c>
      <c r="AW74" s="5" t="s">
        <v>140</v>
      </c>
      <c r="AZ74" s="5"/>
      <c r="BA74" s="5">
        <v>1</v>
      </c>
      <c r="BB74" s="5">
        <v>0</v>
      </c>
      <c r="BC74">
        <f t="shared" si="33"/>
        <v>0.45100000000000001</v>
      </c>
      <c r="BD74">
        <f t="shared" si="34"/>
        <v>0</v>
      </c>
    </row>
    <row r="75" spans="1:56" ht="13" hidden="1" customHeight="1" outlineLevel="1">
      <c r="A75" t="s">
        <v>215</v>
      </c>
      <c r="B75" t="s">
        <v>309</v>
      </c>
      <c r="C75" s="1">
        <f t="shared" si="24"/>
        <v>15453</v>
      </c>
      <c r="D75" s="5">
        <f>IF(C75&gt;0,RANK(N75,(N75:P75,Q75:AD75)),0)</f>
        <v>2</v>
      </c>
      <c r="E75" s="5">
        <f>IF(C75&gt;0,RANK(O75,(N75:P75,Q75:AD75)),0)</f>
        <v>1</v>
      </c>
      <c r="F75" s="5">
        <f>IF(P75&gt;0,RANK(P75,(N75:P75,Q75:AD75)),0)</f>
        <v>3</v>
      </c>
      <c r="G75" s="1">
        <f t="shared" si="35"/>
        <v>2997</v>
      </c>
      <c r="H75" s="2">
        <f t="shared" si="36"/>
        <v>0.19394292370413513</v>
      </c>
      <c r="I75" s="2"/>
      <c r="J75" s="2">
        <f t="shared" si="25"/>
        <v>0.39028020449103734</v>
      </c>
      <c r="K75" s="2">
        <f t="shared" si="26"/>
        <v>0.58422312819517241</v>
      </c>
      <c r="L75" s="2">
        <f t="shared" si="27"/>
        <v>2.5496667313790203E-2</v>
      </c>
      <c r="M75" s="2">
        <f t="shared" si="28"/>
        <v>-1.3877787807814457E-17</v>
      </c>
      <c r="N75" s="1">
        <v>6031</v>
      </c>
      <c r="O75" s="1">
        <v>9028</v>
      </c>
      <c r="P75" s="1">
        <v>394</v>
      </c>
      <c r="U75" s="1">
        <v>0</v>
      </c>
      <c r="V75" s="1">
        <v>0</v>
      </c>
      <c r="AF75" s="5">
        <f>IF(Q75&gt;0,RANK(Q75,(N75:P75,Q75:AD75)),0)</f>
        <v>0</v>
      </c>
      <c r="AG75" s="5">
        <f>IF(R75&gt;0,RANK(R75,(N75:P75,Q75:AD75)),0)</f>
        <v>0</v>
      </c>
      <c r="AH75" s="5" t="e">
        <f>IF(#REF!&gt;0,RANK(#REF!,(N75:P75,Q75:AD75)),0)</f>
        <v>#REF!</v>
      </c>
      <c r="AI75" s="5">
        <f>IF(S75&gt;0,RANK(S75,(N75:P75,Q75:AD75)),0)</f>
        <v>0</v>
      </c>
      <c r="AJ75" s="2">
        <f t="shared" si="29"/>
        <v>0</v>
      </c>
      <c r="AK75" s="2">
        <f t="shared" si="30"/>
        <v>0</v>
      </c>
      <c r="AM75" s="2">
        <f t="shared" si="31"/>
        <v>0</v>
      </c>
      <c r="AO75" t="s">
        <v>215</v>
      </c>
      <c r="AP75" t="s">
        <v>309</v>
      </c>
      <c r="AQ75">
        <v>1</v>
      </c>
      <c r="AS75">
        <v>21</v>
      </c>
      <c r="AT75" s="69">
        <v>145</v>
      </c>
      <c r="AU75" s="66">
        <f t="shared" si="32"/>
        <v>21145</v>
      </c>
      <c r="AW75" s="5" t="s">
        <v>140</v>
      </c>
      <c r="AZ75" s="5"/>
      <c r="BA75" s="5">
        <v>0</v>
      </c>
      <c r="BB75" s="5">
        <v>1</v>
      </c>
      <c r="BC75">
        <f t="shared" si="33"/>
        <v>0</v>
      </c>
      <c r="BD75">
        <f t="shared" si="34"/>
        <v>0.58399999999999996</v>
      </c>
    </row>
    <row r="76" spans="1:56" ht="13" hidden="1" customHeight="1" outlineLevel="1">
      <c r="A76" t="s">
        <v>315</v>
      </c>
      <c r="B76" t="s">
        <v>309</v>
      </c>
      <c r="C76" s="1">
        <f t="shared" si="24"/>
        <v>2083</v>
      </c>
      <c r="D76" s="5">
        <f>IF(C76&gt;0,RANK(N76,(N76:P76,Q76:AD76)),0)</f>
        <v>2</v>
      </c>
      <c r="E76" s="5">
        <f>IF(C76&gt;0,RANK(O76,(N76:P76,Q76:AD76)),0)</f>
        <v>1</v>
      </c>
      <c r="F76" s="5">
        <f>IF(P76&gt;0,RANK(P76,(N76:P76,Q76:AD76)),0)</f>
        <v>3</v>
      </c>
      <c r="G76" s="1">
        <f t="shared" si="35"/>
        <v>714</v>
      </c>
      <c r="H76" s="2">
        <f t="shared" si="36"/>
        <v>0.34277484397503599</v>
      </c>
      <c r="I76" s="2"/>
      <c r="J76" s="2">
        <f t="shared" si="25"/>
        <v>0.31108977436389823</v>
      </c>
      <c r="K76" s="2">
        <f t="shared" si="26"/>
        <v>0.65386461833893428</v>
      </c>
      <c r="L76" s="2">
        <f t="shared" si="27"/>
        <v>3.456553048487758E-2</v>
      </c>
      <c r="M76" s="2">
        <f t="shared" si="28"/>
        <v>4.8007681228985633E-4</v>
      </c>
      <c r="N76" s="1">
        <v>648</v>
      </c>
      <c r="O76" s="1">
        <v>1362</v>
      </c>
      <c r="P76" s="1">
        <v>72</v>
      </c>
      <c r="U76" s="1">
        <v>1</v>
      </c>
      <c r="V76" s="1">
        <v>0</v>
      </c>
      <c r="AF76" s="5">
        <f>IF(Q76&gt;0,RANK(Q76,(N76:P76,Q76:AD76)),0)</f>
        <v>0</v>
      </c>
      <c r="AG76" s="5">
        <f>IF(R76&gt;0,RANK(R76,(N76:P76,Q76:AD76)),0)</f>
        <v>0</v>
      </c>
      <c r="AH76" s="5" t="e">
        <f>IF(#REF!&gt;0,RANK(#REF!,(N76:P76,Q76:AD76)),0)</f>
        <v>#REF!</v>
      </c>
      <c r="AI76" s="5">
        <f>IF(S76&gt;0,RANK(S76,(N76:P76,Q76:AD76)),0)</f>
        <v>0</v>
      </c>
      <c r="AJ76" s="2">
        <f t="shared" si="29"/>
        <v>0</v>
      </c>
      <c r="AK76" s="2">
        <f t="shared" si="30"/>
        <v>0</v>
      </c>
      <c r="AM76" s="2">
        <f t="shared" si="31"/>
        <v>0</v>
      </c>
      <c r="AO76" t="s">
        <v>315</v>
      </c>
      <c r="AP76" t="s">
        <v>309</v>
      </c>
      <c r="AQ76">
        <v>5</v>
      </c>
      <c r="AS76">
        <v>21</v>
      </c>
      <c r="AT76" s="69">
        <v>147</v>
      </c>
      <c r="AU76" s="66">
        <f t="shared" si="32"/>
        <v>21147</v>
      </c>
      <c r="AW76" s="5" t="s">
        <v>140</v>
      </c>
      <c r="AZ76" s="5"/>
      <c r="BA76" s="5">
        <v>0</v>
      </c>
      <c r="BB76" s="5">
        <v>1</v>
      </c>
      <c r="BC76">
        <f t="shared" si="33"/>
        <v>0</v>
      </c>
      <c r="BD76">
        <f t="shared" si="34"/>
        <v>0.65300000000000002</v>
      </c>
    </row>
    <row r="77" spans="1:56" ht="13" hidden="1" customHeight="1" outlineLevel="1">
      <c r="A77" t="s">
        <v>256</v>
      </c>
      <c r="B77" t="s">
        <v>309</v>
      </c>
      <c r="C77" s="1">
        <f t="shared" si="24"/>
        <v>2411</v>
      </c>
      <c r="D77" s="5">
        <f>IF(C77&gt;0,RANK(N77,(N77:P77,Q77:AD77)),0)</f>
        <v>2</v>
      </c>
      <c r="E77" s="5">
        <f>IF(C77&gt;0,RANK(O77,(N77:P77,Q77:AD77)),0)</f>
        <v>1</v>
      </c>
      <c r="F77" s="5">
        <f>IF(P77&gt;0,RANK(P77,(N77:P77,Q77:AD77)),0)</f>
        <v>3</v>
      </c>
      <c r="G77" s="1">
        <f t="shared" si="35"/>
        <v>380</v>
      </c>
      <c r="H77" s="2">
        <f t="shared" si="36"/>
        <v>0.15761094981335547</v>
      </c>
      <c r="I77" s="2"/>
      <c r="J77" s="2">
        <f t="shared" si="25"/>
        <v>0.4081294068851099</v>
      </c>
      <c r="K77" s="2">
        <f t="shared" si="26"/>
        <v>0.56574035669846534</v>
      </c>
      <c r="L77" s="2">
        <f t="shared" si="27"/>
        <v>2.6130236416424719E-2</v>
      </c>
      <c r="M77" s="2">
        <f t="shared" si="28"/>
        <v>3.8163916471489756E-17</v>
      </c>
      <c r="N77" s="1">
        <v>984</v>
      </c>
      <c r="O77" s="1">
        <v>1364</v>
      </c>
      <c r="P77" s="1">
        <v>63</v>
      </c>
      <c r="U77" s="1">
        <v>0</v>
      </c>
      <c r="V77" s="1">
        <v>0</v>
      </c>
      <c r="AF77" s="5">
        <f>IF(Q77&gt;0,RANK(Q77,(N77:P77,Q77:AD77)),0)</f>
        <v>0</v>
      </c>
      <c r="AG77" s="5">
        <f>IF(R77&gt;0,RANK(R77,(N77:P77,Q77:AD77)),0)</f>
        <v>0</v>
      </c>
      <c r="AH77" s="5" t="e">
        <f>IF(#REF!&gt;0,RANK(#REF!,(N77:P77,Q77:AD77)),0)</f>
        <v>#REF!</v>
      </c>
      <c r="AI77" s="5">
        <f>IF(S77&gt;0,RANK(S77,(N77:P77,Q77:AD77)),0)</f>
        <v>0</v>
      </c>
      <c r="AJ77" s="2">
        <f t="shared" si="29"/>
        <v>0</v>
      </c>
      <c r="AK77" s="2">
        <f t="shared" si="30"/>
        <v>0</v>
      </c>
      <c r="AM77" s="2">
        <f t="shared" si="31"/>
        <v>0</v>
      </c>
      <c r="AO77" t="s">
        <v>256</v>
      </c>
      <c r="AP77" t="s">
        <v>309</v>
      </c>
      <c r="AQ77">
        <v>1</v>
      </c>
      <c r="AS77">
        <v>21</v>
      </c>
      <c r="AT77" s="69">
        <v>149</v>
      </c>
      <c r="AU77" s="66">
        <f t="shared" si="32"/>
        <v>21149</v>
      </c>
      <c r="AW77" s="5" t="s">
        <v>140</v>
      </c>
      <c r="AZ77" s="5"/>
      <c r="BA77" s="5">
        <v>1</v>
      </c>
      <c r="BB77" s="5">
        <v>0</v>
      </c>
      <c r="BC77">
        <f t="shared" si="33"/>
        <v>0.40799999999999997</v>
      </c>
      <c r="BD77">
        <f t="shared" si="34"/>
        <v>0</v>
      </c>
    </row>
    <row r="78" spans="1:56" ht="13" hidden="1" customHeight="1" outlineLevel="1">
      <c r="A78" t="s">
        <v>306</v>
      </c>
      <c r="B78" t="s">
        <v>309</v>
      </c>
      <c r="C78" s="1">
        <f t="shared" si="24"/>
        <v>18394</v>
      </c>
      <c r="D78" s="5">
        <f>IF(C78&gt;0,RANK(N78,(N78:P78,Q78:AD78)),0)</f>
        <v>2</v>
      </c>
      <c r="E78" s="5">
        <f>IF(C78&gt;0,RANK(O78,(N78:P78,Q78:AD78)),0)</f>
        <v>1</v>
      </c>
      <c r="F78" s="5">
        <f>IF(P78&gt;0,RANK(P78,(N78:P78,Q78:AD78)),0)</f>
        <v>3</v>
      </c>
      <c r="G78" s="1">
        <f t="shared" si="35"/>
        <v>2920</v>
      </c>
      <c r="H78" s="2">
        <f t="shared" si="36"/>
        <v>0.15874741763618572</v>
      </c>
      <c r="I78" s="2"/>
      <c r="J78" s="2">
        <f t="shared" si="25"/>
        <v>0.39947809068174406</v>
      </c>
      <c r="K78" s="2">
        <f t="shared" si="26"/>
        <v>0.55822550831792972</v>
      </c>
      <c r="L78" s="2">
        <f t="shared" si="27"/>
        <v>4.1535283244536259E-2</v>
      </c>
      <c r="M78" s="2">
        <f t="shared" si="28"/>
        <v>7.6111775578990848E-4</v>
      </c>
      <c r="N78" s="1">
        <v>7348</v>
      </c>
      <c r="O78" s="1">
        <v>10268</v>
      </c>
      <c r="P78" s="1">
        <v>764</v>
      </c>
      <c r="U78" s="1">
        <v>13</v>
      </c>
      <c r="V78" s="1">
        <v>1</v>
      </c>
      <c r="AF78" s="5">
        <f>IF(Q78&gt;0,RANK(Q78,(N78:P78,Q78:AD78)),0)</f>
        <v>0</v>
      </c>
      <c r="AG78" s="5">
        <f>IF(R78&gt;0,RANK(R78,(N78:P78,Q78:AD78)),0)</f>
        <v>0</v>
      </c>
      <c r="AH78" s="5" t="e">
        <f>IF(#REF!&gt;0,RANK(#REF!,(N78:P78,Q78:AD78)),0)</f>
        <v>#REF!</v>
      </c>
      <c r="AI78" s="5">
        <f>IF(S78&gt;0,RANK(S78,(N78:P78,Q78:AD78)),0)</f>
        <v>0</v>
      </c>
      <c r="AJ78" s="2">
        <f t="shared" si="29"/>
        <v>0</v>
      </c>
      <c r="AK78" s="2">
        <f t="shared" si="30"/>
        <v>0</v>
      </c>
      <c r="AM78" s="2">
        <f t="shared" si="31"/>
        <v>0</v>
      </c>
      <c r="AO78" t="s">
        <v>306</v>
      </c>
      <c r="AP78" t="s">
        <v>309</v>
      </c>
      <c r="AQ78">
        <v>6</v>
      </c>
      <c r="AS78">
        <v>21</v>
      </c>
      <c r="AT78" s="69">
        <v>151</v>
      </c>
      <c r="AU78" s="66">
        <f t="shared" si="32"/>
        <v>21151</v>
      </c>
      <c r="AW78" s="5" t="s">
        <v>140</v>
      </c>
      <c r="AZ78" s="5"/>
      <c r="BA78" s="5">
        <v>0</v>
      </c>
      <c r="BB78" s="5">
        <v>1</v>
      </c>
      <c r="BC78">
        <f t="shared" si="33"/>
        <v>0</v>
      </c>
      <c r="BD78">
        <f t="shared" si="34"/>
        <v>0.55800000000000005</v>
      </c>
    </row>
    <row r="79" spans="1:56" ht="13" hidden="1" customHeight="1" outlineLevel="1">
      <c r="A79" t="s">
        <v>271</v>
      </c>
      <c r="B79" t="s">
        <v>309</v>
      </c>
      <c r="C79" s="1">
        <f t="shared" si="24"/>
        <v>2282</v>
      </c>
      <c r="D79" s="5">
        <f>IF(C79&gt;0,RANK(N79,(N79:P79,Q79:AD79)),0)</f>
        <v>2</v>
      </c>
      <c r="E79" s="5">
        <f>IF(C79&gt;0,RANK(O79,(N79:P79,Q79:AD79)),0)</f>
        <v>1</v>
      </c>
      <c r="F79" s="5">
        <f>IF(P79&gt;0,RANK(P79,(N79:P79,Q79:AD79)),0)</f>
        <v>3</v>
      </c>
      <c r="G79" s="1">
        <f t="shared" si="35"/>
        <v>242</v>
      </c>
      <c r="H79" s="2">
        <f t="shared" si="36"/>
        <v>0.10604732690622261</v>
      </c>
      <c r="I79" s="2"/>
      <c r="J79" s="2">
        <f t="shared" si="25"/>
        <v>0.43251533742331288</v>
      </c>
      <c r="K79" s="2">
        <f t="shared" si="26"/>
        <v>0.53856266432953548</v>
      </c>
      <c r="L79" s="2">
        <f t="shared" si="27"/>
        <v>2.8921998247151623E-2</v>
      </c>
      <c r="M79" s="2">
        <f t="shared" si="28"/>
        <v>6.9388939039072284E-17</v>
      </c>
      <c r="N79" s="1">
        <v>987</v>
      </c>
      <c r="O79" s="1">
        <v>1229</v>
      </c>
      <c r="P79" s="1">
        <v>66</v>
      </c>
      <c r="U79" s="1">
        <v>0</v>
      </c>
      <c r="V79" s="1">
        <v>0</v>
      </c>
      <c r="AF79" s="5">
        <f>IF(Q79&gt;0,RANK(Q79,(N79:P79,Q79:AD79)),0)</f>
        <v>0</v>
      </c>
      <c r="AG79" s="5">
        <f>IF(R79&gt;0,RANK(R79,(N79:P79,Q79:AD79)),0)</f>
        <v>0</v>
      </c>
      <c r="AH79" s="5" t="e">
        <f>IF(#REF!&gt;0,RANK(#REF!,(N79:P79,Q79:AD79)),0)</f>
        <v>#REF!</v>
      </c>
      <c r="AI79" s="5">
        <f>IF(S79&gt;0,RANK(S79,(N79:P79,Q79:AD79)),0)</f>
        <v>0</v>
      </c>
      <c r="AJ79" s="2">
        <f t="shared" si="29"/>
        <v>0</v>
      </c>
      <c r="AK79" s="2">
        <f t="shared" si="30"/>
        <v>0</v>
      </c>
      <c r="AM79" s="2">
        <f t="shared" si="31"/>
        <v>0</v>
      </c>
      <c r="AO79" t="s">
        <v>271</v>
      </c>
      <c r="AP79" t="s">
        <v>309</v>
      </c>
      <c r="AQ79">
        <v>5</v>
      </c>
      <c r="AS79">
        <v>21</v>
      </c>
      <c r="AT79" s="69">
        <v>153</v>
      </c>
      <c r="AU79" s="66">
        <f t="shared" si="32"/>
        <v>21153</v>
      </c>
      <c r="AW79" s="5" t="s">
        <v>140</v>
      </c>
      <c r="AZ79" s="5"/>
      <c r="BA79" s="5">
        <v>1</v>
      </c>
      <c r="BB79" s="5">
        <v>0</v>
      </c>
      <c r="BC79">
        <f t="shared" si="33"/>
        <v>0.432</v>
      </c>
      <c r="BD79">
        <f t="shared" si="34"/>
        <v>0</v>
      </c>
    </row>
    <row r="80" spans="1:56" ht="13" hidden="1" customHeight="1" outlineLevel="1">
      <c r="A80" t="s">
        <v>120</v>
      </c>
      <c r="B80" t="s">
        <v>309</v>
      </c>
      <c r="C80" s="1">
        <f t="shared" si="24"/>
        <v>3863</v>
      </c>
      <c r="D80" s="5">
        <f>IF(C80&gt;0,RANK(N80,(N80:P80,Q80:AD80)),0)</f>
        <v>1</v>
      </c>
      <c r="E80" s="5">
        <f>IF(C80&gt;0,RANK(O80,(N80:P80,Q80:AD80)),0)</f>
        <v>2</v>
      </c>
      <c r="F80" s="5">
        <f>IF(P80&gt;0,RANK(P80,(N80:P80,Q80:AD80)),0)</f>
        <v>3</v>
      </c>
      <c r="G80" s="1">
        <f t="shared" si="35"/>
        <v>541</v>
      </c>
      <c r="H80" s="2">
        <f t="shared" si="36"/>
        <v>0.14004659590991458</v>
      </c>
      <c r="I80" s="2"/>
      <c r="J80" s="2">
        <f t="shared" si="25"/>
        <v>0.55190266632151175</v>
      </c>
      <c r="K80" s="2">
        <f t="shared" si="26"/>
        <v>0.41185607041159722</v>
      </c>
      <c r="L80" s="2">
        <f t="shared" si="27"/>
        <v>3.5982397100698942E-2</v>
      </c>
      <c r="M80" s="2">
        <f t="shared" si="28"/>
        <v>2.588661661920913E-4</v>
      </c>
      <c r="N80" s="1">
        <v>2132</v>
      </c>
      <c r="O80" s="1">
        <v>1591</v>
      </c>
      <c r="P80" s="1">
        <v>139</v>
      </c>
      <c r="U80" s="1">
        <v>0</v>
      </c>
      <c r="V80" s="1">
        <v>1</v>
      </c>
      <c r="AF80" s="5">
        <f>IF(Q80&gt;0,RANK(Q80,(N80:P80,Q80:AD80)),0)</f>
        <v>0</v>
      </c>
      <c r="AG80" s="5">
        <f>IF(R80&gt;0,RANK(R80,(N80:P80,Q80:AD80)),0)</f>
        <v>0</v>
      </c>
      <c r="AH80" s="5" t="e">
        <f>IF(#REF!&gt;0,RANK(#REF!,(N80:P80,Q80:AD80)),0)</f>
        <v>#REF!</v>
      </c>
      <c r="AI80" s="5">
        <f>IF(S80&gt;0,RANK(S80,(N80:P80,Q80:AD80)),0)</f>
        <v>0</v>
      </c>
      <c r="AJ80" s="2">
        <f t="shared" si="29"/>
        <v>0</v>
      </c>
      <c r="AK80" s="2">
        <f t="shared" si="30"/>
        <v>0</v>
      </c>
      <c r="AM80" s="2">
        <f t="shared" si="31"/>
        <v>0</v>
      </c>
      <c r="AO80" t="s">
        <v>120</v>
      </c>
      <c r="AP80" t="s">
        <v>309</v>
      </c>
      <c r="AQ80">
        <v>2</v>
      </c>
      <c r="AS80">
        <v>21</v>
      </c>
      <c r="AT80" s="69">
        <v>155</v>
      </c>
      <c r="AU80" s="66">
        <f t="shared" si="32"/>
        <v>21155</v>
      </c>
      <c r="AW80" s="5" t="s">
        <v>140</v>
      </c>
      <c r="AZ80" s="5"/>
      <c r="BA80" s="5">
        <v>1</v>
      </c>
      <c r="BB80" s="5">
        <v>0</v>
      </c>
      <c r="BC80">
        <f t="shared" si="33"/>
        <v>0.55100000000000005</v>
      </c>
      <c r="BD80">
        <f t="shared" si="34"/>
        <v>0</v>
      </c>
    </row>
    <row r="81" spans="1:56" ht="13" hidden="1" customHeight="1" outlineLevel="1">
      <c r="A81" t="s">
        <v>284</v>
      </c>
      <c r="B81" t="s">
        <v>309</v>
      </c>
      <c r="C81" s="1">
        <f t="shared" si="24"/>
        <v>11210</v>
      </c>
      <c r="D81" s="5">
        <f>IF(C81&gt;0,RANK(N81,(N81:P81,Q81:AD81)),0)</f>
        <v>2</v>
      </c>
      <c r="E81" s="5">
        <f>IF(C81&gt;0,RANK(O81,(N81:P81,Q81:AD81)),0)</f>
        <v>1</v>
      </c>
      <c r="F81" s="5">
        <f>IF(P81&gt;0,RANK(P81,(N81:P81,Q81:AD81)),0)</f>
        <v>3</v>
      </c>
      <c r="G81" s="1">
        <f t="shared" si="35"/>
        <v>1139</v>
      </c>
      <c r="H81" s="2">
        <f t="shared" si="36"/>
        <v>0.1016057091882248</v>
      </c>
      <c r="I81" s="2"/>
      <c r="J81" s="2">
        <f t="shared" si="25"/>
        <v>0.43086529884032115</v>
      </c>
      <c r="K81" s="2">
        <f t="shared" si="26"/>
        <v>0.53247100802854597</v>
      </c>
      <c r="L81" s="2">
        <f t="shared" si="27"/>
        <v>3.6485280999107937E-2</v>
      </c>
      <c r="M81" s="2">
        <f t="shared" si="28"/>
        <v>1.7841213202488687E-4</v>
      </c>
      <c r="N81" s="1">
        <v>4830</v>
      </c>
      <c r="O81" s="1">
        <v>5969</v>
      </c>
      <c r="P81" s="1">
        <v>409</v>
      </c>
      <c r="U81" s="1">
        <v>2</v>
      </c>
      <c r="V81" s="1">
        <v>0</v>
      </c>
      <c r="AF81" s="5">
        <f>IF(Q81&gt;0,RANK(Q81,(N81:P81,Q81:AD81)),0)</f>
        <v>0</v>
      </c>
      <c r="AG81" s="5">
        <f>IF(R81&gt;0,RANK(R81,(N81:P81,Q81:AD81)),0)</f>
        <v>0</v>
      </c>
      <c r="AH81" s="5" t="e">
        <f>IF(#REF!&gt;0,RANK(#REF!,(N81:P81,Q81:AD81)),0)</f>
        <v>#REF!</v>
      </c>
      <c r="AI81" s="5">
        <f>IF(S81&gt;0,RANK(S81,(N81:P81,Q81:AD81)),0)</f>
        <v>0</v>
      </c>
      <c r="AJ81" s="2">
        <f t="shared" si="29"/>
        <v>0</v>
      </c>
      <c r="AK81" s="2">
        <f t="shared" si="30"/>
        <v>0</v>
      </c>
      <c r="AM81" s="2">
        <f t="shared" si="31"/>
        <v>0</v>
      </c>
      <c r="AO81" t="s">
        <v>284</v>
      </c>
      <c r="AP81" t="s">
        <v>309</v>
      </c>
      <c r="AQ81">
        <v>1</v>
      </c>
      <c r="AS81">
        <v>21</v>
      </c>
      <c r="AT81" s="69">
        <v>157</v>
      </c>
      <c r="AU81" s="66">
        <f t="shared" si="32"/>
        <v>21157</v>
      </c>
      <c r="AW81" s="5" t="s">
        <v>140</v>
      </c>
      <c r="AZ81" s="5"/>
      <c r="BA81" s="5">
        <v>0</v>
      </c>
      <c r="BB81" s="5">
        <v>1</v>
      </c>
      <c r="BC81">
        <f t="shared" si="33"/>
        <v>0</v>
      </c>
      <c r="BD81">
        <f t="shared" si="34"/>
        <v>0.53200000000000003</v>
      </c>
    </row>
    <row r="82" spans="1:56" ht="13" hidden="1" customHeight="1" outlineLevel="1">
      <c r="A82" t="s">
        <v>274</v>
      </c>
      <c r="B82" t="s">
        <v>309</v>
      </c>
      <c r="C82" s="1">
        <f t="shared" si="24"/>
        <v>1731</v>
      </c>
      <c r="D82" s="5">
        <f>IF(C82&gt;0,RANK(N82,(N82:P82,Q82:AD82)),0)</f>
        <v>2</v>
      </c>
      <c r="E82" s="5">
        <f>IF(C82&gt;0,RANK(O82,(N82:P82,Q82:AD82)),0)</f>
        <v>1</v>
      </c>
      <c r="F82" s="5">
        <f>IF(P82&gt;0,RANK(P82,(N82:P82,Q82:AD82)),0)</f>
        <v>3</v>
      </c>
      <c r="G82" s="1">
        <f t="shared" si="35"/>
        <v>849</v>
      </c>
      <c r="H82" s="2">
        <f t="shared" si="36"/>
        <v>0.49046793760831892</v>
      </c>
      <c r="I82" s="2"/>
      <c r="J82" s="2">
        <f t="shared" si="25"/>
        <v>0.24205661467359907</v>
      </c>
      <c r="K82" s="2">
        <f t="shared" si="26"/>
        <v>0.73252455228191793</v>
      </c>
      <c r="L82" s="2">
        <f t="shared" si="27"/>
        <v>2.5418833044482957E-2</v>
      </c>
      <c r="M82" s="2">
        <f t="shared" si="28"/>
        <v>4.5102810375396984E-17</v>
      </c>
      <c r="N82" s="1">
        <v>419</v>
      </c>
      <c r="O82" s="1">
        <v>1268</v>
      </c>
      <c r="P82" s="1">
        <v>44</v>
      </c>
      <c r="U82" s="1">
        <v>0</v>
      </c>
      <c r="V82" s="1">
        <v>0</v>
      </c>
      <c r="AF82" s="5">
        <f>IF(Q82&gt;0,RANK(Q82,(N82:P82,Q82:AD82)),0)</f>
        <v>0</v>
      </c>
      <c r="AG82" s="5">
        <f>IF(R82&gt;0,RANK(R82,(N82:P82,Q82:AD82)),0)</f>
        <v>0</v>
      </c>
      <c r="AH82" s="5" t="e">
        <f>IF(#REF!&gt;0,RANK(#REF!,(N82:P82,Q82:AD82)),0)</f>
        <v>#REF!</v>
      </c>
      <c r="AI82" s="5">
        <f>IF(S82&gt;0,RANK(S82,(N82:P82,Q82:AD82)),0)</f>
        <v>0</v>
      </c>
      <c r="AJ82" s="2">
        <f t="shared" si="29"/>
        <v>0</v>
      </c>
      <c r="AK82" s="2">
        <f t="shared" si="30"/>
        <v>0</v>
      </c>
      <c r="AM82" s="2">
        <f t="shared" si="31"/>
        <v>0</v>
      </c>
      <c r="AO82" t="s">
        <v>274</v>
      </c>
      <c r="AP82" t="s">
        <v>309</v>
      </c>
      <c r="AQ82">
        <v>5</v>
      </c>
      <c r="AS82">
        <v>21</v>
      </c>
      <c r="AT82" s="69">
        <v>159</v>
      </c>
      <c r="AU82" s="66">
        <f t="shared" si="32"/>
        <v>21159</v>
      </c>
      <c r="AW82" s="5" t="s">
        <v>140</v>
      </c>
      <c r="AZ82" s="5"/>
      <c r="BA82" s="5">
        <v>0</v>
      </c>
      <c r="BB82" s="5">
        <v>1</v>
      </c>
      <c r="BC82">
        <f t="shared" si="33"/>
        <v>0</v>
      </c>
      <c r="BD82">
        <f t="shared" si="34"/>
        <v>0.73199999999999998</v>
      </c>
    </row>
    <row r="83" spans="1:56" ht="13" hidden="1" customHeight="1" outlineLevel="1">
      <c r="A83" t="s">
        <v>36</v>
      </c>
      <c r="B83" t="s">
        <v>309</v>
      </c>
      <c r="C83" s="1">
        <f t="shared" si="24"/>
        <v>3418</v>
      </c>
      <c r="D83" s="5">
        <f>IF(C83&gt;0,RANK(N83,(N83:P83,Q83:AD83)),0)</f>
        <v>2</v>
      </c>
      <c r="E83" s="5">
        <f>IF(C83&gt;0,RANK(O83,(N83:P83,Q83:AD83)),0)</f>
        <v>1</v>
      </c>
      <c r="F83" s="5">
        <f>IF(P83&gt;0,RANK(P83,(N83:P83,Q83:AD83)),0)</f>
        <v>3</v>
      </c>
      <c r="G83" s="1">
        <f t="shared" si="35"/>
        <v>261</v>
      </c>
      <c r="H83" s="2">
        <f t="shared" si="36"/>
        <v>7.6360444704505565E-2</v>
      </c>
      <c r="I83" s="2"/>
      <c r="J83" s="2">
        <f t="shared" si="25"/>
        <v>0.44792276184903451</v>
      </c>
      <c r="K83" s="2">
        <f t="shared" si="26"/>
        <v>0.5242832065535401</v>
      </c>
      <c r="L83" s="2">
        <f t="shared" si="27"/>
        <v>2.7794031597425394E-2</v>
      </c>
      <c r="M83" s="2">
        <f t="shared" si="28"/>
        <v>4.5102810375396984E-17</v>
      </c>
      <c r="N83" s="1">
        <v>1531</v>
      </c>
      <c r="O83" s="1">
        <v>1792</v>
      </c>
      <c r="P83" s="1">
        <v>95</v>
      </c>
      <c r="U83" s="1">
        <v>0</v>
      </c>
      <c r="V83" s="1">
        <v>0</v>
      </c>
      <c r="AF83" s="5">
        <f>IF(Q83&gt;0,RANK(Q83,(N83:P83,Q83:AD83)),0)</f>
        <v>0</v>
      </c>
      <c r="AG83" s="5">
        <f>IF(R83&gt;0,RANK(R83,(N83:P83,Q83:AD83)),0)</f>
        <v>0</v>
      </c>
      <c r="AH83" s="5" t="e">
        <f>IF(#REF!&gt;0,RANK(#REF!,(N83:P83,Q83:AD83)),0)</f>
        <v>#REF!</v>
      </c>
      <c r="AI83" s="5">
        <f>IF(S83&gt;0,RANK(S83,(N83:P83,Q83:AD83)),0)</f>
        <v>0</v>
      </c>
      <c r="AJ83" s="2">
        <f t="shared" si="29"/>
        <v>0</v>
      </c>
      <c r="AK83" s="2">
        <f t="shared" si="30"/>
        <v>0</v>
      </c>
      <c r="AM83" s="2">
        <f t="shared" si="31"/>
        <v>0</v>
      </c>
      <c r="AO83" t="s">
        <v>36</v>
      </c>
      <c r="AP83" t="s">
        <v>309</v>
      </c>
      <c r="AQ83">
        <v>4</v>
      </c>
      <c r="AS83">
        <v>21</v>
      </c>
      <c r="AT83" s="69">
        <v>161</v>
      </c>
      <c r="AU83" s="66">
        <f t="shared" si="32"/>
        <v>21161</v>
      </c>
      <c r="AW83" s="5" t="s">
        <v>140</v>
      </c>
      <c r="AZ83" s="5"/>
      <c r="BA83" s="5">
        <v>0</v>
      </c>
      <c r="BB83" s="5">
        <v>1</v>
      </c>
      <c r="BC83">
        <f t="shared" si="33"/>
        <v>0</v>
      </c>
      <c r="BD83">
        <f t="shared" si="34"/>
        <v>0.52400000000000002</v>
      </c>
    </row>
    <row r="84" spans="1:56" ht="13" hidden="1" customHeight="1" outlineLevel="1">
      <c r="A84" t="s">
        <v>246</v>
      </c>
      <c r="B84" t="s">
        <v>309</v>
      </c>
      <c r="C84" s="1">
        <f t="shared" si="24"/>
        <v>6444</v>
      </c>
      <c r="D84" s="5">
        <f>IF(C84&gt;0,RANK(N84,(N84:P84,Q84:AD84)),0)</f>
        <v>2</v>
      </c>
      <c r="E84" s="5">
        <f>IF(C84&gt;0,RANK(O84,(N84:P84,Q84:AD84)),0)</f>
        <v>1</v>
      </c>
      <c r="F84" s="5">
        <f>IF(P84&gt;0,RANK(P84,(N84:P84,Q84:AD84)),0)</f>
        <v>3</v>
      </c>
      <c r="G84" s="1">
        <f t="shared" si="35"/>
        <v>472</v>
      </c>
      <c r="H84" s="2">
        <f t="shared" si="36"/>
        <v>7.3246430788330236E-2</v>
      </c>
      <c r="I84" s="2"/>
      <c r="J84" s="2">
        <f t="shared" si="25"/>
        <v>0.44040968342644321</v>
      </c>
      <c r="K84" s="2">
        <f t="shared" si="26"/>
        <v>0.51365611421477342</v>
      </c>
      <c r="L84" s="2">
        <f t="shared" si="27"/>
        <v>4.5934202358783364E-2</v>
      </c>
      <c r="M84" s="2">
        <f t="shared" si="28"/>
        <v>-4.8572257327350599E-17</v>
      </c>
      <c r="N84" s="1">
        <v>2838</v>
      </c>
      <c r="O84" s="1">
        <v>3310</v>
      </c>
      <c r="P84" s="1">
        <v>296</v>
      </c>
      <c r="U84" s="1">
        <v>0</v>
      </c>
      <c r="V84" s="1">
        <v>0</v>
      </c>
      <c r="AF84" s="5">
        <f>IF(Q84&gt;0,RANK(Q84,(N84:P84,Q84:AD84)),0)</f>
        <v>0</v>
      </c>
      <c r="AG84" s="5">
        <f>IF(R84&gt;0,RANK(R84,(N84:P84,Q84:AD84)),0)</f>
        <v>0</v>
      </c>
      <c r="AH84" s="5" t="e">
        <f>IF(#REF!&gt;0,RANK(#REF!,(N84:P84,Q84:AD84)),0)</f>
        <v>#REF!</v>
      </c>
      <c r="AI84" s="5">
        <f>IF(S84&gt;0,RANK(S84,(N84:P84,Q84:AD84)),0)</f>
        <v>0</v>
      </c>
      <c r="AJ84" s="2">
        <f t="shared" si="29"/>
        <v>0</v>
      </c>
      <c r="AK84" s="2">
        <f t="shared" si="30"/>
        <v>0</v>
      </c>
      <c r="AM84" s="2">
        <f t="shared" si="31"/>
        <v>0</v>
      </c>
      <c r="AO84" t="s">
        <v>246</v>
      </c>
      <c r="AP84" t="s">
        <v>309</v>
      </c>
      <c r="AQ84">
        <v>2</v>
      </c>
      <c r="AS84">
        <v>21</v>
      </c>
      <c r="AT84" s="69">
        <v>163</v>
      </c>
      <c r="AU84" s="66">
        <f t="shared" si="32"/>
        <v>21163</v>
      </c>
      <c r="AW84" s="5" t="s">
        <v>140</v>
      </c>
      <c r="AZ84" s="5"/>
      <c r="BA84" s="5">
        <v>0</v>
      </c>
      <c r="BB84" s="5">
        <v>1</v>
      </c>
      <c r="BC84">
        <f t="shared" si="33"/>
        <v>0</v>
      </c>
      <c r="BD84">
        <f t="shared" si="34"/>
        <v>0.51300000000000001</v>
      </c>
    </row>
    <row r="85" spans="1:56" ht="13" hidden="1" customHeight="1" outlineLevel="1">
      <c r="A85" t="s">
        <v>225</v>
      </c>
      <c r="B85" t="s">
        <v>309</v>
      </c>
      <c r="C85" s="1">
        <f t="shared" si="24"/>
        <v>2164</v>
      </c>
      <c r="D85" s="5">
        <f>IF(C85&gt;0,RANK(N85,(N85:P85,Q85:AD85)),0)</f>
        <v>2</v>
      </c>
      <c r="E85" s="5">
        <f>IF(C85&gt;0,RANK(O85,(N85:P85,Q85:AD85)),0)</f>
        <v>1</v>
      </c>
      <c r="F85" s="5">
        <f>IF(P85&gt;0,RANK(P85,(N85:P85,Q85:AD85)),0)</f>
        <v>3</v>
      </c>
      <c r="G85" s="1">
        <f t="shared" si="35"/>
        <v>263</v>
      </c>
      <c r="H85" s="2">
        <f t="shared" si="36"/>
        <v>0.12153419593345656</v>
      </c>
      <c r="I85" s="2"/>
      <c r="J85" s="2">
        <f t="shared" si="25"/>
        <v>0.41451016635859517</v>
      </c>
      <c r="K85" s="2">
        <f t="shared" si="26"/>
        <v>0.53604436229205177</v>
      </c>
      <c r="L85" s="2">
        <f t="shared" si="27"/>
        <v>4.9445471349353051E-2</v>
      </c>
      <c r="M85" s="2">
        <f t="shared" si="28"/>
        <v>1.3877787807814457E-17</v>
      </c>
      <c r="N85" s="1">
        <v>897</v>
      </c>
      <c r="O85" s="1">
        <v>1160</v>
      </c>
      <c r="P85" s="1">
        <v>107</v>
      </c>
      <c r="U85" s="1">
        <v>0</v>
      </c>
      <c r="V85" s="1">
        <v>0</v>
      </c>
      <c r="AF85" s="5">
        <f>IF(Q85&gt;0,RANK(Q85,(N85:P85,Q85:AD85)),0)</f>
        <v>0</v>
      </c>
      <c r="AG85" s="5">
        <f>IF(R85&gt;0,RANK(R85,(N85:P85,Q85:AD85)),0)</f>
        <v>0</v>
      </c>
      <c r="AH85" s="5" t="e">
        <f>IF(#REF!&gt;0,RANK(#REF!,(N85:P85,Q85:AD85)),0)</f>
        <v>#REF!</v>
      </c>
      <c r="AI85" s="5">
        <f>IF(S85&gt;0,RANK(S85,(N85:P85,Q85:AD85)),0)</f>
        <v>0</v>
      </c>
      <c r="AJ85" s="2">
        <f t="shared" si="29"/>
        <v>0</v>
      </c>
      <c r="AK85" s="2">
        <f t="shared" si="30"/>
        <v>0</v>
      </c>
      <c r="AM85" s="2">
        <f t="shared" si="31"/>
        <v>0</v>
      </c>
      <c r="AO85" t="s">
        <v>225</v>
      </c>
      <c r="AP85" t="s">
        <v>309</v>
      </c>
      <c r="AQ85">
        <v>5</v>
      </c>
      <c r="AS85">
        <v>21</v>
      </c>
      <c r="AT85" s="69">
        <v>165</v>
      </c>
      <c r="AU85" s="66">
        <f t="shared" si="32"/>
        <v>21165</v>
      </c>
      <c r="AW85" s="5" t="s">
        <v>140</v>
      </c>
      <c r="AZ85" s="5"/>
      <c r="BA85" s="5">
        <v>1</v>
      </c>
      <c r="BB85" s="5">
        <v>0</v>
      </c>
      <c r="BC85">
        <f t="shared" si="33"/>
        <v>0.41399999999999998</v>
      </c>
      <c r="BD85">
        <f t="shared" si="34"/>
        <v>0</v>
      </c>
    </row>
    <row r="86" spans="1:56" ht="13" hidden="1" customHeight="1" outlineLevel="1">
      <c r="A86" t="s">
        <v>26</v>
      </c>
      <c r="B86" t="s">
        <v>309</v>
      </c>
      <c r="C86" s="1">
        <f t="shared" si="24"/>
        <v>5840</v>
      </c>
      <c r="D86" s="5">
        <f>IF(C86&gt;0,RANK(N86,(N86:P86,Q86:AD86)),0)</f>
        <v>2</v>
      </c>
      <c r="E86" s="5">
        <f>IF(C86&gt;0,RANK(O86,(N86:P86,Q86:AD86)),0)</f>
        <v>1</v>
      </c>
      <c r="F86" s="5">
        <f>IF(P86&gt;0,RANK(P86,(N86:P86,Q86:AD86)),0)</f>
        <v>3</v>
      </c>
      <c r="G86" s="1">
        <f t="shared" si="35"/>
        <v>1463</v>
      </c>
      <c r="H86" s="2">
        <f t="shared" si="36"/>
        <v>0.25051369863013701</v>
      </c>
      <c r="I86" s="2"/>
      <c r="J86" s="2">
        <f t="shared" si="25"/>
        <v>0.35171232876712327</v>
      </c>
      <c r="K86" s="2">
        <f t="shared" si="26"/>
        <v>0.60222602739726028</v>
      </c>
      <c r="L86" s="2">
        <f t="shared" si="27"/>
        <v>4.6061643835616436E-2</v>
      </c>
      <c r="M86" s="2">
        <f t="shared" si="28"/>
        <v>-4.163336342344337E-17</v>
      </c>
      <c r="N86" s="1">
        <v>2054</v>
      </c>
      <c r="O86" s="1">
        <v>3517</v>
      </c>
      <c r="P86" s="1">
        <v>269</v>
      </c>
      <c r="U86" s="1">
        <v>0</v>
      </c>
      <c r="V86" s="1">
        <v>0</v>
      </c>
      <c r="AF86" s="5">
        <f>IF(Q86&gt;0,RANK(Q86,(N86:P86,Q86:AD86)),0)</f>
        <v>0</v>
      </c>
      <c r="AG86" s="5">
        <f>IF(R86&gt;0,RANK(R86,(N86:P86,Q86:AD86)),0)</f>
        <v>0</v>
      </c>
      <c r="AH86" s="5" t="e">
        <f>IF(#REF!&gt;0,RANK(#REF!,(N86:P86,Q86:AD86)),0)</f>
        <v>#REF!</v>
      </c>
      <c r="AI86" s="5">
        <f>IF(S86&gt;0,RANK(S86,(N86:P86,Q86:AD86)),0)</f>
        <v>0</v>
      </c>
      <c r="AJ86" s="2">
        <f t="shared" si="29"/>
        <v>0</v>
      </c>
      <c r="AK86" s="2">
        <f t="shared" si="30"/>
        <v>0</v>
      </c>
      <c r="AM86" s="2">
        <f t="shared" si="31"/>
        <v>0</v>
      </c>
      <c r="AO86" t="s">
        <v>26</v>
      </c>
      <c r="AP86" t="s">
        <v>309</v>
      </c>
      <c r="AQ86">
        <v>6</v>
      </c>
      <c r="AS86">
        <v>21</v>
      </c>
      <c r="AT86" s="69">
        <v>167</v>
      </c>
      <c r="AU86" s="66">
        <f t="shared" si="32"/>
        <v>21167</v>
      </c>
      <c r="AW86" s="5" t="s">
        <v>140</v>
      </c>
      <c r="AZ86" s="5"/>
      <c r="BA86" s="5">
        <v>0</v>
      </c>
      <c r="BB86" s="5">
        <v>1</v>
      </c>
      <c r="BC86">
        <f t="shared" si="33"/>
        <v>0</v>
      </c>
      <c r="BD86">
        <f t="shared" si="34"/>
        <v>0.60199999999999998</v>
      </c>
    </row>
    <row r="87" spans="1:56" ht="13" hidden="1" customHeight="1" outlineLevel="1">
      <c r="A87" t="s">
        <v>167</v>
      </c>
      <c r="B87" t="s">
        <v>309</v>
      </c>
      <c r="C87" s="1">
        <f t="shared" si="24"/>
        <v>2327</v>
      </c>
      <c r="D87" s="5">
        <f>IF(C87&gt;0,RANK(N87,(N87:P87,Q87:AD87)),0)</f>
        <v>2</v>
      </c>
      <c r="E87" s="5">
        <f>IF(C87&gt;0,RANK(O87,(N87:P87,Q87:AD87)),0)</f>
        <v>1</v>
      </c>
      <c r="F87" s="5">
        <f>IF(P87&gt;0,RANK(P87,(N87:P87,Q87:AD87)),0)</f>
        <v>3</v>
      </c>
      <c r="G87" s="1">
        <f t="shared" si="35"/>
        <v>456</v>
      </c>
      <c r="H87" s="2">
        <f t="shared" si="36"/>
        <v>0.19596046411688869</v>
      </c>
      <c r="I87" s="2"/>
      <c r="J87" s="2">
        <f t="shared" si="25"/>
        <v>0.38160721959604643</v>
      </c>
      <c r="K87" s="2">
        <f t="shared" si="26"/>
        <v>0.5775676837129351</v>
      </c>
      <c r="L87" s="2">
        <f t="shared" si="27"/>
        <v>4.0825096691018477E-2</v>
      </c>
      <c r="M87" s="2">
        <f t="shared" si="28"/>
        <v>-6.2450045135165055E-17</v>
      </c>
      <c r="N87" s="1">
        <v>888</v>
      </c>
      <c r="O87" s="1">
        <v>1344</v>
      </c>
      <c r="P87" s="1">
        <v>95</v>
      </c>
      <c r="U87" s="1">
        <v>0</v>
      </c>
      <c r="V87" s="1">
        <v>0</v>
      </c>
      <c r="AF87" s="5">
        <f>IF(Q87&gt;0,RANK(Q87,(N87:P87,Q87:AD87)),0)</f>
        <v>0</v>
      </c>
      <c r="AG87" s="5">
        <f>IF(R87&gt;0,RANK(R87,(N87:P87,Q87:AD87)),0)</f>
        <v>0</v>
      </c>
      <c r="AH87" s="5" t="e">
        <f>IF(#REF!&gt;0,RANK(#REF!,(N87:P87,Q87:AD87)),0)</f>
        <v>#REF!</v>
      </c>
      <c r="AI87" s="5">
        <f>IF(S87&gt;0,RANK(S87,(N87:P87,Q87:AD87)),0)</f>
        <v>0</v>
      </c>
      <c r="AJ87" s="2">
        <f t="shared" si="29"/>
        <v>0</v>
      </c>
      <c r="AK87" s="2">
        <f t="shared" si="30"/>
        <v>0</v>
      </c>
      <c r="AM87" s="2">
        <f t="shared" si="31"/>
        <v>0</v>
      </c>
      <c r="AO87" t="s">
        <v>167</v>
      </c>
      <c r="AP87" t="s">
        <v>309</v>
      </c>
      <c r="AQ87">
        <v>2</v>
      </c>
      <c r="AS87">
        <v>21</v>
      </c>
      <c r="AT87" s="69">
        <v>169</v>
      </c>
      <c r="AU87" s="66">
        <f t="shared" si="32"/>
        <v>21169</v>
      </c>
      <c r="AW87" s="5" t="s">
        <v>140</v>
      </c>
      <c r="AZ87" s="5"/>
      <c r="BA87" s="5">
        <v>0</v>
      </c>
      <c r="BB87" s="5">
        <v>1</v>
      </c>
      <c r="BC87">
        <f t="shared" si="33"/>
        <v>0</v>
      </c>
      <c r="BD87">
        <f t="shared" si="34"/>
        <v>0.57699999999999996</v>
      </c>
    </row>
    <row r="88" spans="1:56" ht="13" hidden="1" customHeight="1" outlineLevel="1">
      <c r="A88" t="s">
        <v>275</v>
      </c>
      <c r="B88" t="s">
        <v>309</v>
      </c>
      <c r="C88" s="1">
        <f t="shared" si="24"/>
        <v>2439</v>
      </c>
      <c r="D88" s="5">
        <f>IF(C88&gt;0,RANK(N88,(N88:P88,Q88:AD88)),0)</f>
        <v>2</v>
      </c>
      <c r="E88" s="5">
        <f>IF(C88&gt;0,RANK(O88,(N88:P88,Q88:AD88)),0)</f>
        <v>1</v>
      </c>
      <c r="F88" s="5">
        <f>IF(P88&gt;0,RANK(P88,(N88:P88,Q88:AD88)),0)</f>
        <v>3</v>
      </c>
      <c r="G88" s="1">
        <f t="shared" si="35"/>
        <v>921</v>
      </c>
      <c r="H88" s="2">
        <f t="shared" si="36"/>
        <v>0.37761377613776137</v>
      </c>
      <c r="I88" s="2"/>
      <c r="J88" s="2">
        <f t="shared" si="25"/>
        <v>0.29561295612956129</v>
      </c>
      <c r="K88" s="2">
        <f t="shared" si="26"/>
        <v>0.67322673226732266</v>
      </c>
      <c r="L88" s="2">
        <f t="shared" si="27"/>
        <v>3.1160311603116032E-2</v>
      </c>
      <c r="M88" s="2">
        <f t="shared" si="28"/>
        <v>2.0816681711721685E-17</v>
      </c>
      <c r="N88" s="1">
        <v>721</v>
      </c>
      <c r="O88" s="1">
        <v>1642</v>
      </c>
      <c r="P88" s="1">
        <v>76</v>
      </c>
      <c r="U88" s="1">
        <v>0</v>
      </c>
      <c r="V88" s="1">
        <v>0</v>
      </c>
      <c r="AF88" s="5">
        <f>IF(Q88&gt;0,RANK(Q88,(N88:P88,Q88:AD88)),0)</f>
        <v>0</v>
      </c>
      <c r="AG88" s="5">
        <f>IF(R88&gt;0,RANK(R88,(N88:P88,Q88:AD88)),0)</f>
        <v>0</v>
      </c>
      <c r="AH88" s="5" t="e">
        <f>IF(#REF!&gt;0,RANK(#REF!,(N88:P88,Q88:AD88)),0)</f>
        <v>#REF!</v>
      </c>
      <c r="AI88" s="5">
        <f>IF(S88&gt;0,RANK(S88,(N88:P88,Q88:AD88)),0)</f>
        <v>0</v>
      </c>
      <c r="AJ88" s="2">
        <f t="shared" si="29"/>
        <v>0</v>
      </c>
      <c r="AK88" s="2">
        <f t="shared" si="30"/>
        <v>0</v>
      </c>
      <c r="AM88" s="2">
        <f t="shared" si="31"/>
        <v>0</v>
      </c>
      <c r="AO88" t="s">
        <v>275</v>
      </c>
      <c r="AP88" t="s">
        <v>309</v>
      </c>
      <c r="AQ88">
        <v>1</v>
      </c>
      <c r="AS88">
        <v>21</v>
      </c>
      <c r="AT88" s="69">
        <v>171</v>
      </c>
      <c r="AU88" s="66">
        <f t="shared" si="32"/>
        <v>21171</v>
      </c>
      <c r="AW88" s="5" t="s">
        <v>140</v>
      </c>
      <c r="AZ88" s="5"/>
      <c r="BA88" s="5">
        <v>0</v>
      </c>
      <c r="BB88" s="5">
        <v>1</v>
      </c>
      <c r="BC88">
        <f t="shared" si="33"/>
        <v>0</v>
      </c>
      <c r="BD88">
        <f t="shared" si="34"/>
        <v>0.67300000000000004</v>
      </c>
    </row>
    <row r="89" spans="1:56" ht="13" hidden="1" customHeight="1" outlineLevel="1">
      <c r="A89" t="s">
        <v>40</v>
      </c>
      <c r="B89" t="s">
        <v>309</v>
      </c>
      <c r="C89" s="1">
        <f t="shared" si="24"/>
        <v>5990</v>
      </c>
      <c r="D89" s="5">
        <f>IF(C89&gt;0,RANK(N89,(N89:P89,Q89:AD89)),0)</f>
        <v>2</v>
      </c>
      <c r="E89" s="5">
        <f>IF(C89&gt;0,RANK(O89,(N89:P89,Q89:AD89)),0)</f>
        <v>1</v>
      </c>
      <c r="F89" s="5">
        <f>IF(P89&gt;0,RANK(P89,(N89:P89,Q89:AD89)),0)</f>
        <v>3</v>
      </c>
      <c r="G89" s="1">
        <f t="shared" si="35"/>
        <v>792</v>
      </c>
      <c r="H89" s="2">
        <f t="shared" si="36"/>
        <v>0.13222036727879799</v>
      </c>
      <c r="I89" s="2"/>
      <c r="J89" s="2">
        <f t="shared" si="25"/>
        <v>0.41385642737896494</v>
      </c>
      <c r="K89" s="2">
        <f t="shared" si="26"/>
        <v>0.54607679465776293</v>
      </c>
      <c r="L89" s="2">
        <f t="shared" si="27"/>
        <v>4.006677796327212E-2</v>
      </c>
      <c r="M89" s="2">
        <f t="shared" si="28"/>
        <v>6.2450045135165055E-17</v>
      </c>
      <c r="N89" s="1">
        <v>2479</v>
      </c>
      <c r="O89" s="1">
        <v>3271</v>
      </c>
      <c r="P89" s="1">
        <v>240</v>
      </c>
      <c r="U89" s="1">
        <v>0</v>
      </c>
      <c r="V89" s="1">
        <v>0</v>
      </c>
      <c r="AF89" s="5">
        <f>IF(Q89&gt;0,RANK(Q89,(N89:P89,Q89:AD89)),0)</f>
        <v>0</v>
      </c>
      <c r="AG89" s="5">
        <f>IF(R89&gt;0,RANK(R89,(N89:P89,Q89:AD89)),0)</f>
        <v>0</v>
      </c>
      <c r="AH89" s="5" t="e">
        <f>IF(#REF!&gt;0,RANK(#REF!,(N89:P89,Q89:AD89)),0)</f>
        <v>#REF!</v>
      </c>
      <c r="AI89" s="5">
        <f>IF(S89&gt;0,RANK(S89,(N89:P89,Q89:AD89)),0)</f>
        <v>0</v>
      </c>
      <c r="AJ89" s="2">
        <f t="shared" si="29"/>
        <v>0</v>
      </c>
      <c r="AK89" s="2">
        <f t="shared" si="30"/>
        <v>0</v>
      </c>
      <c r="AM89" s="2">
        <f t="shared" si="31"/>
        <v>0</v>
      </c>
      <c r="AO89" t="s">
        <v>40</v>
      </c>
      <c r="AP89" t="s">
        <v>309</v>
      </c>
      <c r="AQ89">
        <v>6</v>
      </c>
      <c r="AS89">
        <v>21</v>
      </c>
      <c r="AT89" s="69">
        <v>173</v>
      </c>
      <c r="AU89" s="66">
        <f t="shared" si="32"/>
        <v>21173</v>
      </c>
      <c r="AW89" s="5" t="s">
        <v>140</v>
      </c>
      <c r="AZ89" s="5"/>
      <c r="BA89" s="5">
        <v>0</v>
      </c>
      <c r="BB89" s="5">
        <v>1</v>
      </c>
      <c r="BC89">
        <f t="shared" si="33"/>
        <v>0</v>
      </c>
      <c r="BD89">
        <f t="shared" si="34"/>
        <v>0.54600000000000004</v>
      </c>
    </row>
    <row r="90" spans="1:56" ht="13" hidden="1" customHeight="1" outlineLevel="1">
      <c r="A90" t="s">
        <v>198</v>
      </c>
      <c r="B90" t="s">
        <v>309</v>
      </c>
      <c r="C90" s="1">
        <f t="shared" si="24"/>
        <v>2467</v>
      </c>
      <c r="D90" s="5">
        <f>IF(C90&gt;0,RANK(N90,(N90:P90,Q90:AD90)),0)</f>
        <v>2</v>
      </c>
      <c r="E90" s="5">
        <f>IF(C90&gt;0,RANK(O90,(N90:P90,Q90:AD90)),0)</f>
        <v>1</v>
      </c>
      <c r="F90" s="5">
        <f>IF(P90&gt;0,RANK(P90,(N90:P90,Q90:AD90)),0)</f>
        <v>3</v>
      </c>
      <c r="G90" s="1">
        <f t="shared" si="35"/>
        <v>346</v>
      </c>
      <c r="H90" s="2">
        <f t="shared" si="36"/>
        <v>0.14025131738954194</v>
      </c>
      <c r="I90" s="2"/>
      <c r="J90" s="2">
        <f t="shared" si="25"/>
        <v>0.40899878394811512</v>
      </c>
      <c r="K90" s="2">
        <f t="shared" si="26"/>
        <v>0.54925010133765706</v>
      </c>
      <c r="L90" s="2">
        <f t="shared" si="27"/>
        <v>4.1751114714227808E-2</v>
      </c>
      <c r="M90" s="2">
        <f t="shared" si="28"/>
        <v>6.9388939039072284E-17</v>
      </c>
      <c r="N90" s="1">
        <v>1009</v>
      </c>
      <c r="O90" s="1">
        <v>1355</v>
      </c>
      <c r="P90" s="1">
        <v>103</v>
      </c>
      <c r="U90" s="1">
        <v>0</v>
      </c>
      <c r="V90" s="1">
        <v>0</v>
      </c>
      <c r="AF90" s="5">
        <f>IF(Q90&gt;0,RANK(Q90,(N90:P90,Q90:AD90)),0)</f>
        <v>0</v>
      </c>
      <c r="AG90" s="5">
        <f>IF(R90&gt;0,RANK(R90,(N90:P90,Q90:AD90)),0)</f>
        <v>0</v>
      </c>
      <c r="AH90" s="5" t="e">
        <f>IF(#REF!&gt;0,RANK(#REF!,(N90:P90,Q90:AD90)),0)</f>
        <v>#REF!</v>
      </c>
      <c r="AI90" s="5">
        <f>IF(S90&gt;0,RANK(S90,(N90:P90,Q90:AD90)),0)</f>
        <v>0</v>
      </c>
      <c r="AJ90" s="2">
        <f t="shared" si="29"/>
        <v>0</v>
      </c>
      <c r="AK90" s="2">
        <f t="shared" si="30"/>
        <v>0</v>
      </c>
      <c r="AM90" s="2">
        <f t="shared" si="31"/>
        <v>0</v>
      </c>
      <c r="AO90" t="s">
        <v>198</v>
      </c>
      <c r="AP90" t="s">
        <v>309</v>
      </c>
      <c r="AQ90">
        <v>5</v>
      </c>
      <c r="AS90">
        <v>21</v>
      </c>
      <c r="AT90" s="69">
        <v>175</v>
      </c>
      <c r="AU90" s="66">
        <f t="shared" si="32"/>
        <v>21175</v>
      </c>
      <c r="AW90" s="5" t="s">
        <v>140</v>
      </c>
      <c r="AZ90" s="5"/>
      <c r="BA90" s="5">
        <v>1</v>
      </c>
      <c r="BB90" s="5">
        <v>0</v>
      </c>
      <c r="BC90">
        <f t="shared" si="33"/>
        <v>0.40799999999999997</v>
      </c>
      <c r="BD90">
        <f t="shared" si="34"/>
        <v>0</v>
      </c>
    </row>
    <row r="91" spans="1:56" ht="13" hidden="1" customHeight="1" outlineLevel="1">
      <c r="A91" t="s">
        <v>168</v>
      </c>
      <c r="B91" t="s">
        <v>309</v>
      </c>
      <c r="C91" s="1">
        <f t="shared" si="24"/>
        <v>7328</v>
      </c>
      <c r="D91" s="5">
        <f>IF(C91&gt;0,RANK(N91,(N91:P91,Q91:AD91)),0)</f>
        <v>2</v>
      </c>
      <c r="E91" s="5">
        <f>IF(C91&gt;0,RANK(O91,(N91:P91,Q91:AD91)),0)</f>
        <v>1</v>
      </c>
      <c r="F91" s="5">
        <f>IF(P91&gt;0,RANK(P91,(N91:P91,Q91:AD91)),0)</f>
        <v>3</v>
      </c>
      <c r="G91" s="1">
        <f t="shared" si="35"/>
        <v>160</v>
      </c>
      <c r="H91" s="2">
        <f t="shared" si="36"/>
        <v>2.1834061135371178E-2</v>
      </c>
      <c r="I91" s="2"/>
      <c r="J91" s="2">
        <f t="shared" si="25"/>
        <v>0.47120633187772926</v>
      </c>
      <c r="K91" s="2">
        <f t="shared" si="26"/>
        <v>0.49304039301310043</v>
      </c>
      <c r="L91" s="2">
        <f t="shared" si="27"/>
        <v>3.5753275109170306E-2</v>
      </c>
      <c r="M91" s="2">
        <f t="shared" si="28"/>
        <v>-4.8572257327350599E-17</v>
      </c>
      <c r="N91" s="1">
        <v>3453</v>
      </c>
      <c r="O91" s="1">
        <v>3613</v>
      </c>
      <c r="P91" s="1">
        <v>262</v>
      </c>
      <c r="U91" s="1">
        <v>0</v>
      </c>
      <c r="V91" s="1">
        <v>0</v>
      </c>
      <c r="AF91" s="5">
        <f>IF(Q91&gt;0,RANK(Q91,(N91:P91,Q91:AD91)),0)</f>
        <v>0</v>
      </c>
      <c r="AG91" s="5">
        <f>IF(R91&gt;0,RANK(R91,(N91:P91,Q91:AD91)),0)</f>
        <v>0</v>
      </c>
      <c r="AH91" s="5" t="e">
        <f>IF(#REF!&gt;0,RANK(#REF!,(N91:P91,Q91:AD91)),0)</f>
        <v>#REF!</v>
      </c>
      <c r="AI91" s="5">
        <f>IF(S91&gt;0,RANK(S91,(N91:P91,Q91:AD91)),0)</f>
        <v>0</v>
      </c>
      <c r="AJ91" s="2">
        <f t="shared" si="29"/>
        <v>0</v>
      </c>
      <c r="AK91" s="2">
        <f t="shared" si="30"/>
        <v>0</v>
      </c>
      <c r="AM91" s="2">
        <f t="shared" si="31"/>
        <v>0</v>
      </c>
      <c r="AO91" t="s">
        <v>168</v>
      </c>
      <c r="AP91" t="s">
        <v>309</v>
      </c>
      <c r="AQ91">
        <v>1</v>
      </c>
      <c r="AS91">
        <v>21</v>
      </c>
      <c r="AT91" s="69">
        <v>177</v>
      </c>
      <c r="AU91" s="66">
        <f t="shared" si="32"/>
        <v>21177</v>
      </c>
      <c r="AW91" s="5" t="s">
        <v>140</v>
      </c>
      <c r="AZ91" s="5"/>
      <c r="BA91" s="5">
        <v>1</v>
      </c>
      <c r="BB91" s="5">
        <v>0</v>
      </c>
      <c r="BC91">
        <f t="shared" si="33"/>
        <v>0.47099999999999997</v>
      </c>
      <c r="BD91">
        <f t="shared" si="34"/>
        <v>0</v>
      </c>
    </row>
    <row r="92" spans="1:56" ht="13" hidden="1" customHeight="1" outlineLevel="1">
      <c r="A92" t="s">
        <v>2</v>
      </c>
      <c r="B92" t="s">
        <v>309</v>
      </c>
      <c r="C92" s="1">
        <f t="shared" si="24"/>
        <v>10142</v>
      </c>
      <c r="D92" s="5">
        <f>IF(C92&gt;0,RANK(N92,(N92:P92,Q92:AD92)),0)</f>
        <v>2</v>
      </c>
      <c r="E92" s="5">
        <f>IF(C92&gt;0,RANK(O92,(N92:P92,Q92:AD92)),0)</f>
        <v>1</v>
      </c>
      <c r="F92" s="5">
        <f>IF(P92&gt;0,RANK(P92,(N92:P92,Q92:AD92)),0)</f>
        <v>3</v>
      </c>
      <c r="G92" s="1">
        <f t="shared" si="35"/>
        <v>22</v>
      </c>
      <c r="H92" s="2">
        <f t="shared" si="36"/>
        <v>2.1691973969631237E-3</v>
      </c>
      <c r="I92" s="2"/>
      <c r="J92" s="2">
        <f t="shared" si="25"/>
        <v>0.4811674225990929</v>
      </c>
      <c r="K92" s="2">
        <f t="shared" si="26"/>
        <v>0.48333661999605598</v>
      </c>
      <c r="L92" s="2">
        <f t="shared" si="27"/>
        <v>3.5101557878130546E-2</v>
      </c>
      <c r="M92" s="2">
        <f t="shared" si="28"/>
        <v>3.9439952672051803E-4</v>
      </c>
      <c r="N92" s="1">
        <v>4880</v>
      </c>
      <c r="O92" s="1">
        <v>4902</v>
      </c>
      <c r="P92" s="1">
        <v>356</v>
      </c>
      <c r="U92" s="1">
        <v>4</v>
      </c>
      <c r="V92" s="1">
        <v>0</v>
      </c>
      <c r="AF92" s="5">
        <f>IF(Q92&gt;0,RANK(Q92,(N92:P92,Q92:AD92)),0)</f>
        <v>0</v>
      </c>
      <c r="AG92" s="5">
        <f>IF(R92&gt;0,RANK(R92,(N92:P92,Q92:AD92)),0)</f>
        <v>0</v>
      </c>
      <c r="AH92" s="5" t="e">
        <f>IF(#REF!&gt;0,RANK(#REF!,(N92:P92,Q92:AD92)),0)</f>
        <v>#REF!</v>
      </c>
      <c r="AI92" s="5">
        <f>IF(S92&gt;0,RANK(S92,(N92:P92,Q92:AD92)),0)</f>
        <v>0</v>
      </c>
      <c r="AJ92" s="2">
        <f t="shared" si="29"/>
        <v>0</v>
      </c>
      <c r="AK92" s="2">
        <f t="shared" si="30"/>
        <v>0</v>
      </c>
      <c r="AM92" s="2">
        <f t="shared" si="31"/>
        <v>0</v>
      </c>
      <c r="AO92" t="s">
        <v>2</v>
      </c>
      <c r="AP92" t="s">
        <v>309</v>
      </c>
      <c r="AQ92">
        <v>2</v>
      </c>
      <c r="AS92">
        <v>21</v>
      </c>
      <c r="AT92" s="69">
        <v>179</v>
      </c>
      <c r="AU92" s="66">
        <f t="shared" si="32"/>
        <v>21179</v>
      </c>
      <c r="AW92" s="5" t="s">
        <v>140</v>
      </c>
      <c r="AZ92" s="5"/>
      <c r="BA92" s="5">
        <v>0</v>
      </c>
      <c r="BB92" s="5">
        <v>1</v>
      </c>
      <c r="BC92">
        <f t="shared" si="33"/>
        <v>0</v>
      </c>
      <c r="BD92">
        <f t="shared" si="34"/>
        <v>0.48299999999999998</v>
      </c>
    </row>
    <row r="93" spans="1:56" ht="13" hidden="1" customHeight="1" outlineLevel="1">
      <c r="A93" t="s">
        <v>244</v>
      </c>
      <c r="B93" t="s">
        <v>309</v>
      </c>
      <c r="C93" s="1">
        <f t="shared" si="24"/>
        <v>1474</v>
      </c>
      <c r="D93" s="5">
        <f>IF(C93&gt;0,RANK(N93,(N93:P93,Q93:AD93)),0)</f>
        <v>1</v>
      </c>
      <c r="E93" s="5">
        <f>IF(C93&gt;0,RANK(O93,(N93:P93,Q93:AD93)),0)</f>
        <v>2</v>
      </c>
      <c r="F93" s="5">
        <f>IF(P93&gt;0,RANK(P93,(N93:P93,Q93:AD93)),0)</f>
        <v>3</v>
      </c>
      <c r="G93" s="1">
        <f t="shared" si="35"/>
        <v>294</v>
      </c>
      <c r="H93" s="2">
        <f t="shared" si="36"/>
        <v>0.1994572591587517</v>
      </c>
      <c r="I93" s="2"/>
      <c r="J93" s="2">
        <f t="shared" si="25"/>
        <v>0.58141112618724555</v>
      </c>
      <c r="K93" s="2">
        <f t="shared" si="26"/>
        <v>0.38195386702849388</v>
      </c>
      <c r="L93" s="2">
        <f t="shared" si="27"/>
        <v>3.6635006784260515E-2</v>
      </c>
      <c r="M93" s="2">
        <f t="shared" si="28"/>
        <v>5.5511151231257827E-17</v>
      </c>
      <c r="N93" s="1">
        <v>857</v>
      </c>
      <c r="O93" s="1">
        <v>563</v>
      </c>
      <c r="P93" s="1">
        <v>54</v>
      </c>
      <c r="U93" s="1">
        <v>0</v>
      </c>
      <c r="V93" s="1">
        <v>0</v>
      </c>
      <c r="AF93" s="5">
        <f>IF(Q93&gt;0,RANK(Q93,(N93:P93,Q93:AD93)),0)</f>
        <v>0</v>
      </c>
      <c r="AG93" s="5">
        <f>IF(R93&gt;0,RANK(R93,(N93:P93,Q93:AD93)),0)</f>
        <v>0</v>
      </c>
      <c r="AH93" s="5" t="e">
        <f>IF(#REF!&gt;0,RANK(#REF!,(N93:P93,Q93:AD93)),0)</f>
        <v>#REF!</v>
      </c>
      <c r="AI93" s="5">
        <f>IF(S93&gt;0,RANK(S93,(N93:P93,Q93:AD93)),0)</f>
        <v>0</v>
      </c>
      <c r="AJ93" s="2">
        <f t="shared" si="29"/>
        <v>0</v>
      </c>
      <c r="AK93" s="2">
        <f t="shared" si="30"/>
        <v>0</v>
      </c>
      <c r="AM93" s="2">
        <f t="shared" si="31"/>
        <v>0</v>
      </c>
      <c r="AO93" t="s">
        <v>244</v>
      </c>
      <c r="AP93" t="s">
        <v>309</v>
      </c>
      <c r="AQ93">
        <v>6</v>
      </c>
      <c r="AS93">
        <v>21</v>
      </c>
      <c r="AT93" s="69">
        <v>181</v>
      </c>
      <c r="AU93" s="66">
        <f t="shared" si="32"/>
        <v>21181</v>
      </c>
      <c r="AW93" s="5" t="s">
        <v>140</v>
      </c>
      <c r="AZ93" s="5"/>
      <c r="BA93" s="5">
        <v>0</v>
      </c>
      <c r="BB93" s="5">
        <v>1</v>
      </c>
      <c r="BC93">
        <f t="shared" si="33"/>
        <v>0</v>
      </c>
      <c r="BD93">
        <f t="shared" si="34"/>
        <v>0.38100000000000001</v>
      </c>
    </row>
    <row r="94" spans="1:56" ht="13" hidden="1" customHeight="1" outlineLevel="1">
      <c r="A94" t="s">
        <v>273</v>
      </c>
      <c r="B94" t="s">
        <v>309</v>
      </c>
      <c r="C94" s="1">
        <f t="shared" si="24"/>
        <v>5244</v>
      </c>
      <c r="D94" s="5">
        <f>IF(C94&gt;0,RANK(N94,(N94:P94,Q94:AD94)),0)</f>
        <v>2</v>
      </c>
      <c r="E94" s="5">
        <f>IF(C94&gt;0,RANK(O94,(N94:P94,Q94:AD94)),0)</f>
        <v>1</v>
      </c>
      <c r="F94" s="5">
        <f>IF(P94&gt;0,RANK(P94,(N94:P94,Q94:AD94)),0)</f>
        <v>3</v>
      </c>
      <c r="G94" s="1">
        <f t="shared" si="35"/>
        <v>1115</v>
      </c>
      <c r="H94" s="2">
        <f t="shared" si="36"/>
        <v>0.21262395118230359</v>
      </c>
      <c r="I94" s="2"/>
      <c r="J94" s="2">
        <f t="shared" si="25"/>
        <v>0.38138825324180015</v>
      </c>
      <c r="K94" s="2">
        <f t="shared" si="26"/>
        <v>0.59401220442410374</v>
      </c>
      <c r="L94" s="2">
        <f t="shared" si="27"/>
        <v>2.4408848207475211E-2</v>
      </c>
      <c r="M94" s="2">
        <f t="shared" si="28"/>
        <v>1.9069412662090293E-4</v>
      </c>
      <c r="N94" s="1">
        <v>2000</v>
      </c>
      <c r="O94" s="1">
        <v>3115</v>
      </c>
      <c r="P94" s="1">
        <v>128</v>
      </c>
      <c r="U94" s="1">
        <v>1</v>
      </c>
      <c r="V94" s="1">
        <v>0</v>
      </c>
      <c r="AF94" s="5">
        <f>IF(Q94&gt;0,RANK(Q94,(N94:P94,Q94:AD94)),0)</f>
        <v>0</v>
      </c>
      <c r="AG94" s="5">
        <f>IF(R94&gt;0,RANK(R94,(N94:P94,Q94:AD94)),0)</f>
        <v>0</v>
      </c>
      <c r="AH94" s="5" t="e">
        <f>IF(#REF!&gt;0,RANK(#REF!,(N94:P94,Q94:AD94)),0)</f>
        <v>#REF!</v>
      </c>
      <c r="AI94" s="5">
        <f>IF(S94&gt;0,RANK(S94,(N94:P94,Q94:AD94)),0)</f>
        <v>0</v>
      </c>
      <c r="AJ94" s="2">
        <f t="shared" si="29"/>
        <v>0</v>
      </c>
      <c r="AK94" s="2">
        <f t="shared" si="30"/>
        <v>0</v>
      </c>
      <c r="AM94" s="2">
        <f t="shared" si="31"/>
        <v>0</v>
      </c>
      <c r="AO94" t="s">
        <v>273</v>
      </c>
      <c r="AP94" t="s">
        <v>309</v>
      </c>
      <c r="AQ94">
        <v>1</v>
      </c>
      <c r="AS94">
        <v>21</v>
      </c>
      <c r="AT94" s="69">
        <v>183</v>
      </c>
      <c r="AU94" s="66">
        <f t="shared" si="32"/>
        <v>21183</v>
      </c>
      <c r="AW94" s="5" t="s">
        <v>140</v>
      </c>
      <c r="AZ94" s="5"/>
      <c r="BA94" s="5">
        <v>0</v>
      </c>
      <c r="BB94" s="5">
        <v>1</v>
      </c>
      <c r="BC94">
        <f t="shared" si="33"/>
        <v>0</v>
      </c>
      <c r="BD94">
        <f t="shared" si="34"/>
        <v>0.59399999999999997</v>
      </c>
    </row>
    <row r="95" spans="1:56" ht="13" hidden="1" customHeight="1" outlineLevel="1">
      <c r="A95" t="s">
        <v>245</v>
      </c>
      <c r="B95" t="s">
        <v>309</v>
      </c>
      <c r="C95" s="1">
        <f t="shared" si="24"/>
        <v>17998</v>
      </c>
      <c r="D95" s="5">
        <f>IF(C95&gt;0,RANK(N95,(N95:P95,Q95:AD95)),0)</f>
        <v>2</v>
      </c>
      <c r="E95" s="5">
        <f>IF(C95&gt;0,RANK(O95,(N95:P95,Q95:AD95)),0)</f>
        <v>1</v>
      </c>
      <c r="F95" s="5">
        <f>IF(P95&gt;0,RANK(P95,(N95:P95,Q95:AD95)),0)</f>
        <v>3</v>
      </c>
      <c r="G95" s="1">
        <f t="shared" si="35"/>
        <v>4493</v>
      </c>
      <c r="H95" s="2">
        <f t="shared" si="36"/>
        <v>0.24963884876097345</v>
      </c>
      <c r="I95" s="2"/>
      <c r="J95" s="2">
        <f t="shared" si="25"/>
        <v>0.35576175130570065</v>
      </c>
      <c r="K95" s="2">
        <f t="shared" si="26"/>
        <v>0.60540060006667407</v>
      </c>
      <c r="L95" s="2">
        <f t="shared" si="27"/>
        <v>3.8837648627625294E-2</v>
      </c>
      <c r="M95" s="2">
        <f t="shared" si="28"/>
        <v>-6.9388939039072284E-18</v>
      </c>
      <c r="N95" s="1">
        <v>6403</v>
      </c>
      <c r="O95" s="1">
        <v>10896</v>
      </c>
      <c r="P95" s="1">
        <v>699</v>
      </c>
      <c r="U95" s="1">
        <v>0</v>
      </c>
      <c r="V95" s="1">
        <v>0</v>
      </c>
      <c r="AF95" s="5">
        <f>IF(Q95&gt;0,RANK(Q95,(N95:P95,Q95:AD95)),0)</f>
        <v>0</v>
      </c>
      <c r="AG95" s="5">
        <f>IF(R95&gt;0,RANK(R95,(N95:P95,Q95:AD95)),0)</f>
        <v>0</v>
      </c>
      <c r="AH95" s="5" t="e">
        <f>IF(#REF!&gt;0,RANK(#REF!,(N95:P95,Q95:AD95)),0)</f>
        <v>#REF!</v>
      </c>
      <c r="AI95" s="5">
        <f>IF(S95&gt;0,RANK(S95,(N95:P95,Q95:AD95)),0)</f>
        <v>0</v>
      </c>
      <c r="AJ95" s="2">
        <f t="shared" si="29"/>
        <v>0</v>
      </c>
      <c r="AK95" s="2">
        <f t="shared" si="30"/>
        <v>0</v>
      </c>
      <c r="AM95" s="2">
        <f t="shared" si="31"/>
        <v>0</v>
      </c>
      <c r="AO95" t="s">
        <v>245</v>
      </c>
      <c r="AP95" t="s">
        <v>309</v>
      </c>
      <c r="AQ95">
        <v>4</v>
      </c>
      <c r="AS95">
        <v>21</v>
      </c>
      <c r="AT95" s="69">
        <v>185</v>
      </c>
      <c r="AU95" s="66">
        <f t="shared" si="32"/>
        <v>21185</v>
      </c>
      <c r="AW95" s="5" t="s">
        <v>140</v>
      </c>
      <c r="AZ95" s="5"/>
      <c r="BA95" s="5">
        <v>0</v>
      </c>
      <c r="BB95" s="5">
        <v>1</v>
      </c>
      <c r="BC95">
        <f t="shared" si="33"/>
        <v>0</v>
      </c>
      <c r="BD95">
        <f t="shared" si="34"/>
        <v>0.60499999999999998</v>
      </c>
    </row>
    <row r="96" spans="1:56" ht="13" hidden="1" customHeight="1" outlineLevel="1">
      <c r="A96" t="s">
        <v>331</v>
      </c>
      <c r="B96" t="s">
        <v>309</v>
      </c>
      <c r="C96" s="1">
        <f t="shared" si="24"/>
        <v>2574</v>
      </c>
      <c r="D96" s="5">
        <f>IF(C96&gt;0,RANK(N96,(N96:P96,Q96:AD96)),0)</f>
        <v>2</v>
      </c>
      <c r="E96" s="5">
        <f>IF(C96&gt;0,RANK(O96,(N96:P96,Q96:AD96)),0)</f>
        <v>1</v>
      </c>
      <c r="F96" s="5">
        <f>IF(P96&gt;0,RANK(P96,(N96:P96,Q96:AD96)),0)</f>
        <v>3</v>
      </c>
      <c r="G96" s="1">
        <f t="shared" si="35"/>
        <v>444</v>
      </c>
      <c r="H96" s="2">
        <f t="shared" si="36"/>
        <v>0.17249417249417248</v>
      </c>
      <c r="I96" s="2"/>
      <c r="J96" s="2">
        <f t="shared" si="25"/>
        <v>0.38850038850038848</v>
      </c>
      <c r="K96" s="2">
        <f t="shared" si="26"/>
        <v>0.56099456099456102</v>
      </c>
      <c r="L96" s="2">
        <f t="shared" si="27"/>
        <v>5.0505050505050504E-2</v>
      </c>
      <c r="M96" s="2">
        <f t="shared" si="28"/>
        <v>-6.9388939039072284E-18</v>
      </c>
      <c r="N96" s="1">
        <v>1000</v>
      </c>
      <c r="O96" s="1">
        <v>1444</v>
      </c>
      <c r="P96" s="1">
        <v>130</v>
      </c>
      <c r="U96" s="1">
        <v>0</v>
      </c>
      <c r="V96" s="1">
        <v>0</v>
      </c>
      <c r="AF96" s="5">
        <f>IF(Q96&gt;0,RANK(Q96,(N96:P96,Q96:AD96)),0)</f>
        <v>0</v>
      </c>
      <c r="AG96" s="5">
        <f>IF(R96&gt;0,RANK(R96,(N96:P96,Q96:AD96)),0)</f>
        <v>0</v>
      </c>
      <c r="AH96" s="5" t="e">
        <f>IF(#REF!&gt;0,RANK(#REF!,(N96:P96,Q96:AD96)),0)</f>
        <v>#REF!</v>
      </c>
      <c r="AI96" s="5">
        <f>IF(S96&gt;0,RANK(S96,(N96:P96,Q96:AD96)),0)</f>
        <v>0</v>
      </c>
      <c r="AJ96" s="2">
        <f t="shared" si="29"/>
        <v>0</v>
      </c>
      <c r="AK96" s="2">
        <f t="shared" si="30"/>
        <v>0</v>
      </c>
      <c r="AM96" s="2">
        <f t="shared" si="31"/>
        <v>0</v>
      </c>
      <c r="AO96" t="s">
        <v>331</v>
      </c>
      <c r="AP96" t="s">
        <v>309</v>
      </c>
      <c r="AQ96">
        <v>4</v>
      </c>
      <c r="AS96">
        <v>21</v>
      </c>
      <c r="AT96" s="69">
        <v>187</v>
      </c>
      <c r="AU96" s="66">
        <f t="shared" si="32"/>
        <v>21187</v>
      </c>
      <c r="AW96" s="5" t="s">
        <v>140</v>
      </c>
      <c r="AZ96" s="5"/>
      <c r="BA96" s="5">
        <v>0</v>
      </c>
      <c r="BB96" s="5">
        <v>1</v>
      </c>
      <c r="BC96">
        <f t="shared" si="33"/>
        <v>0</v>
      </c>
      <c r="BD96">
        <f t="shared" si="34"/>
        <v>0.56000000000000005</v>
      </c>
    </row>
    <row r="97" spans="1:56" ht="13" hidden="1" customHeight="1" outlineLevel="1">
      <c r="A97" t="s">
        <v>235</v>
      </c>
      <c r="B97" t="s">
        <v>309</v>
      </c>
      <c r="C97" s="1">
        <f t="shared" si="24"/>
        <v>825</v>
      </c>
      <c r="D97" s="5">
        <f>IF(C97&gt;0,RANK(N97,(N97:P97,Q97:AD97)),0)</f>
        <v>2</v>
      </c>
      <c r="E97" s="5">
        <f>IF(C97&gt;0,RANK(O97,(N97:P97,Q97:AD97)),0)</f>
        <v>1</v>
      </c>
      <c r="F97" s="5">
        <f>IF(P97&gt;0,RANK(P97,(N97:P97,Q97:AD97)),0)</f>
        <v>3</v>
      </c>
      <c r="G97" s="1">
        <f t="shared" si="35"/>
        <v>360</v>
      </c>
      <c r="H97" s="2">
        <f t="shared" si="36"/>
        <v>0.43636363636363634</v>
      </c>
      <c r="I97" s="2"/>
      <c r="J97" s="2">
        <f t="shared" si="25"/>
        <v>0.26666666666666666</v>
      </c>
      <c r="K97" s="2">
        <f t="shared" si="26"/>
        <v>0.70303030303030301</v>
      </c>
      <c r="L97" s="2">
        <f t="shared" si="27"/>
        <v>2.7878787878787878E-2</v>
      </c>
      <c r="M97" s="2">
        <f t="shared" si="28"/>
        <v>2.4242424242425092E-3</v>
      </c>
      <c r="N97" s="1">
        <v>220</v>
      </c>
      <c r="O97" s="1">
        <v>580</v>
      </c>
      <c r="P97" s="1">
        <v>23</v>
      </c>
      <c r="U97" s="1">
        <v>2</v>
      </c>
      <c r="V97" s="1">
        <v>0</v>
      </c>
      <c r="AF97" s="5">
        <f>IF(Q97&gt;0,RANK(Q97,(N97:P97,Q97:AD97)),0)</f>
        <v>0</v>
      </c>
      <c r="AG97" s="5">
        <f>IF(R97&gt;0,RANK(R97,(N97:P97,Q97:AD97)),0)</f>
        <v>0</v>
      </c>
      <c r="AH97" s="5" t="e">
        <f>IF(#REF!&gt;0,RANK(#REF!,(N97:P97,Q97:AD97)),0)</f>
        <v>#REF!</v>
      </c>
      <c r="AI97" s="5">
        <f>IF(S97&gt;0,RANK(S97,(N97:P97,Q97:AD97)),0)</f>
        <v>0</v>
      </c>
      <c r="AJ97" s="2">
        <f t="shared" si="29"/>
        <v>0</v>
      </c>
      <c r="AK97" s="2">
        <f t="shared" si="30"/>
        <v>0</v>
      </c>
      <c r="AM97" s="2">
        <f t="shared" si="31"/>
        <v>0</v>
      </c>
      <c r="AO97" t="s">
        <v>235</v>
      </c>
      <c r="AP97" t="s">
        <v>309</v>
      </c>
      <c r="AQ97">
        <v>5</v>
      </c>
      <c r="AS97">
        <v>21</v>
      </c>
      <c r="AT97" s="69">
        <v>189</v>
      </c>
      <c r="AU97" s="66">
        <f t="shared" si="32"/>
        <v>21189</v>
      </c>
      <c r="AW97" s="5" t="s">
        <v>140</v>
      </c>
      <c r="AZ97" s="5"/>
      <c r="BA97" s="5">
        <v>0</v>
      </c>
      <c r="BB97" s="5">
        <v>1</v>
      </c>
      <c r="BC97">
        <f t="shared" si="33"/>
        <v>0</v>
      </c>
      <c r="BD97">
        <f t="shared" si="34"/>
        <v>0.70299999999999996</v>
      </c>
    </row>
    <row r="98" spans="1:56" ht="13" hidden="1" customHeight="1" outlineLevel="1">
      <c r="A98" t="s">
        <v>292</v>
      </c>
      <c r="B98" t="s">
        <v>309</v>
      </c>
      <c r="C98" s="1">
        <f t="shared" si="24"/>
        <v>2615</v>
      </c>
      <c r="D98" s="5">
        <f>IF(C98&gt;0,RANK(N98,(N98:P98,Q98:AD98)),0)</f>
        <v>2</v>
      </c>
      <c r="E98" s="5">
        <f>IF(C98&gt;0,RANK(O98,(N98:P98,Q98:AD98)),0)</f>
        <v>1</v>
      </c>
      <c r="F98" s="5">
        <f>IF(P98&gt;0,RANK(P98,(N98:P98,Q98:AD98)),0)</f>
        <v>3</v>
      </c>
      <c r="G98" s="1">
        <f t="shared" si="35"/>
        <v>631</v>
      </c>
      <c r="H98" s="2">
        <f t="shared" si="36"/>
        <v>0.2413001912045889</v>
      </c>
      <c r="I98" s="2"/>
      <c r="J98" s="2">
        <f t="shared" si="25"/>
        <v>0.35793499043977056</v>
      </c>
      <c r="K98" s="2">
        <f t="shared" si="26"/>
        <v>0.59923518164435952</v>
      </c>
      <c r="L98" s="2">
        <f t="shared" si="27"/>
        <v>4.2829827915869978E-2</v>
      </c>
      <c r="M98" s="2">
        <f t="shared" si="28"/>
        <v>-1.1102230246251565E-16</v>
      </c>
      <c r="N98" s="1">
        <v>936</v>
      </c>
      <c r="O98" s="1">
        <v>1567</v>
      </c>
      <c r="P98" s="1">
        <v>112</v>
      </c>
      <c r="U98" s="1">
        <v>0</v>
      </c>
      <c r="V98" s="1">
        <v>0</v>
      </c>
      <c r="AF98" s="5">
        <f>IF(Q98&gt;0,RANK(Q98,(N98:P98,Q98:AD98)),0)</f>
        <v>0</v>
      </c>
      <c r="AG98" s="5">
        <f>IF(R98&gt;0,RANK(R98,(N98:P98,Q98:AD98)),0)</f>
        <v>0</v>
      </c>
      <c r="AH98" s="5" t="e">
        <f>IF(#REF!&gt;0,RANK(#REF!,(N98:P98,Q98:AD98)),0)</f>
        <v>#REF!</v>
      </c>
      <c r="AI98" s="5">
        <f>IF(S98&gt;0,RANK(S98,(N98:P98,Q98:AD98)),0)</f>
        <v>0</v>
      </c>
      <c r="AJ98" s="2">
        <f t="shared" si="29"/>
        <v>0</v>
      </c>
      <c r="AK98" s="2">
        <f t="shared" si="30"/>
        <v>0</v>
      </c>
      <c r="AM98" s="2">
        <f t="shared" si="31"/>
        <v>0</v>
      </c>
      <c r="AO98" t="s">
        <v>292</v>
      </c>
      <c r="AP98" t="s">
        <v>309</v>
      </c>
      <c r="AQ98">
        <v>4</v>
      </c>
      <c r="AS98">
        <v>21</v>
      </c>
      <c r="AT98" s="69">
        <v>191</v>
      </c>
      <c r="AU98" s="66">
        <f t="shared" si="32"/>
        <v>21191</v>
      </c>
      <c r="AW98" s="5" t="s">
        <v>140</v>
      </c>
      <c r="AZ98" s="5"/>
      <c r="BA98" s="5">
        <v>0</v>
      </c>
      <c r="BB98" s="5">
        <v>1</v>
      </c>
      <c r="BC98">
        <f t="shared" si="33"/>
        <v>0</v>
      </c>
      <c r="BD98">
        <f t="shared" si="34"/>
        <v>0.59899999999999998</v>
      </c>
    </row>
    <row r="99" spans="1:56" ht="13" hidden="1" customHeight="1" outlineLevel="1">
      <c r="A99" t="s">
        <v>38</v>
      </c>
      <c r="B99" t="s">
        <v>309</v>
      </c>
      <c r="C99" s="1">
        <f t="shared" ref="C99:C123" si="37">SUM(N99:AD99)</f>
        <v>5284</v>
      </c>
      <c r="D99" s="5">
        <f>IF(C99&gt;0,RANK(N99,(N99:P99,Q99:AD99)),0)</f>
        <v>2</v>
      </c>
      <c r="E99" s="5">
        <f>IF(C99&gt;0,RANK(O99,(N99:P99,Q99:AD99)),0)</f>
        <v>1</v>
      </c>
      <c r="F99" s="5">
        <f>IF(P99&gt;0,RANK(P99,(N99:P99,Q99:AD99)),0)</f>
        <v>3</v>
      </c>
      <c r="G99" s="1">
        <f t="shared" si="35"/>
        <v>1419</v>
      </c>
      <c r="H99" s="2">
        <f t="shared" si="36"/>
        <v>0.2685465556396669</v>
      </c>
      <c r="I99" s="2"/>
      <c r="J99" s="2">
        <f t="shared" ref="J99:J123" si="38">IF($C99=0,"-",N99/$C99)</f>
        <v>0.35143830431491296</v>
      </c>
      <c r="K99" s="2">
        <f t="shared" ref="K99:K123" si="39">IF($C99=0,"-",O99/$C99)</f>
        <v>0.61998485995457986</v>
      </c>
      <c r="L99" s="2">
        <f t="shared" ref="L99:L123" si="40">IF($C99=0,"-",P99/$C99)</f>
        <v>2.8576835730507191E-2</v>
      </c>
      <c r="M99" s="2">
        <f t="shared" ref="M99:M123" si="41">IF(C99=0,"-",(1-J99-K99-L99))</f>
        <v>-1.3877787807814457E-17</v>
      </c>
      <c r="N99" s="1">
        <v>1857</v>
      </c>
      <c r="O99" s="1">
        <v>3276</v>
      </c>
      <c r="P99" s="1">
        <v>151</v>
      </c>
      <c r="U99" s="1">
        <v>0</v>
      </c>
      <c r="V99" s="1">
        <v>0</v>
      </c>
      <c r="AF99" s="5">
        <f>IF(Q99&gt;0,RANK(Q99,(N99:P99,Q99:AD99)),0)</f>
        <v>0</v>
      </c>
      <c r="AG99" s="5">
        <f>IF(R99&gt;0,RANK(R99,(N99:P99,Q99:AD99)),0)</f>
        <v>0</v>
      </c>
      <c r="AH99" s="5" t="e">
        <f>IF(#REF!&gt;0,RANK(#REF!,(N99:P99,Q99:AD99)),0)</f>
        <v>#REF!</v>
      </c>
      <c r="AI99" s="5">
        <f>IF(S99&gt;0,RANK(S99,(N99:P99,Q99:AD99)),0)</f>
        <v>0</v>
      </c>
      <c r="AJ99" s="2">
        <f t="shared" ref="AJ99:AJ123" si="42">IF($C99=0,"-",Q99/$C99)</f>
        <v>0</v>
      </c>
      <c r="AK99" s="2">
        <f t="shared" ref="AK99:AK123" si="43">IF($C99=0,"-",R99/$C99)</f>
        <v>0</v>
      </c>
      <c r="AM99" s="2">
        <f t="shared" ref="AM99:AM123" si="44">IF($C99=0,"-",S99/$C99)</f>
        <v>0</v>
      </c>
      <c r="AO99" t="s">
        <v>38</v>
      </c>
      <c r="AP99" t="s">
        <v>309</v>
      </c>
      <c r="AQ99">
        <v>5</v>
      </c>
      <c r="AS99">
        <v>21</v>
      </c>
      <c r="AT99" s="69">
        <v>193</v>
      </c>
      <c r="AU99" s="66">
        <f t="shared" ref="AU99:AU122" si="45">(AS99*1000+AT99)</f>
        <v>21193</v>
      </c>
      <c r="AW99" s="5" t="s">
        <v>140</v>
      </c>
      <c r="AZ99" s="5"/>
      <c r="BA99" s="5">
        <v>1</v>
      </c>
      <c r="BB99" s="5">
        <v>0</v>
      </c>
      <c r="BC99">
        <f t="shared" ref="BC99:BC122" si="46">ROUNDDOWN(BA99*J99,3)</f>
        <v>0.35099999999999998</v>
      </c>
      <c r="BD99">
        <f t="shared" ref="BD99:BD122" si="47">ROUNDDOWN(BB99*K99,3)</f>
        <v>0</v>
      </c>
    </row>
    <row r="100" spans="1:56" ht="13" hidden="1" customHeight="1" outlineLevel="1">
      <c r="A100" t="s">
        <v>169</v>
      </c>
      <c r="B100" t="s">
        <v>309</v>
      </c>
      <c r="C100" s="1">
        <f t="shared" si="37"/>
        <v>11224</v>
      </c>
      <c r="D100" s="5">
        <f>IF(C100&gt;0,RANK(N100,(N100:P100,Q100:AD100)),0)</f>
        <v>2</v>
      </c>
      <c r="E100" s="5">
        <f>IF(C100&gt;0,RANK(O100,(N100:P100,Q100:AD100)),0)</f>
        <v>1</v>
      </c>
      <c r="F100" s="5">
        <f>IF(P100&gt;0,RANK(P100,(N100:P100,Q100:AD100)),0)</f>
        <v>3</v>
      </c>
      <c r="G100" s="1">
        <f t="shared" si="35"/>
        <v>1405</v>
      </c>
      <c r="H100" s="2">
        <f t="shared" si="36"/>
        <v>0.12517818959372773</v>
      </c>
      <c r="I100" s="2"/>
      <c r="J100" s="2">
        <f t="shared" si="38"/>
        <v>0.42239843193157517</v>
      </c>
      <c r="K100" s="2">
        <f t="shared" si="39"/>
        <v>0.54757662152530295</v>
      </c>
      <c r="L100" s="2">
        <f t="shared" si="40"/>
        <v>2.993585174625802E-2</v>
      </c>
      <c r="M100" s="2">
        <f t="shared" si="41"/>
        <v>8.9094796863802006E-5</v>
      </c>
      <c r="N100" s="1">
        <v>4741</v>
      </c>
      <c r="O100" s="1">
        <v>6146</v>
      </c>
      <c r="P100" s="1">
        <v>336</v>
      </c>
      <c r="U100" s="1">
        <v>1</v>
      </c>
      <c r="V100" s="1">
        <v>0</v>
      </c>
      <c r="AF100" s="5">
        <f>IF(Q100&gt;0,RANK(Q100,(N100:P100,Q100:AD100)),0)</f>
        <v>0</v>
      </c>
      <c r="AG100" s="5">
        <f>IF(R100&gt;0,RANK(R100,(N100:P100,Q100:AD100)),0)</f>
        <v>0</v>
      </c>
      <c r="AH100" s="5" t="e">
        <f>IF(#REF!&gt;0,RANK(#REF!,(N100:P100,Q100:AD100)),0)</f>
        <v>#REF!</v>
      </c>
      <c r="AI100" s="5">
        <f>IF(S100&gt;0,RANK(S100,(N100:P100,Q100:AD100)),0)</f>
        <v>0</v>
      </c>
      <c r="AJ100" s="2">
        <f t="shared" si="42"/>
        <v>0</v>
      </c>
      <c r="AK100" s="2">
        <f t="shared" si="43"/>
        <v>0</v>
      </c>
      <c r="AM100" s="2">
        <f t="shared" si="44"/>
        <v>0</v>
      </c>
      <c r="AO100" t="s">
        <v>169</v>
      </c>
      <c r="AP100" t="s">
        <v>309</v>
      </c>
      <c r="AQ100">
        <v>5</v>
      </c>
      <c r="AS100">
        <v>21</v>
      </c>
      <c r="AT100" s="69">
        <v>195</v>
      </c>
      <c r="AU100" s="66">
        <f t="shared" si="45"/>
        <v>21195</v>
      </c>
      <c r="AW100" s="5" t="s">
        <v>140</v>
      </c>
      <c r="AZ100" s="5"/>
      <c r="BA100" s="5">
        <v>1</v>
      </c>
      <c r="BB100" s="5">
        <v>0</v>
      </c>
      <c r="BC100">
        <f t="shared" si="46"/>
        <v>0.42199999999999999</v>
      </c>
      <c r="BD100">
        <f t="shared" si="47"/>
        <v>0</v>
      </c>
    </row>
    <row r="101" spans="1:56" ht="13" hidden="1" customHeight="1" outlineLevel="1">
      <c r="A101" t="s">
        <v>37</v>
      </c>
      <c r="B101" t="s">
        <v>309</v>
      </c>
      <c r="C101" s="1">
        <f t="shared" si="37"/>
        <v>2544</v>
      </c>
      <c r="D101" s="5">
        <f>IF(C101&gt;0,RANK(N101,(N101:P101,Q101:AD101)),0)</f>
        <v>2</v>
      </c>
      <c r="E101" s="5">
        <f>IF(C101&gt;0,RANK(O101,(N101:P101,Q101:AD101)),0)</f>
        <v>1</v>
      </c>
      <c r="F101" s="5">
        <f>IF(P101&gt;0,RANK(P101,(N101:P101,Q101:AD101)),0)</f>
        <v>3</v>
      </c>
      <c r="G101" s="1">
        <f t="shared" si="35"/>
        <v>225</v>
      </c>
      <c r="H101" s="2">
        <f t="shared" si="36"/>
        <v>8.8443396226415089E-2</v>
      </c>
      <c r="I101" s="2"/>
      <c r="J101" s="2">
        <f t="shared" si="38"/>
        <v>0.43632075471698112</v>
      </c>
      <c r="K101" s="2">
        <f t="shared" si="39"/>
        <v>0.52476415094339623</v>
      </c>
      <c r="L101" s="2">
        <f t="shared" si="40"/>
        <v>3.891509433962264E-2</v>
      </c>
      <c r="M101" s="2">
        <f t="shared" si="41"/>
        <v>-4.8572257327350599E-17</v>
      </c>
      <c r="N101" s="1">
        <v>1110</v>
      </c>
      <c r="O101" s="1">
        <v>1335</v>
      </c>
      <c r="P101" s="1">
        <v>99</v>
      </c>
      <c r="U101" s="1">
        <v>0</v>
      </c>
      <c r="V101" s="1">
        <v>0</v>
      </c>
      <c r="AF101" s="5">
        <f>IF(Q101&gt;0,RANK(Q101,(N101:P101,Q101:AD101)),0)</f>
        <v>0</v>
      </c>
      <c r="AG101" s="5">
        <f>IF(R101&gt;0,RANK(R101,(N101:P101,Q101:AD101)),0)</f>
        <v>0</v>
      </c>
      <c r="AH101" s="5" t="e">
        <f>IF(#REF!&gt;0,RANK(#REF!,(N101:P101,Q101:AD101)),0)</f>
        <v>#REF!</v>
      </c>
      <c r="AI101" s="5">
        <f>IF(S101&gt;0,RANK(S101,(N101:P101,Q101:AD101)),0)</f>
        <v>0</v>
      </c>
      <c r="AJ101" s="2">
        <f t="shared" si="42"/>
        <v>0</v>
      </c>
      <c r="AK101" s="2">
        <f t="shared" si="43"/>
        <v>0</v>
      </c>
      <c r="AM101" s="2">
        <f t="shared" si="44"/>
        <v>0</v>
      </c>
      <c r="AO101" t="s">
        <v>37</v>
      </c>
      <c r="AP101" t="s">
        <v>309</v>
      </c>
      <c r="AQ101">
        <v>6</v>
      </c>
      <c r="AS101">
        <v>21</v>
      </c>
      <c r="AT101" s="69">
        <v>197</v>
      </c>
      <c r="AU101" s="66">
        <f t="shared" si="45"/>
        <v>21197</v>
      </c>
      <c r="AW101" s="5" t="s">
        <v>140</v>
      </c>
      <c r="AZ101" s="5"/>
      <c r="BA101" s="5">
        <v>0</v>
      </c>
      <c r="BB101" s="5">
        <v>1</v>
      </c>
      <c r="BC101">
        <f t="shared" si="46"/>
        <v>0</v>
      </c>
      <c r="BD101">
        <f t="shared" si="47"/>
        <v>0.52400000000000002</v>
      </c>
    </row>
    <row r="102" spans="1:56" ht="13" hidden="1" customHeight="1" outlineLevel="1">
      <c r="A102" t="s">
        <v>14</v>
      </c>
      <c r="B102" t="s">
        <v>309</v>
      </c>
      <c r="C102" s="1">
        <f t="shared" si="37"/>
        <v>14763</v>
      </c>
      <c r="D102" s="5">
        <f>IF(C102&gt;0,RANK(N102,(N102:P102,Q102:AD102)),0)</f>
        <v>2</v>
      </c>
      <c r="E102" s="5">
        <f>IF(C102&gt;0,RANK(O102,(N102:P102,Q102:AD102)),0)</f>
        <v>1</v>
      </c>
      <c r="F102" s="5">
        <f>IF(P102&gt;0,RANK(P102,(N102:P102,Q102:AD102)),0)</f>
        <v>3</v>
      </c>
      <c r="G102" s="1">
        <f t="shared" si="35"/>
        <v>6959</v>
      </c>
      <c r="H102" s="2">
        <f t="shared" si="36"/>
        <v>0.47138115559168192</v>
      </c>
      <c r="I102" s="2"/>
      <c r="J102" s="2">
        <f t="shared" si="38"/>
        <v>0.24818803766172187</v>
      </c>
      <c r="K102" s="2">
        <f t="shared" si="39"/>
        <v>0.71956919325340374</v>
      </c>
      <c r="L102" s="2">
        <f t="shared" si="40"/>
        <v>3.1633136896294788E-2</v>
      </c>
      <c r="M102" s="2">
        <f t="shared" si="41"/>
        <v>6.0963218857965767E-4</v>
      </c>
      <c r="N102" s="1">
        <v>3664</v>
      </c>
      <c r="O102" s="1">
        <v>10623</v>
      </c>
      <c r="P102" s="1">
        <v>467</v>
      </c>
      <c r="U102" s="1">
        <v>0</v>
      </c>
      <c r="V102" s="1">
        <v>9</v>
      </c>
      <c r="AF102" s="5">
        <f>IF(Q102&gt;0,RANK(Q102,(N102:P102,Q102:AD102)),0)</f>
        <v>0</v>
      </c>
      <c r="AG102" s="5">
        <f>IF(R102&gt;0,RANK(R102,(N102:P102,Q102:AD102)),0)</f>
        <v>0</v>
      </c>
      <c r="AH102" s="5" t="e">
        <f>IF(#REF!&gt;0,RANK(#REF!,(N102:P102,Q102:AD102)),0)</f>
        <v>#REF!</v>
      </c>
      <c r="AI102" s="5">
        <f>IF(S102&gt;0,RANK(S102,(N102:P102,Q102:AD102)),0)</f>
        <v>0</v>
      </c>
      <c r="AJ102" s="2">
        <f t="shared" si="42"/>
        <v>0</v>
      </c>
      <c r="AK102" s="2">
        <f t="shared" si="43"/>
        <v>0</v>
      </c>
      <c r="AM102" s="2">
        <f t="shared" si="44"/>
        <v>0</v>
      </c>
      <c r="AO102" t="s">
        <v>14</v>
      </c>
      <c r="AP102" t="s">
        <v>309</v>
      </c>
      <c r="AQ102">
        <v>5</v>
      </c>
      <c r="AS102">
        <v>21</v>
      </c>
      <c r="AT102" s="69">
        <v>199</v>
      </c>
      <c r="AU102" s="66">
        <f t="shared" si="45"/>
        <v>21199</v>
      </c>
      <c r="AW102" s="5" t="s">
        <v>140</v>
      </c>
      <c r="AZ102" s="5"/>
      <c r="BA102" s="5">
        <v>0</v>
      </c>
      <c r="BB102" s="5">
        <v>1</v>
      </c>
      <c r="BC102">
        <f t="shared" si="46"/>
        <v>0</v>
      </c>
      <c r="BD102">
        <f t="shared" si="47"/>
        <v>0.71899999999999997</v>
      </c>
    </row>
    <row r="103" spans="1:56" ht="13" hidden="1" customHeight="1" outlineLevel="1">
      <c r="A103" t="s">
        <v>56</v>
      </c>
      <c r="B103" t="s">
        <v>309</v>
      </c>
      <c r="C103" s="1">
        <f t="shared" si="37"/>
        <v>465</v>
      </c>
      <c r="D103" s="5">
        <f>IF(C103&gt;0,RANK(N103,(N103:P103,Q103:AD103)),0)</f>
        <v>2</v>
      </c>
      <c r="E103" s="5">
        <f>IF(C103&gt;0,RANK(O103,(N103:P103,Q103:AD103)),0)</f>
        <v>1</v>
      </c>
      <c r="F103" s="5">
        <f>IF(P103&gt;0,RANK(P103,(N103:P103,Q103:AD103)),0)</f>
        <v>3</v>
      </c>
      <c r="G103" s="1">
        <f t="shared" si="35"/>
        <v>45</v>
      </c>
      <c r="H103" s="2">
        <f t="shared" si="36"/>
        <v>9.6774193548387094E-2</v>
      </c>
      <c r="I103" s="2"/>
      <c r="J103" s="2">
        <f t="shared" si="38"/>
        <v>0.43440860215053761</v>
      </c>
      <c r="K103" s="2">
        <f t="shared" si="39"/>
        <v>0.53118279569892468</v>
      </c>
      <c r="L103" s="2">
        <f t="shared" si="40"/>
        <v>3.4408602150537634E-2</v>
      </c>
      <c r="M103" s="2">
        <f t="shared" si="41"/>
        <v>1.2490009027033011E-16</v>
      </c>
      <c r="N103" s="1">
        <v>202</v>
      </c>
      <c r="O103" s="1">
        <v>247</v>
      </c>
      <c r="P103" s="1">
        <v>16</v>
      </c>
      <c r="U103" s="1">
        <v>0</v>
      </c>
      <c r="V103" s="1">
        <v>0</v>
      </c>
      <c r="AF103" s="5">
        <f>IF(Q103&gt;0,RANK(Q103,(N103:P103,Q103:AD103)),0)</f>
        <v>0</v>
      </c>
      <c r="AG103" s="5">
        <f>IF(R103&gt;0,RANK(R103,(N103:P103,Q103:AD103)),0)</f>
        <v>0</v>
      </c>
      <c r="AH103" s="5" t="e">
        <f>IF(#REF!&gt;0,RANK(#REF!,(N103:P103,Q103:AD103)),0)</f>
        <v>#REF!</v>
      </c>
      <c r="AI103" s="5">
        <f>IF(S103&gt;0,RANK(S103,(N103:P103,Q103:AD103)),0)</f>
        <v>0</v>
      </c>
      <c r="AJ103" s="2">
        <f t="shared" si="42"/>
        <v>0</v>
      </c>
      <c r="AK103" s="2">
        <f t="shared" si="43"/>
        <v>0</v>
      </c>
      <c r="AM103" s="2">
        <f t="shared" si="44"/>
        <v>0</v>
      </c>
      <c r="AO103" t="s">
        <v>56</v>
      </c>
      <c r="AP103" t="s">
        <v>309</v>
      </c>
      <c r="AQ103">
        <v>4</v>
      </c>
      <c r="AS103">
        <v>21</v>
      </c>
      <c r="AT103" s="69">
        <v>201</v>
      </c>
      <c r="AU103" s="66">
        <f t="shared" si="45"/>
        <v>21201</v>
      </c>
      <c r="AW103" s="5" t="s">
        <v>140</v>
      </c>
      <c r="AZ103" s="5"/>
      <c r="BA103" s="5">
        <v>0</v>
      </c>
      <c r="BB103" s="5">
        <v>1</v>
      </c>
      <c r="BC103">
        <f t="shared" si="46"/>
        <v>0</v>
      </c>
      <c r="BD103">
        <f t="shared" si="47"/>
        <v>0.53100000000000003</v>
      </c>
    </row>
    <row r="104" spans="1:56" ht="13" hidden="1" customHeight="1" outlineLevel="1">
      <c r="A104" t="s">
        <v>35</v>
      </c>
      <c r="B104" t="s">
        <v>309</v>
      </c>
      <c r="C104" s="1">
        <f t="shared" si="37"/>
        <v>3415</v>
      </c>
      <c r="D104" s="5">
        <f>IF(C104&gt;0,RANK(N104,(N104:P104,Q104:AD104)),0)</f>
        <v>2</v>
      </c>
      <c r="E104" s="5">
        <f>IF(C104&gt;0,RANK(O104,(N104:P104,Q104:AD104)),0)</f>
        <v>1</v>
      </c>
      <c r="F104" s="5">
        <f>IF(P104&gt;0,RANK(P104,(N104:P104,Q104:AD104)),0)</f>
        <v>3</v>
      </c>
      <c r="G104" s="1">
        <f t="shared" si="35"/>
        <v>1792</v>
      </c>
      <c r="H104" s="2">
        <f t="shared" si="36"/>
        <v>0.52474377745241585</v>
      </c>
      <c r="I104" s="2"/>
      <c r="J104" s="2">
        <f t="shared" si="38"/>
        <v>0.2178623718887262</v>
      </c>
      <c r="K104" s="2">
        <f t="shared" si="39"/>
        <v>0.742606149341142</v>
      </c>
      <c r="L104" s="2">
        <f t="shared" si="40"/>
        <v>3.8653001464128846E-2</v>
      </c>
      <c r="M104" s="2">
        <f t="shared" si="41"/>
        <v>8.7847730600289914E-4</v>
      </c>
      <c r="N104" s="1">
        <v>744</v>
      </c>
      <c r="O104" s="1">
        <v>2536</v>
      </c>
      <c r="P104" s="1">
        <v>132</v>
      </c>
      <c r="U104" s="1">
        <v>3</v>
      </c>
      <c r="V104" s="1">
        <v>0</v>
      </c>
      <c r="AF104" s="5">
        <f>IF(Q104&gt;0,RANK(Q104,(N104:P104,Q104:AD104)),0)</f>
        <v>0</v>
      </c>
      <c r="AG104" s="5">
        <f>IF(R104&gt;0,RANK(R104,(N104:P104,Q104:AD104)),0)</f>
        <v>0</v>
      </c>
      <c r="AH104" s="5" t="e">
        <f>IF(#REF!&gt;0,RANK(#REF!,(N104:P104,Q104:AD104)),0)</f>
        <v>#REF!</v>
      </c>
      <c r="AI104" s="5">
        <f>IF(S104&gt;0,RANK(S104,(N104:P104,Q104:AD104)),0)</f>
        <v>0</v>
      </c>
      <c r="AJ104" s="2">
        <f t="shared" si="42"/>
        <v>0</v>
      </c>
      <c r="AK104" s="2">
        <f t="shared" si="43"/>
        <v>0</v>
      </c>
      <c r="AM104" s="2">
        <f t="shared" si="44"/>
        <v>0</v>
      </c>
      <c r="AO104" t="s">
        <v>35</v>
      </c>
      <c r="AP104" t="s">
        <v>309</v>
      </c>
      <c r="AQ104">
        <v>5</v>
      </c>
      <c r="AS104">
        <v>21</v>
      </c>
      <c r="AT104" s="69">
        <v>203</v>
      </c>
      <c r="AU104" s="66">
        <f t="shared" si="45"/>
        <v>21203</v>
      </c>
      <c r="AW104" s="5" t="s">
        <v>140</v>
      </c>
      <c r="AZ104" s="5"/>
      <c r="BA104" s="5">
        <v>0</v>
      </c>
      <c r="BB104" s="5">
        <v>1</v>
      </c>
      <c r="BC104">
        <f t="shared" si="46"/>
        <v>0</v>
      </c>
      <c r="BD104">
        <f t="shared" si="47"/>
        <v>0.74199999999999999</v>
      </c>
    </row>
    <row r="105" spans="1:56" ht="13" hidden="1" customHeight="1" outlineLevel="1">
      <c r="A105" t="s">
        <v>121</v>
      </c>
      <c r="B105" t="s">
        <v>309</v>
      </c>
      <c r="C105" s="1">
        <f t="shared" si="37"/>
        <v>4669</v>
      </c>
      <c r="D105" s="5">
        <f>IF(C105&gt;0,RANK(N105,(N105:P105,Q105:AD105)),0)</f>
        <v>1</v>
      </c>
      <c r="E105" s="5">
        <f>IF(C105&gt;0,RANK(O105,(N105:P105,Q105:AD105)),0)</f>
        <v>2</v>
      </c>
      <c r="F105" s="5">
        <f>IF(P105&gt;0,RANK(P105,(N105:P105,Q105:AD105)),0)</f>
        <v>3</v>
      </c>
      <c r="G105" s="1">
        <f t="shared" si="35"/>
        <v>142</v>
      </c>
      <c r="H105" s="2">
        <f t="shared" si="36"/>
        <v>3.0413364746198331E-2</v>
      </c>
      <c r="I105" s="2"/>
      <c r="J105" s="2">
        <f t="shared" si="38"/>
        <v>0.49710858856286144</v>
      </c>
      <c r="K105" s="2">
        <f t="shared" si="39"/>
        <v>0.46669522381666312</v>
      </c>
      <c r="L105" s="2">
        <f t="shared" si="40"/>
        <v>3.6196187620475474E-2</v>
      </c>
      <c r="M105" s="2">
        <f t="shared" si="41"/>
        <v>-3.4694469519536142E-17</v>
      </c>
      <c r="N105" s="1">
        <v>2321</v>
      </c>
      <c r="O105" s="1">
        <v>2179</v>
      </c>
      <c r="P105" s="1">
        <v>169</v>
      </c>
      <c r="U105" s="1">
        <v>0</v>
      </c>
      <c r="V105" s="1">
        <v>0</v>
      </c>
      <c r="AF105" s="5">
        <f>IF(Q105&gt;0,RANK(Q105,(N105:P105,Q105:AD105)),0)</f>
        <v>0</v>
      </c>
      <c r="AG105" s="5">
        <f>IF(R105&gt;0,RANK(R105,(N105:P105,Q105:AD105)),0)</f>
        <v>0</v>
      </c>
      <c r="AH105" s="5" t="e">
        <f>IF(#REF!&gt;0,RANK(#REF!,(N105:P105,Q105:AD105)),0)</f>
        <v>#REF!</v>
      </c>
      <c r="AI105" s="5">
        <f>IF(S105&gt;0,RANK(S105,(N105:P105,Q105:AD105)),0)</f>
        <v>0</v>
      </c>
      <c r="AJ105" s="2">
        <f t="shared" si="42"/>
        <v>0</v>
      </c>
      <c r="AK105" s="2">
        <f t="shared" si="43"/>
        <v>0</v>
      </c>
      <c r="AM105" s="2">
        <f t="shared" si="44"/>
        <v>0</v>
      </c>
      <c r="AO105" t="s">
        <v>121</v>
      </c>
      <c r="AP105" t="s">
        <v>309</v>
      </c>
      <c r="AQ105">
        <v>4</v>
      </c>
      <c r="AS105">
        <v>21</v>
      </c>
      <c r="AT105" s="69">
        <v>205</v>
      </c>
      <c r="AU105" s="66">
        <f t="shared" si="45"/>
        <v>21205</v>
      </c>
      <c r="AW105" s="5" t="s">
        <v>140</v>
      </c>
      <c r="AZ105" s="5"/>
      <c r="BA105" s="5">
        <v>1</v>
      </c>
      <c r="BB105" s="5">
        <v>0</v>
      </c>
      <c r="BC105">
        <f t="shared" si="46"/>
        <v>0.497</v>
      </c>
      <c r="BD105">
        <f t="shared" si="47"/>
        <v>0</v>
      </c>
    </row>
    <row r="106" spans="1:56" ht="13" hidden="1" customHeight="1" outlineLevel="1">
      <c r="A106" t="s">
        <v>230</v>
      </c>
      <c r="B106" t="s">
        <v>309</v>
      </c>
      <c r="C106" s="1">
        <f t="shared" si="37"/>
        <v>4595</v>
      </c>
      <c r="D106" s="5">
        <f>IF(C106&gt;0,RANK(N106,(N106:P106,Q106:AD106)),0)</f>
        <v>2</v>
      </c>
      <c r="E106" s="5">
        <f>IF(C106&gt;0,RANK(O106,(N106:P106,Q106:AD106)),0)</f>
        <v>1</v>
      </c>
      <c r="F106" s="5">
        <f>IF(P106&gt;0,RANK(P106,(N106:P106,Q106:AD106)),0)</f>
        <v>3</v>
      </c>
      <c r="G106" s="1">
        <f t="shared" si="35"/>
        <v>2168</v>
      </c>
      <c r="H106" s="2">
        <f t="shared" si="36"/>
        <v>0.47181719260065286</v>
      </c>
      <c r="I106" s="2"/>
      <c r="J106" s="2">
        <f t="shared" si="38"/>
        <v>0.24896626768226332</v>
      </c>
      <c r="K106" s="2">
        <f t="shared" si="39"/>
        <v>0.72078346028291618</v>
      </c>
      <c r="L106" s="2">
        <f t="shared" si="40"/>
        <v>3.0250272034820457E-2</v>
      </c>
      <c r="M106" s="2">
        <f t="shared" si="41"/>
        <v>1.0061396160665481E-16</v>
      </c>
      <c r="N106" s="1">
        <v>1144</v>
      </c>
      <c r="O106" s="1">
        <v>3312</v>
      </c>
      <c r="P106" s="1">
        <v>139</v>
      </c>
      <c r="U106" s="1">
        <v>0</v>
      </c>
      <c r="V106" s="1">
        <v>0</v>
      </c>
      <c r="AF106" s="5">
        <f>IF(Q106&gt;0,RANK(Q106,(N106:P106,Q106:AD106)),0)</f>
        <v>0</v>
      </c>
      <c r="AG106" s="5">
        <f>IF(R106&gt;0,RANK(R106,(N106:P106,Q106:AD106)),0)</f>
        <v>0</v>
      </c>
      <c r="AH106" s="5" t="e">
        <f>IF(#REF!&gt;0,RANK(#REF!,(N106:P106,Q106:AD106)),0)</f>
        <v>#REF!</v>
      </c>
      <c r="AI106" s="5">
        <f>IF(S106&gt;0,RANK(S106,(N106:P106,Q106:AD106)),0)</f>
        <v>0</v>
      </c>
      <c r="AJ106" s="2">
        <f t="shared" si="42"/>
        <v>0</v>
      </c>
      <c r="AK106" s="2">
        <f t="shared" si="43"/>
        <v>0</v>
      </c>
      <c r="AM106" s="2">
        <f t="shared" si="44"/>
        <v>0</v>
      </c>
      <c r="AO106" t="s">
        <v>230</v>
      </c>
      <c r="AP106" t="s">
        <v>309</v>
      </c>
      <c r="AQ106">
        <v>1</v>
      </c>
      <c r="AS106">
        <v>21</v>
      </c>
      <c r="AT106" s="69">
        <v>207</v>
      </c>
      <c r="AU106" s="66">
        <f t="shared" si="45"/>
        <v>21207</v>
      </c>
      <c r="AW106" s="5" t="s">
        <v>140</v>
      </c>
      <c r="AZ106" s="5"/>
      <c r="BA106" s="5">
        <v>0</v>
      </c>
      <c r="BB106" s="5">
        <v>1</v>
      </c>
      <c r="BC106">
        <f t="shared" si="46"/>
        <v>0</v>
      </c>
      <c r="BD106">
        <f t="shared" si="47"/>
        <v>0.72</v>
      </c>
    </row>
    <row r="107" spans="1:56" ht="13" hidden="1" customHeight="1" outlineLevel="1">
      <c r="A107" t="s">
        <v>146</v>
      </c>
      <c r="B107" t="s">
        <v>309</v>
      </c>
      <c r="C107" s="1">
        <f t="shared" si="37"/>
        <v>12014</v>
      </c>
      <c r="D107" s="5">
        <f>IF(C107&gt;0,RANK(N107,(N107:P107,Q107:AD107)),0)</f>
        <v>2</v>
      </c>
      <c r="E107" s="5">
        <f>IF(C107&gt;0,RANK(O107,(N107:P107,Q107:AD107)),0)</f>
        <v>1</v>
      </c>
      <c r="F107" s="5">
        <f>IF(P107&gt;0,RANK(P107,(N107:P107,Q107:AD107)),0)</f>
        <v>3</v>
      </c>
      <c r="G107" s="1">
        <f t="shared" si="35"/>
        <v>933</v>
      </c>
      <c r="H107" s="2">
        <f t="shared" si="36"/>
        <v>7.7659397369735303E-2</v>
      </c>
      <c r="I107" s="2"/>
      <c r="J107" s="2">
        <f t="shared" si="38"/>
        <v>0.43549192608623272</v>
      </c>
      <c r="K107" s="2">
        <f t="shared" si="39"/>
        <v>0.51315132345596803</v>
      </c>
      <c r="L107" s="2">
        <f t="shared" si="40"/>
        <v>5.1356750457799236E-2</v>
      </c>
      <c r="M107" s="2">
        <f t="shared" si="41"/>
        <v>6.9388939039072284E-17</v>
      </c>
      <c r="N107" s="1">
        <v>5232</v>
      </c>
      <c r="O107" s="1">
        <v>6165</v>
      </c>
      <c r="P107" s="1">
        <v>617</v>
      </c>
      <c r="U107" s="1">
        <v>0</v>
      </c>
      <c r="V107" s="1">
        <v>0</v>
      </c>
      <c r="AF107" s="5">
        <f>IF(Q107&gt;0,RANK(Q107,(N107:P107,Q107:AD107)),0)</f>
        <v>0</v>
      </c>
      <c r="AG107" s="5">
        <f>IF(R107&gt;0,RANK(R107,(N107:P107,Q107:AD107)),0)</f>
        <v>0</v>
      </c>
      <c r="AH107" s="5" t="e">
        <f>IF(#REF!&gt;0,RANK(#REF!,(N107:P107,Q107:AD107)),0)</f>
        <v>#REF!</v>
      </c>
      <c r="AI107" s="5">
        <f>IF(S107&gt;0,RANK(S107,(N107:P107,Q107:AD107)),0)</f>
        <v>0</v>
      </c>
      <c r="AJ107" s="2">
        <f t="shared" si="42"/>
        <v>0</v>
      </c>
      <c r="AK107" s="2">
        <f t="shared" si="43"/>
        <v>0</v>
      </c>
      <c r="AM107" s="2">
        <f t="shared" si="44"/>
        <v>0</v>
      </c>
      <c r="AO107" t="s">
        <v>146</v>
      </c>
      <c r="AP107" t="s">
        <v>309</v>
      </c>
      <c r="AQ107">
        <v>6</v>
      </c>
      <c r="AS107">
        <v>21</v>
      </c>
      <c r="AT107" s="69">
        <v>209</v>
      </c>
      <c r="AU107" s="66">
        <f t="shared" si="45"/>
        <v>21209</v>
      </c>
      <c r="AW107" s="5" t="s">
        <v>140</v>
      </c>
      <c r="AZ107" s="5"/>
      <c r="BA107" s="5">
        <v>0</v>
      </c>
      <c r="BB107" s="5">
        <v>1</v>
      </c>
      <c r="BC107">
        <f t="shared" si="46"/>
        <v>0</v>
      </c>
      <c r="BD107">
        <f t="shared" si="47"/>
        <v>0.51300000000000001</v>
      </c>
    </row>
    <row r="108" spans="1:56" ht="13" hidden="1" customHeight="1" outlineLevel="1">
      <c r="A108" t="s">
        <v>83</v>
      </c>
      <c r="B108" t="s">
        <v>309</v>
      </c>
      <c r="C108" s="1">
        <f t="shared" si="37"/>
        <v>11586</v>
      </c>
      <c r="D108" s="5">
        <f>IF(C108&gt;0,RANK(N108,(N108:P108,Q108:AD108)),0)</f>
        <v>2</v>
      </c>
      <c r="E108" s="5">
        <f>IF(C108&gt;0,RANK(O108,(N108:P108,Q108:AD108)),0)</f>
        <v>1</v>
      </c>
      <c r="F108" s="5">
        <f>IF(P108&gt;0,RANK(P108,(N108:P108,Q108:AD108)),0)</f>
        <v>3</v>
      </c>
      <c r="G108" s="1">
        <f t="shared" si="35"/>
        <v>1998</v>
      </c>
      <c r="H108" s="2">
        <f t="shared" si="36"/>
        <v>0.17244950802692904</v>
      </c>
      <c r="I108" s="2"/>
      <c r="J108" s="2">
        <f t="shared" si="38"/>
        <v>0.39487312273433456</v>
      </c>
      <c r="K108" s="2">
        <f t="shared" si="39"/>
        <v>0.56732263076126355</v>
      </c>
      <c r="L108" s="2">
        <f t="shared" si="40"/>
        <v>3.7631624374244776E-2</v>
      </c>
      <c r="M108" s="2">
        <f t="shared" si="41"/>
        <v>1.7262213015717398E-4</v>
      </c>
      <c r="N108" s="1">
        <v>4575</v>
      </c>
      <c r="O108" s="1">
        <v>6573</v>
      </c>
      <c r="P108" s="1">
        <v>436</v>
      </c>
      <c r="U108" s="1">
        <v>2</v>
      </c>
      <c r="V108" s="1">
        <v>0</v>
      </c>
      <c r="AF108" s="5">
        <f>IF(Q108&gt;0,RANK(Q108,(N108:P108,Q108:AD108)),0)</f>
        <v>0</v>
      </c>
      <c r="AG108" s="5">
        <f>IF(R108&gt;0,RANK(R108,(N108:P108,Q108:AD108)),0)</f>
        <v>0</v>
      </c>
      <c r="AH108" s="5" t="e">
        <f>IF(#REF!&gt;0,RANK(#REF!,(N108:P108,Q108:AD108)),0)</f>
        <v>#REF!</v>
      </c>
      <c r="AI108" s="5">
        <f>IF(S108&gt;0,RANK(S108,(N108:P108,Q108:AD108)),0)</f>
        <v>0</v>
      </c>
      <c r="AJ108" s="2">
        <f t="shared" si="42"/>
        <v>0</v>
      </c>
      <c r="AK108" s="2">
        <f t="shared" si="43"/>
        <v>0</v>
      </c>
      <c r="AM108" s="2">
        <f t="shared" si="44"/>
        <v>0</v>
      </c>
      <c r="AO108" t="s">
        <v>83</v>
      </c>
      <c r="AP108" t="s">
        <v>309</v>
      </c>
      <c r="AQ108">
        <v>4</v>
      </c>
      <c r="AS108">
        <v>21</v>
      </c>
      <c r="AT108" s="69">
        <v>211</v>
      </c>
      <c r="AU108" s="66">
        <f t="shared" si="45"/>
        <v>21211</v>
      </c>
      <c r="AW108" s="5" t="s">
        <v>140</v>
      </c>
      <c r="AZ108" s="5"/>
      <c r="BA108" s="5">
        <v>0</v>
      </c>
      <c r="BB108" s="5">
        <v>1</v>
      </c>
      <c r="BC108">
        <f t="shared" si="46"/>
        <v>0</v>
      </c>
      <c r="BD108">
        <f t="shared" si="47"/>
        <v>0.56699999999999995</v>
      </c>
    </row>
    <row r="109" spans="1:56" ht="13" hidden="1" customHeight="1" outlineLevel="1">
      <c r="A109" t="s">
        <v>122</v>
      </c>
      <c r="B109" t="s">
        <v>309</v>
      </c>
      <c r="C109" s="1">
        <f t="shared" si="37"/>
        <v>2773</v>
      </c>
      <c r="D109" s="5">
        <f>IF(C109&gt;0,RANK(N109,(N109:P109,Q109:AD109)),0)</f>
        <v>2</v>
      </c>
      <c r="E109" s="5">
        <f>IF(C109&gt;0,RANK(O109,(N109:P109,Q109:AD109)),0)</f>
        <v>1</v>
      </c>
      <c r="F109" s="5">
        <f>IF(P109&gt;0,RANK(P109,(N109:P109,Q109:AD109)),0)</f>
        <v>3</v>
      </c>
      <c r="G109" s="1">
        <f t="shared" si="35"/>
        <v>593</v>
      </c>
      <c r="H109" s="2">
        <f t="shared" si="36"/>
        <v>0.2138478182473855</v>
      </c>
      <c r="I109" s="2"/>
      <c r="J109" s="2">
        <f t="shared" si="38"/>
        <v>0.38189686260367833</v>
      </c>
      <c r="K109" s="2">
        <f t="shared" si="39"/>
        <v>0.5957446808510638</v>
      </c>
      <c r="L109" s="2">
        <f t="shared" si="40"/>
        <v>2.2358456545257845E-2</v>
      </c>
      <c r="M109" s="2">
        <f t="shared" si="41"/>
        <v>7.6327832942979512E-17</v>
      </c>
      <c r="N109" s="1">
        <v>1059</v>
      </c>
      <c r="O109" s="1">
        <v>1652</v>
      </c>
      <c r="P109" s="1">
        <v>62</v>
      </c>
      <c r="U109" s="1">
        <v>0</v>
      </c>
      <c r="V109" s="1">
        <v>0</v>
      </c>
      <c r="AF109" s="5">
        <f>IF(Q109&gt;0,RANK(Q109,(N109:P109,Q109:AD109)),0)</f>
        <v>0</v>
      </c>
      <c r="AG109" s="5">
        <f>IF(R109&gt;0,RANK(R109,(N109:P109,Q109:AD109)),0)</f>
        <v>0</v>
      </c>
      <c r="AH109" s="5" t="e">
        <f>IF(#REF!&gt;0,RANK(#REF!,(N109:P109,Q109:AD109)),0)</f>
        <v>#REF!</v>
      </c>
      <c r="AI109" s="5">
        <f>IF(S109&gt;0,RANK(S109,(N109:P109,Q109:AD109)),0)</f>
        <v>0</v>
      </c>
      <c r="AJ109" s="2">
        <f t="shared" si="42"/>
        <v>0</v>
      </c>
      <c r="AK109" s="2">
        <f t="shared" si="43"/>
        <v>0</v>
      </c>
      <c r="AM109" s="2">
        <f t="shared" si="44"/>
        <v>0</v>
      </c>
      <c r="AO109" t="s">
        <v>122</v>
      </c>
      <c r="AP109" t="s">
        <v>309</v>
      </c>
      <c r="AQ109">
        <v>1</v>
      </c>
      <c r="AS109">
        <v>21</v>
      </c>
      <c r="AT109" s="69">
        <v>213</v>
      </c>
      <c r="AU109" s="66">
        <f t="shared" si="45"/>
        <v>21213</v>
      </c>
      <c r="AW109" s="5" t="s">
        <v>140</v>
      </c>
      <c r="AZ109" s="5"/>
      <c r="BA109" s="5">
        <v>0</v>
      </c>
      <c r="BB109" s="5">
        <v>1</v>
      </c>
      <c r="BC109">
        <f t="shared" si="46"/>
        <v>0</v>
      </c>
      <c r="BD109">
        <f t="shared" si="47"/>
        <v>0.59499999999999997</v>
      </c>
    </row>
    <row r="110" spans="1:56" ht="13" hidden="1" customHeight="1" outlineLevel="1">
      <c r="A110" t="s">
        <v>281</v>
      </c>
      <c r="B110" t="s">
        <v>309</v>
      </c>
      <c r="C110" s="1">
        <f t="shared" si="37"/>
        <v>5043</v>
      </c>
      <c r="D110" s="5">
        <f>IF(C110&gt;0,RANK(N110,(N110:P110,Q110:AD110)),0)</f>
        <v>2</v>
      </c>
      <c r="E110" s="5">
        <f>IF(C110&gt;0,RANK(O110,(N110:P110,Q110:AD110)),0)</f>
        <v>1</v>
      </c>
      <c r="F110" s="5">
        <f>IF(P110&gt;0,RANK(P110,(N110:P110,Q110:AD110)),0)</f>
        <v>3</v>
      </c>
      <c r="G110" s="1">
        <f t="shared" si="35"/>
        <v>1464</v>
      </c>
      <c r="H110" s="2">
        <f t="shared" si="36"/>
        <v>0.29030339083878642</v>
      </c>
      <c r="I110" s="2"/>
      <c r="J110" s="2">
        <f t="shared" si="38"/>
        <v>0.33809240531429707</v>
      </c>
      <c r="K110" s="2">
        <f t="shared" si="39"/>
        <v>0.6283957961530835</v>
      </c>
      <c r="L110" s="2">
        <f t="shared" si="40"/>
        <v>3.3511798532619472E-2</v>
      </c>
      <c r="M110" s="2">
        <f t="shared" si="41"/>
        <v>-4.163336342344337E-17</v>
      </c>
      <c r="N110" s="1">
        <v>1705</v>
      </c>
      <c r="O110" s="1">
        <v>3169</v>
      </c>
      <c r="P110" s="1">
        <v>169</v>
      </c>
      <c r="U110" s="1">
        <v>0</v>
      </c>
      <c r="V110" s="1">
        <v>0</v>
      </c>
      <c r="AF110" s="5">
        <f>IF(Q110&gt;0,RANK(Q110,(N110:P110,Q110:AD110)),0)</f>
        <v>0</v>
      </c>
      <c r="AG110" s="5">
        <f>IF(R110&gt;0,RANK(R110,(N110:P110,Q110:AD110)),0)</f>
        <v>0</v>
      </c>
      <c r="AH110" s="5" t="e">
        <f>IF(#REF!&gt;0,RANK(#REF!,(N110:P110,Q110:AD110)),0)</f>
        <v>#REF!</v>
      </c>
      <c r="AI110" s="5">
        <f>IF(S110&gt;0,RANK(S110,(N110:P110,Q110:AD110)),0)</f>
        <v>0</v>
      </c>
      <c r="AJ110" s="2">
        <f t="shared" si="42"/>
        <v>0</v>
      </c>
      <c r="AK110" s="2">
        <f t="shared" si="43"/>
        <v>0</v>
      </c>
      <c r="AM110" s="2">
        <f t="shared" si="44"/>
        <v>0</v>
      </c>
      <c r="AO110" t="s">
        <v>281</v>
      </c>
      <c r="AP110" t="s">
        <v>309</v>
      </c>
      <c r="AQ110">
        <v>2</v>
      </c>
      <c r="AS110">
        <v>21</v>
      </c>
      <c r="AT110" s="69">
        <v>215</v>
      </c>
      <c r="AU110" s="66">
        <f t="shared" si="45"/>
        <v>21215</v>
      </c>
      <c r="AW110" s="5" t="s">
        <v>140</v>
      </c>
      <c r="AZ110" s="5"/>
      <c r="BA110" s="5">
        <v>0</v>
      </c>
      <c r="BB110" s="5">
        <v>1</v>
      </c>
      <c r="BC110">
        <f t="shared" si="46"/>
        <v>0</v>
      </c>
      <c r="BD110">
        <f t="shared" si="47"/>
        <v>0.628</v>
      </c>
    </row>
    <row r="111" spans="1:56" ht="13" hidden="1" customHeight="1" outlineLevel="1">
      <c r="A111" t="s">
        <v>209</v>
      </c>
      <c r="B111" t="s">
        <v>309</v>
      </c>
      <c r="C111" s="1">
        <f t="shared" si="37"/>
        <v>6286</v>
      </c>
      <c r="D111" s="5">
        <f>IF(C111&gt;0,RANK(N111,(N111:P111,Q111:AD111)),0)</f>
        <v>2</v>
      </c>
      <c r="E111" s="5">
        <f>IF(C111&gt;0,RANK(O111,(N111:P111,Q111:AD111)),0)</f>
        <v>1</v>
      </c>
      <c r="F111" s="5">
        <f>IF(P111&gt;0,RANK(P111,(N111:P111,Q111:AD111)),0)</f>
        <v>3</v>
      </c>
      <c r="G111" s="1">
        <f t="shared" si="35"/>
        <v>1592</v>
      </c>
      <c r="H111" s="2">
        <f t="shared" si="36"/>
        <v>0.25326121539930002</v>
      </c>
      <c r="I111" s="2"/>
      <c r="J111" s="2">
        <f t="shared" si="38"/>
        <v>0.35952911231307666</v>
      </c>
      <c r="K111" s="2">
        <f t="shared" si="39"/>
        <v>0.61279032771237674</v>
      </c>
      <c r="L111" s="2">
        <f t="shared" si="40"/>
        <v>2.768055997454661E-2</v>
      </c>
      <c r="M111" s="2">
        <f t="shared" si="41"/>
        <v>4.8572257327350599E-17</v>
      </c>
      <c r="N111" s="1">
        <v>2260</v>
      </c>
      <c r="O111" s="1">
        <v>3852</v>
      </c>
      <c r="P111" s="1">
        <v>174</v>
      </c>
      <c r="U111" s="1">
        <v>0</v>
      </c>
      <c r="V111" s="1">
        <v>0</v>
      </c>
      <c r="AF111" s="5">
        <f>IF(Q111&gt;0,RANK(Q111,(N111:P111,Q111:AD111)),0)</f>
        <v>0</v>
      </c>
      <c r="AG111" s="5">
        <f>IF(R111&gt;0,RANK(R111,(N111:P111,Q111:AD111)),0)</f>
        <v>0</v>
      </c>
      <c r="AH111" s="5" t="e">
        <f>IF(#REF!&gt;0,RANK(#REF!,(N111:P111,Q111:AD111)),0)</f>
        <v>#REF!</v>
      </c>
      <c r="AI111" s="5">
        <f>IF(S111&gt;0,RANK(S111,(N111:P111,Q111:AD111)),0)</f>
        <v>0</v>
      </c>
      <c r="AJ111" s="2">
        <f t="shared" si="42"/>
        <v>0</v>
      </c>
      <c r="AK111" s="2">
        <f t="shared" si="43"/>
        <v>0</v>
      </c>
      <c r="AM111" s="2">
        <f t="shared" si="44"/>
        <v>0</v>
      </c>
      <c r="AO111" t="s">
        <v>209</v>
      </c>
      <c r="AP111" t="s">
        <v>309</v>
      </c>
      <c r="AQ111">
        <v>2</v>
      </c>
      <c r="AS111">
        <v>21</v>
      </c>
      <c r="AT111" s="69">
        <v>217</v>
      </c>
      <c r="AU111" s="66">
        <f t="shared" si="45"/>
        <v>21217</v>
      </c>
      <c r="AW111" s="5" t="s">
        <v>140</v>
      </c>
      <c r="AZ111" s="5"/>
      <c r="BA111" s="5">
        <v>0</v>
      </c>
      <c r="BB111" s="5">
        <v>1</v>
      </c>
      <c r="BC111">
        <f t="shared" si="46"/>
        <v>0</v>
      </c>
      <c r="BD111">
        <f t="shared" si="47"/>
        <v>0.61199999999999999</v>
      </c>
    </row>
    <row r="112" spans="1:56" ht="13" hidden="1" customHeight="1" outlineLevel="1">
      <c r="A112" t="s">
        <v>280</v>
      </c>
      <c r="B112" t="s">
        <v>309</v>
      </c>
      <c r="C112" s="1">
        <f t="shared" si="37"/>
        <v>1451</v>
      </c>
      <c r="D112" s="5">
        <f>IF(C112&gt;0,RANK(N112,(N112:P112,Q112:AD112)),0)</f>
        <v>2</v>
      </c>
      <c r="E112" s="5">
        <f>IF(C112&gt;0,RANK(O112,(N112:P112,Q112:AD112)),0)</f>
        <v>1</v>
      </c>
      <c r="F112" s="5">
        <f>IF(P112&gt;0,RANK(P112,(N112:P112,Q112:AD112)),0)</f>
        <v>3</v>
      </c>
      <c r="G112" s="1">
        <f t="shared" si="35"/>
        <v>400</v>
      </c>
      <c r="H112" s="2">
        <f t="shared" si="36"/>
        <v>0.27567195037904896</v>
      </c>
      <c r="I112" s="2"/>
      <c r="J112" s="2">
        <f t="shared" si="38"/>
        <v>0.34665747760165405</v>
      </c>
      <c r="K112" s="2">
        <f t="shared" si="39"/>
        <v>0.62232942798070301</v>
      </c>
      <c r="L112" s="2">
        <f t="shared" si="40"/>
        <v>3.1013094417643005E-2</v>
      </c>
      <c r="M112" s="2">
        <f t="shared" si="41"/>
        <v>-1.0408340855860843E-17</v>
      </c>
      <c r="N112" s="1">
        <v>503</v>
      </c>
      <c r="O112" s="1">
        <v>903</v>
      </c>
      <c r="P112" s="1">
        <v>45</v>
      </c>
      <c r="U112" s="1">
        <v>0</v>
      </c>
      <c r="V112" s="1">
        <v>0</v>
      </c>
      <c r="AF112" s="5">
        <f>IF(Q112&gt;0,RANK(Q112,(N112:P112,Q112:AD112)),0)</f>
        <v>0</v>
      </c>
      <c r="AG112" s="5">
        <f>IF(R112&gt;0,RANK(R112,(N112:P112,Q112:AD112)),0)</f>
        <v>0</v>
      </c>
      <c r="AH112" s="5" t="e">
        <f>IF(#REF!&gt;0,RANK(#REF!,(N112:P112,Q112:AD112)),0)</f>
        <v>#REF!</v>
      </c>
      <c r="AI112" s="5">
        <f>IF(S112&gt;0,RANK(S112,(N112:P112,Q112:AD112)),0)</f>
        <v>0</v>
      </c>
      <c r="AJ112" s="2">
        <f t="shared" si="42"/>
        <v>0</v>
      </c>
      <c r="AK112" s="2">
        <f t="shared" si="43"/>
        <v>0</v>
      </c>
      <c r="AM112" s="2">
        <f t="shared" si="44"/>
        <v>0</v>
      </c>
      <c r="AO112" t="s">
        <v>280</v>
      </c>
      <c r="AP112" t="s">
        <v>309</v>
      </c>
      <c r="AQ112">
        <v>1</v>
      </c>
      <c r="AS112">
        <v>21</v>
      </c>
      <c r="AT112" s="69">
        <v>219</v>
      </c>
      <c r="AU112" s="66">
        <f t="shared" si="45"/>
        <v>21219</v>
      </c>
      <c r="AW112" s="5" t="s">
        <v>140</v>
      </c>
      <c r="AZ112" s="5"/>
      <c r="BA112" s="5">
        <v>0</v>
      </c>
      <c r="BB112" s="5">
        <v>1</v>
      </c>
      <c r="BC112">
        <f t="shared" si="46"/>
        <v>0</v>
      </c>
      <c r="BD112">
        <f t="shared" si="47"/>
        <v>0.622</v>
      </c>
    </row>
    <row r="113" spans="1:56" ht="13" hidden="1" customHeight="1" outlineLevel="1">
      <c r="A113" t="s">
        <v>282</v>
      </c>
      <c r="B113" t="s">
        <v>309</v>
      </c>
      <c r="C113" s="1">
        <f t="shared" si="37"/>
        <v>3174</v>
      </c>
      <c r="D113" s="5">
        <f>IF(C113&gt;0,RANK(N113,(N113:P113,Q113:AD113)),0)</f>
        <v>2</v>
      </c>
      <c r="E113" s="5">
        <f>IF(C113&gt;0,RANK(O113,(N113:P113,Q113:AD113)),0)</f>
        <v>1</v>
      </c>
      <c r="F113" s="5">
        <f>IF(P113&gt;0,RANK(P113,(N113:P113,Q113:AD113)),0)</f>
        <v>3</v>
      </c>
      <c r="G113" s="1">
        <f t="shared" si="35"/>
        <v>404</v>
      </c>
      <c r="H113" s="2">
        <f t="shared" si="36"/>
        <v>0.12728418399495905</v>
      </c>
      <c r="I113" s="2"/>
      <c r="J113" s="2">
        <f t="shared" si="38"/>
        <v>0.42281033396345308</v>
      </c>
      <c r="K113" s="2">
        <f t="shared" si="39"/>
        <v>0.55009451795841213</v>
      </c>
      <c r="L113" s="2">
        <f t="shared" si="40"/>
        <v>2.7095148078134845E-2</v>
      </c>
      <c r="M113" s="2">
        <f t="shared" si="41"/>
        <v>0</v>
      </c>
      <c r="N113" s="1">
        <v>1342</v>
      </c>
      <c r="O113" s="1">
        <v>1746</v>
      </c>
      <c r="P113" s="1">
        <v>86</v>
      </c>
      <c r="U113" s="1">
        <v>0</v>
      </c>
      <c r="V113" s="1">
        <v>0</v>
      </c>
      <c r="AF113" s="5">
        <f>IF(Q113&gt;0,RANK(Q113,(N113:P113,Q113:AD113)),0)</f>
        <v>0</v>
      </c>
      <c r="AG113" s="5">
        <f>IF(R113&gt;0,RANK(R113,(N113:P113,Q113:AD113)),0)</f>
        <v>0</v>
      </c>
      <c r="AH113" s="5" t="e">
        <f>IF(#REF!&gt;0,RANK(#REF!,(N113:P113,Q113:AD113)),0)</f>
        <v>#REF!</v>
      </c>
      <c r="AI113" s="5">
        <f>IF(S113&gt;0,RANK(S113,(N113:P113,Q113:AD113)),0)</f>
        <v>0</v>
      </c>
      <c r="AJ113" s="2">
        <f t="shared" si="42"/>
        <v>0</v>
      </c>
      <c r="AK113" s="2">
        <f t="shared" si="43"/>
        <v>0</v>
      </c>
      <c r="AM113" s="2">
        <f t="shared" si="44"/>
        <v>0</v>
      </c>
      <c r="AO113" t="s">
        <v>282</v>
      </c>
      <c r="AP113" t="s">
        <v>309</v>
      </c>
      <c r="AQ113">
        <v>1</v>
      </c>
      <c r="AS113">
        <v>21</v>
      </c>
      <c r="AT113" s="69">
        <v>221</v>
      </c>
      <c r="AU113" s="66">
        <f t="shared" si="45"/>
        <v>21221</v>
      </c>
      <c r="AW113" s="5" t="s">
        <v>140</v>
      </c>
      <c r="AZ113" s="5"/>
      <c r="BA113" s="5">
        <v>0</v>
      </c>
      <c r="BB113" s="5">
        <v>1</v>
      </c>
      <c r="BC113">
        <f t="shared" si="46"/>
        <v>0</v>
      </c>
      <c r="BD113">
        <f t="shared" si="47"/>
        <v>0.55000000000000004</v>
      </c>
    </row>
    <row r="114" spans="1:56" ht="13" hidden="1" customHeight="1" outlineLevel="1">
      <c r="A114" t="s">
        <v>71</v>
      </c>
      <c r="B114" t="s">
        <v>309</v>
      </c>
      <c r="C114" s="1">
        <f t="shared" si="37"/>
        <v>1896</v>
      </c>
      <c r="D114" s="5">
        <f>IF(C114&gt;0,RANK(N114,(N114:P114,Q114:AD114)),0)</f>
        <v>2</v>
      </c>
      <c r="E114" s="5">
        <f>IF(C114&gt;0,RANK(O114,(N114:P114,Q114:AD114)),0)</f>
        <v>1</v>
      </c>
      <c r="F114" s="5">
        <f>IF(P114&gt;0,RANK(P114,(N114:P114,Q114:AD114)),0)</f>
        <v>3</v>
      </c>
      <c r="G114" s="1">
        <f t="shared" si="35"/>
        <v>236</v>
      </c>
      <c r="H114" s="2">
        <f t="shared" si="36"/>
        <v>0.12447257383966245</v>
      </c>
      <c r="I114" s="2"/>
      <c r="J114" s="2">
        <f t="shared" si="38"/>
        <v>0.42035864978902954</v>
      </c>
      <c r="K114" s="2">
        <f t="shared" si="39"/>
        <v>0.54483122362869196</v>
      </c>
      <c r="L114" s="2">
        <f t="shared" si="40"/>
        <v>3.4282700421940926E-2</v>
      </c>
      <c r="M114" s="2">
        <f t="shared" si="41"/>
        <v>5.2742616033762957E-4</v>
      </c>
      <c r="N114" s="1">
        <v>797</v>
      </c>
      <c r="O114" s="1">
        <v>1033</v>
      </c>
      <c r="P114" s="1">
        <v>65</v>
      </c>
      <c r="U114" s="1">
        <v>1</v>
      </c>
      <c r="V114" s="1">
        <v>0</v>
      </c>
      <c r="AF114" s="5">
        <f>IF(Q114&gt;0,RANK(Q114,(N114:P114,Q114:AD114)),0)</f>
        <v>0</v>
      </c>
      <c r="AG114" s="5">
        <f>IF(R114&gt;0,RANK(R114,(N114:P114,Q114:AD114)),0)</f>
        <v>0</v>
      </c>
      <c r="AH114" s="5" t="e">
        <f>IF(#REF!&gt;0,RANK(#REF!,(N114:P114,Q114:AD114)),0)</f>
        <v>#REF!</v>
      </c>
      <c r="AI114" s="5">
        <f>IF(S114&gt;0,RANK(S114,(N114:P114,Q114:AD114)),0)</f>
        <v>0</v>
      </c>
      <c r="AJ114" s="2">
        <f t="shared" si="42"/>
        <v>0</v>
      </c>
      <c r="AK114" s="2">
        <f t="shared" si="43"/>
        <v>0</v>
      </c>
      <c r="AM114" s="2">
        <f t="shared" si="44"/>
        <v>0</v>
      </c>
      <c r="AO114" t="s">
        <v>71</v>
      </c>
      <c r="AP114" t="s">
        <v>309</v>
      </c>
      <c r="AQ114">
        <v>4</v>
      </c>
      <c r="AS114">
        <v>21</v>
      </c>
      <c r="AT114" s="69">
        <v>223</v>
      </c>
      <c r="AU114" s="66">
        <f t="shared" si="45"/>
        <v>21223</v>
      </c>
      <c r="AW114" s="5" t="s">
        <v>140</v>
      </c>
      <c r="AZ114" s="5"/>
      <c r="BA114" s="5">
        <v>1</v>
      </c>
      <c r="BB114" s="5">
        <v>0</v>
      </c>
      <c r="BC114">
        <f t="shared" si="46"/>
        <v>0.42</v>
      </c>
      <c r="BD114">
        <f t="shared" si="47"/>
        <v>0</v>
      </c>
    </row>
    <row r="115" spans="1:56" ht="13" hidden="1" customHeight="1" outlineLevel="1">
      <c r="A115" t="s">
        <v>210</v>
      </c>
      <c r="B115" t="s">
        <v>309</v>
      </c>
      <c r="C115" s="1">
        <f t="shared" si="37"/>
        <v>3848</v>
      </c>
      <c r="D115" s="5">
        <f>IF(C115&gt;0,RANK(N115,(N115:P115,Q115:AD115)),0)</f>
        <v>1</v>
      </c>
      <c r="E115" s="5">
        <f>IF(C115&gt;0,RANK(O115,(N115:P115,Q115:AD115)),0)</f>
        <v>2</v>
      </c>
      <c r="F115" s="5">
        <f>IF(P115&gt;0,RANK(P115,(N115:P115,Q115:AD115)),0)</f>
        <v>3</v>
      </c>
      <c r="G115" s="1">
        <f t="shared" si="35"/>
        <v>99</v>
      </c>
      <c r="H115" s="2">
        <f t="shared" si="36"/>
        <v>2.5727650727650729E-2</v>
      </c>
      <c r="I115" s="2"/>
      <c r="J115" s="2">
        <f t="shared" si="38"/>
        <v>0.50103950103950101</v>
      </c>
      <c r="K115" s="2">
        <f t="shared" si="39"/>
        <v>0.4753118503118503</v>
      </c>
      <c r="L115" s="2">
        <f t="shared" si="40"/>
        <v>2.364864864864865E-2</v>
      </c>
      <c r="M115" s="2">
        <f t="shared" si="41"/>
        <v>3.4694469519536142E-17</v>
      </c>
      <c r="N115" s="1">
        <v>1928</v>
      </c>
      <c r="O115" s="1">
        <v>1829</v>
      </c>
      <c r="P115" s="1">
        <v>91</v>
      </c>
      <c r="U115" s="1">
        <v>0</v>
      </c>
      <c r="V115" s="1">
        <v>0</v>
      </c>
      <c r="AF115" s="5">
        <f>IF(Q115&gt;0,RANK(Q115,(N115:P115,Q115:AD115)),0)</f>
        <v>0</v>
      </c>
      <c r="AG115" s="5">
        <f>IF(R115&gt;0,RANK(R115,(N115:P115,Q115:AD115)),0)</f>
        <v>0</v>
      </c>
      <c r="AH115" s="5" t="e">
        <f>IF(#REF!&gt;0,RANK(#REF!,(N115:P115,Q115:AD115)),0)</f>
        <v>#REF!</v>
      </c>
      <c r="AI115" s="5">
        <f>IF(S115&gt;0,RANK(S115,(N115:P115,Q115:AD115)),0)</f>
        <v>0</v>
      </c>
      <c r="AJ115" s="2">
        <f t="shared" si="42"/>
        <v>0</v>
      </c>
      <c r="AK115" s="2">
        <f t="shared" si="43"/>
        <v>0</v>
      </c>
      <c r="AM115" s="2">
        <f t="shared" si="44"/>
        <v>0</v>
      </c>
      <c r="AO115" t="s">
        <v>210</v>
      </c>
      <c r="AP115" t="s">
        <v>309</v>
      </c>
      <c r="AQ115">
        <v>1</v>
      </c>
      <c r="AS115">
        <v>21</v>
      </c>
      <c r="AT115" s="69">
        <v>225</v>
      </c>
      <c r="AU115" s="66">
        <f t="shared" si="45"/>
        <v>21225</v>
      </c>
      <c r="AW115" s="5" t="s">
        <v>140</v>
      </c>
      <c r="AZ115" s="5"/>
      <c r="BA115" s="5">
        <v>1</v>
      </c>
      <c r="BB115" s="5">
        <v>0</v>
      </c>
      <c r="BC115">
        <f t="shared" si="46"/>
        <v>0.501</v>
      </c>
      <c r="BD115">
        <f t="shared" si="47"/>
        <v>0</v>
      </c>
    </row>
    <row r="116" spans="1:56" ht="13" hidden="1" customHeight="1" outlineLevel="1">
      <c r="A116" t="s">
        <v>3</v>
      </c>
      <c r="B116" t="s">
        <v>309</v>
      </c>
      <c r="C116" s="1">
        <f t="shared" si="37"/>
        <v>22496</v>
      </c>
      <c r="D116" s="5">
        <f>IF(C116&gt;0,RANK(N116,(N116:P116,Q116:AD116)),0)</f>
        <v>2</v>
      </c>
      <c r="E116" s="5">
        <f>IF(C116&gt;0,RANK(O116,(N116:P116,Q116:AD116)),0)</f>
        <v>1</v>
      </c>
      <c r="F116" s="5">
        <f>IF(P116&gt;0,RANK(P116,(N116:P116,Q116:AD116)),0)</f>
        <v>3</v>
      </c>
      <c r="G116" s="1">
        <f t="shared" si="35"/>
        <v>3057</v>
      </c>
      <c r="H116" s="2">
        <f t="shared" si="36"/>
        <v>0.13589082503556188</v>
      </c>
      <c r="I116" s="2"/>
      <c r="J116" s="2">
        <f t="shared" si="38"/>
        <v>0.41580725462304408</v>
      </c>
      <c r="K116" s="2">
        <f t="shared" si="39"/>
        <v>0.55169807965860596</v>
      </c>
      <c r="L116" s="2">
        <f t="shared" si="40"/>
        <v>3.2450213371266003E-2</v>
      </c>
      <c r="M116" s="2">
        <f t="shared" si="41"/>
        <v>4.4452347084021626E-5</v>
      </c>
      <c r="N116" s="1">
        <v>9354</v>
      </c>
      <c r="O116" s="1">
        <v>12411</v>
      </c>
      <c r="P116" s="1">
        <v>730</v>
      </c>
      <c r="U116" s="1">
        <v>0</v>
      </c>
      <c r="V116" s="1">
        <v>1</v>
      </c>
      <c r="AF116" s="5">
        <f>IF(Q116&gt;0,RANK(Q116,(N116:P116,Q116:AD116)),0)</f>
        <v>0</v>
      </c>
      <c r="AG116" s="5">
        <f>IF(R116&gt;0,RANK(R116,(N116:P116,Q116:AD116)),0)</f>
        <v>0</v>
      </c>
      <c r="AH116" s="5" t="e">
        <f>IF(#REF!&gt;0,RANK(#REF!,(N116:P116,Q116:AD116)),0)</f>
        <v>#REF!</v>
      </c>
      <c r="AI116" s="5">
        <f>IF(S116&gt;0,RANK(S116,(N116:P116,Q116:AD116)),0)</f>
        <v>0</v>
      </c>
      <c r="AJ116" s="2">
        <f t="shared" si="42"/>
        <v>0</v>
      </c>
      <c r="AK116" s="2">
        <f t="shared" si="43"/>
        <v>0</v>
      </c>
      <c r="AM116" s="2">
        <f t="shared" si="44"/>
        <v>0</v>
      </c>
      <c r="AO116" t="s">
        <v>3</v>
      </c>
      <c r="AP116" t="s">
        <v>309</v>
      </c>
      <c r="AQ116">
        <v>2</v>
      </c>
      <c r="AS116">
        <v>21</v>
      </c>
      <c r="AT116" s="69">
        <v>227</v>
      </c>
      <c r="AU116" s="66">
        <f t="shared" si="45"/>
        <v>21227</v>
      </c>
      <c r="AW116" s="5" t="s">
        <v>140</v>
      </c>
      <c r="AZ116" s="5"/>
      <c r="BA116" s="5">
        <v>0</v>
      </c>
      <c r="BB116" s="5">
        <v>1</v>
      </c>
      <c r="BC116">
        <f t="shared" si="46"/>
        <v>0</v>
      </c>
      <c r="BD116">
        <f t="shared" si="47"/>
        <v>0.55100000000000005</v>
      </c>
    </row>
    <row r="117" spans="1:56" ht="13" hidden="1" customHeight="1" outlineLevel="1">
      <c r="A117" t="s">
        <v>47</v>
      </c>
      <c r="B117" t="s">
        <v>309</v>
      </c>
      <c r="C117" s="1">
        <f t="shared" si="37"/>
        <v>3130</v>
      </c>
      <c r="D117" s="5">
        <f>IF(C117&gt;0,RANK(N117,(N117:P117,Q117:AD117)),0)</f>
        <v>2</v>
      </c>
      <c r="E117" s="5">
        <f>IF(C117&gt;0,RANK(O117,(N117:P117,Q117:AD117)),0)</f>
        <v>1</v>
      </c>
      <c r="F117" s="5">
        <f>IF(P117&gt;0,RANK(P117,(N117:P117,Q117:AD117)),0)</f>
        <v>3</v>
      </c>
      <c r="G117" s="1">
        <f t="shared" si="35"/>
        <v>591</v>
      </c>
      <c r="H117" s="2">
        <f t="shared" si="36"/>
        <v>0.18881789137380192</v>
      </c>
      <c r="I117" s="2"/>
      <c r="J117" s="2">
        <f t="shared" si="38"/>
        <v>0.38498402555910544</v>
      </c>
      <c r="K117" s="2">
        <f t="shared" si="39"/>
        <v>0.57380191693290739</v>
      </c>
      <c r="L117" s="2">
        <f t="shared" si="40"/>
        <v>4.121405750798722E-2</v>
      </c>
      <c r="M117" s="2">
        <f t="shared" si="41"/>
        <v>-9.7144514654701197E-17</v>
      </c>
      <c r="N117" s="1">
        <v>1205</v>
      </c>
      <c r="O117" s="1">
        <v>1796</v>
      </c>
      <c r="P117" s="1">
        <v>129</v>
      </c>
      <c r="U117" s="1">
        <v>0</v>
      </c>
      <c r="V117" s="1">
        <v>0</v>
      </c>
      <c r="AF117" s="5">
        <f>IF(Q117&gt;0,RANK(Q117,(N117:P117,Q117:AD117)),0)</f>
        <v>0</v>
      </c>
      <c r="AG117" s="5">
        <f>IF(R117&gt;0,RANK(R117,(N117:P117,Q117:AD117)),0)</f>
        <v>0</v>
      </c>
      <c r="AH117" s="5" t="e">
        <f>IF(#REF!&gt;0,RANK(#REF!,(N117:P117,Q117:AD117)),0)</f>
        <v>#REF!</v>
      </c>
      <c r="AI117" s="5">
        <f>IF(S117&gt;0,RANK(S117,(N117:P117,Q117:AD117)),0)</f>
        <v>0</v>
      </c>
      <c r="AJ117" s="2">
        <f t="shared" si="42"/>
        <v>0</v>
      </c>
      <c r="AK117" s="2">
        <f t="shared" si="43"/>
        <v>0</v>
      </c>
      <c r="AM117" s="2">
        <f t="shared" si="44"/>
        <v>0</v>
      </c>
      <c r="AO117" t="s">
        <v>47</v>
      </c>
      <c r="AP117" t="s">
        <v>309</v>
      </c>
      <c r="AQ117">
        <v>2</v>
      </c>
      <c r="AS117">
        <v>21</v>
      </c>
      <c r="AT117" s="69">
        <v>229</v>
      </c>
      <c r="AU117" s="66">
        <f t="shared" si="45"/>
        <v>21229</v>
      </c>
      <c r="AW117" s="5" t="s">
        <v>140</v>
      </c>
      <c r="AZ117" s="5"/>
      <c r="BA117" s="5">
        <v>0</v>
      </c>
      <c r="BB117" s="5">
        <v>1</v>
      </c>
      <c r="BC117">
        <f t="shared" si="46"/>
        <v>0</v>
      </c>
      <c r="BD117">
        <f t="shared" si="47"/>
        <v>0.57299999999999995</v>
      </c>
    </row>
    <row r="118" spans="1:56" ht="13" hidden="1" customHeight="1" outlineLevel="1">
      <c r="A118" t="s">
        <v>4</v>
      </c>
      <c r="B118" t="s">
        <v>309</v>
      </c>
      <c r="C118" s="1">
        <f t="shared" si="37"/>
        <v>3738</v>
      </c>
      <c r="D118" s="5">
        <f>IF(C118&gt;0,RANK(N118,(N118:P118,Q118:AD118)),0)</f>
        <v>2</v>
      </c>
      <c r="E118" s="5">
        <f>IF(C118&gt;0,RANK(O118,(N118:P118,Q118:AD118)),0)</f>
        <v>1</v>
      </c>
      <c r="F118" s="5">
        <f>IF(P118&gt;0,RANK(P118,(N118:P118,Q118:AD118)),0)</f>
        <v>3</v>
      </c>
      <c r="G118" s="1">
        <f t="shared" si="35"/>
        <v>1173</v>
      </c>
      <c r="H118" s="2">
        <f t="shared" si="36"/>
        <v>0.31380417335473515</v>
      </c>
      <c r="I118" s="2"/>
      <c r="J118" s="2">
        <f t="shared" si="38"/>
        <v>0.33146067415730335</v>
      </c>
      <c r="K118" s="2">
        <f t="shared" si="39"/>
        <v>0.6452648475120385</v>
      </c>
      <c r="L118" s="2">
        <f t="shared" si="40"/>
        <v>2.3006955591225255E-2</v>
      </c>
      <c r="M118" s="2">
        <f t="shared" si="41"/>
        <v>2.6752273943284402E-4</v>
      </c>
      <c r="N118" s="1">
        <v>1239</v>
      </c>
      <c r="O118" s="1">
        <v>2412</v>
      </c>
      <c r="P118" s="1">
        <v>86</v>
      </c>
      <c r="U118" s="1">
        <v>0</v>
      </c>
      <c r="V118" s="1">
        <v>1</v>
      </c>
      <c r="AF118" s="5">
        <f>IF(Q118&gt;0,RANK(Q118,(N118:P118,Q118:AD118)),0)</f>
        <v>0</v>
      </c>
      <c r="AG118" s="5">
        <f>IF(R118&gt;0,RANK(R118,(N118:P118,Q118:AD118)),0)</f>
        <v>0</v>
      </c>
      <c r="AH118" s="5" t="e">
        <f>IF(#REF!&gt;0,RANK(#REF!,(N118:P118,Q118:AD118)),0)</f>
        <v>#REF!</v>
      </c>
      <c r="AI118" s="5">
        <f>IF(S118&gt;0,RANK(S118,(N118:P118,Q118:AD118)),0)</f>
        <v>0</v>
      </c>
      <c r="AJ118" s="2">
        <f t="shared" si="42"/>
        <v>0</v>
      </c>
      <c r="AK118" s="2">
        <f t="shared" si="43"/>
        <v>0</v>
      </c>
      <c r="AM118" s="2">
        <f t="shared" si="44"/>
        <v>0</v>
      </c>
      <c r="AO118" t="s">
        <v>4</v>
      </c>
      <c r="AP118" t="s">
        <v>309</v>
      </c>
      <c r="AQ118">
        <v>5</v>
      </c>
      <c r="AS118">
        <v>21</v>
      </c>
      <c r="AT118" s="69">
        <v>231</v>
      </c>
      <c r="AU118" s="66">
        <f t="shared" si="45"/>
        <v>21231</v>
      </c>
      <c r="AW118" s="5" t="s">
        <v>140</v>
      </c>
      <c r="AZ118" s="5"/>
      <c r="BA118" s="5">
        <v>0</v>
      </c>
      <c r="BB118" s="5">
        <v>1</v>
      </c>
      <c r="BC118">
        <f t="shared" si="46"/>
        <v>0</v>
      </c>
      <c r="BD118">
        <f t="shared" si="47"/>
        <v>0.64500000000000002</v>
      </c>
    </row>
    <row r="119" spans="1:56" ht="13" hidden="1" customHeight="1" outlineLevel="1">
      <c r="A119" t="s">
        <v>307</v>
      </c>
      <c r="B119" t="s">
        <v>309</v>
      </c>
      <c r="C119" s="1">
        <f t="shared" si="37"/>
        <v>2807</v>
      </c>
      <c r="D119" s="5">
        <f>IF(C119&gt;0,RANK(N119,(N119:P119,Q119:AD119)),0)</f>
        <v>2</v>
      </c>
      <c r="E119" s="5">
        <f>IF(C119&gt;0,RANK(O119,(N119:P119,Q119:AD119)),0)</f>
        <v>1</v>
      </c>
      <c r="F119" s="5">
        <f>IF(P119&gt;0,RANK(P119,(N119:P119,Q119:AD119)),0)</f>
        <v>3</v>
      </c>
      <c r="G119" s="1">
        <f t="shared" si="35"/>
        <v>399</v>
      </c>
      <c r="H119" s="2">
        <f t="shared" si="36"/>
        <v>0.14214463840399003</v>
      </c>
      <c r="I119" s="2"/>
      <c r="J119" s="2">
        <f t="shared" si="38"/>
        <v>0.41610260064125398</v>
      </c>
      <c r="K119" s="2">
        <f t="shared" si="39"/>
        <v>0.55824723904524398</v>
      </c>
      <c r="L119" s="2">
        <f t="shared" si="40"/>
        <v>2.5650160313501959E-2</v>
      </c>
      <c r="M119" s="2">
        <f t="shared" si="41"/>
        <v>2.0816681711721685E-17</v>
      </c>
      <c r="N119" s="1">
        <v>1168</v>
      </c>
      <c r="O119" s="1">
        <v>1567</v>
      </c>
      <c r="P119" s="1">
        <v>72</v>
      </c>
      <c r="U119" s="1">
        <v>0</v>
      </c>
      <c r="V119" s="1">
        <v>0</v>
      </c>
      <c r="AF119" s="5">
        <f>IF(Q119&gt;0,RANK(Q119,(N119:P119,Q119:AD119)),0)</f>
        <v>0</v>
      </c>
      <c r="AG119" s="5">
        <f>IF(R119&gt;0,RANK(R119,(N119:P119,Q119:AD119)),0)</f>
        <v>0</v>
      </c>
      <c r="AH119" s="5" t="e">
        <f>IF(#REF!&gt;0,RANK(#REF!,(N119:P119,Q119:AD119)),0)</f>
        <v>#REF!</v>
      </c>
      <c r="AI119" s="5">
        <f>IF(S119&gt;0,RANK(S119,(N119:P119,Q119:AD119)),0)</f>
        <v>0</v>
      </c>
      <c r="AJ119" s="2">
        <f t="shared" si="42"/>
        <v>0</v>
      </c>
      <c r="AK119" s="2">
        <f t="shared" si="43"/>
        <v>0</v>
      </c>
      <c r="AM119" s="2">
        <f t="shared" si="44"/>
        <v>0</v>
      </c>
      <c r="AO119" t="s">
        <v>307</v>
      </c>
      <c r="AP119" t="s">
        <v>309</v>
      </c>
      <c r="AQ119">
        <v>1</v>
      </c>
      <c r="AS119">
        <v>21</v>
      </c>
      <c r="AT119" s="69">
        <v>233</v>
      </c>
      <c r="AU119" s="66">
        <f t="shared" si="45"/>
        <v>21233</v>
      </c>
      <c r="AW119" s="5" t="s">
        <v>140</v>
      </c>
      <c r="AZ119" s="5"/>
      <c r="BA119" s="5">
        <v>1</v>
      </c>
      <c r="BB119" s="5">
        <v>0</v>
      </c>
      <c r="BC119">
        <f t="shared" si="46"/>
        <v>0.41599999999999998</v>
      </c>
      <c r="BD119">
        <f t="shared" si="47"/>
        <v>0</v>
      </c>
    </row>
    <row r="120" spans="1:56" ht="13" hidden="1" customHeight="1" outlineLevel="1">
      <c r="A120" t="s">
        <v>185</v>
      </c>
      <c r="B120" t="s">
        <v>309</v>
      </c>
      <c r="C120" s="1">
        <f t="shared" si="37"/>
        <v>6844</v>
      </c>
      <c r="D120" s="5">
        <f>IF(C120&gt;0,RANK(N120,(N120:P120,Q120:AD120)),0)</f>
        <v>2</v>
      </c>
      <c r="E120" s="5">
        <f>IF(C120&gt;0,RANK(O120,(N120:P120,Q120:AD120)),0)</f>
        <v>1</v>
      </c>
      <c r="F120" s="5">
        <f>IF(P120&gt;0,RANK(P120,(N120:P120,Q120:AD120)),0)</f>
        <v>3</v>
      </c>
      <c r="G120" s="1">
        <f t="shared" si="35"/>
        <v>2915</v>
      </c>
      <c r="H120" s="2">
        <f t="shared" si="36"/>
        <v>0.42592051431911165</v>
      </c>
      <c r="I120" s="2"/>
      <c r="J120" s="2">
        <f t="shared" si="38"/>
        <v>0.27133255406195206</v>
      </c>
      <c r="K120" s="2">
        <f t="shared" si="39"/>
        <v>0.69725306838106371</v>
      </c>
      <c r="L120" s="2">
        <f t="shared" si="40"/>
        <v>3.1414377556984223E-2</v>
      </c>
      <c r="M120" s="2">
        <f t="shared" si="41"/>
        <v>6.2450045135165055E-17</v>
      </c>
      <c r="N120" s="1">
        <v>1857</v>
      </c>
      <c r="O120" s="1">
        <v>4772</v>
      </c>
      <c r="P120" s="1">
        <v>215</v>
      </c>
      <c r="U120" s="1">
        <v>0</v>
      </c>
      <c r="V120" s="1">
        <v>0</v>
      </c>
      <c r="AF120" s="5">
        <f>IF(Q120&gt;0,RANK(Q120,(N120:P120,Q120:AD120)),0)</f>
        <v>0</v>
      </c>
      <c r="AG120" s="5">
        <f>IF(R120&gt;0,RANK(R120,(N120:P120,Q120:AD120)),0)</f>
        <v>0</v>
      </c>
      <c r="AH120" s="5" t="e">
        <f>IF(#REF!&gt;0,RANK(#REF!,(N120:P120,Q120:AD120)),0)</f>
        <v>#REF!</v>
      </c>
      <c r="AI120" s="5">
        <f>IF(S120&gt;0,RANK(S120,(N120:P120,Q120:AD120)),0)</f>
        <v>0</v>
      </c>
      <c r="AJ120" s="2">
        <f t="shared" si="42"/>
        <v>0</v>
      </c>
      <c r="AK120" s="2">
        <f t="shared" si="43"/>
        <v>0</v>
      </c>
      <c r="AM120" s="2">
        <f t="shared" si="44"/>
        <v>0</v>
      </c>
      <c r="AO120" t="s">
        <v>185</v>
      </c>
      <c r="AP120" t="s">
        <v>309</v>
      </c>
      <c r="AQ120">
        <v>5</v>
      </c>
      <c r="AS120">
        <v>21</v>
      </c>
      <c r="AT120" s="69">
        <v>235</v>
      </c>
      <c r="AU120" s="66">
        <f t="shared" si="45"/>
        <v>21235</v>
      </c>
      <c r="AW120" s="5" t="s">
        <v>140</v>
      </c>
      <c r="AZ120" s="5"/>
      <c r="BA120" s="5">
        <v>0</v>
      </c>
      <c r="BB120" s="5">
        <v>1</v>
      </c>
      <c r="BC120">
        <f t="shared" si="46"/>
        <v>0</v>
      </c>
      <c r="BD120">
        <f t="shared" si="47"/>
        <v>0.69699999999999995</v>
      </c>
    </row>
    <row r="121" spans="1:56" ht="13" hidden="1" customHeight="1" outlineLevel="1">
      <c r="A121" t="s">
        <v>297</v>
      </c>
      <c r="B121" t="s">
        <v>309</v>
      </c>
      <c r="C121" s="1">
        <f t="shared" si="37"/>
        <v>1493</v>
      </c>
      <c r="D121" s="5">
        <f>IF(C121&gt;0,RANK(N121,(N121:P121,Q121:AD121)),0)</f>
        <v>1</v>
      </c>
      <c r="E121" s="5">
        <f>IF(C121&gt;0,RANK(O121,(N121:P121,Q121:AD121)),0)</f>
        <v>2</v>
      </c>
      <c r="F121" s="5">
        <f>IF(P121&gt;0,RANK(P121,(N121:P121,Q121:AD121)),0)</f>
        <v>3</v>
      </c>
      <c r="G121" s="1">
        <f t="shared" si="35"/>
        <v>74</v>
      </c>
      <c r="H121" s="2">
        <f t="shared" si="36"/>
        <v>4.9564634963161422E-2</v>
      </c>
      <c r="I121" s="2"/>
      <c r="J121" s="2">
        <f t="shared" si="38"/>
        <v>0.51105157401205625</v>
      </c>
      <c r="K121" s="2">
        <f t="shared" si="39"/>
        <v>0.46148693904889482</v>
      </c>
      <c r="L121" s="2">
        <f t="shared" si="40"/>
        <v>2.7461486939048894E-2</v>
      </c>
      <c r="M121" s="2">
        <f t="shared" si="41"/>
        <v>3.4694469519536142E-17</v>
      </c>
      <c r="N121" s="1">
        <v>763</v>
      </c>
      <c r="O121" s="1">
        <v>689</v>
      </c>
      <c r="P121" s="1">
        <v>41</v>
      </c>
      <c r="U121" s="1">
        <v>0</v>
      </c>
      <c r="V121" s="1">
        <v>0</v>
      </c>
      <c r="AF121" s="5">
        <f>IF(Q121&gt;0,RANK(Q121,(N121:P121,Q121:AD121)),0)</f>
        <v>0</v>
      </c>
      <c r="AG121" s="5">
        <f>IF(R121&gt;0,RANK(R121,(N121:P121,Q121:AD121)),0)</f>
        <v>0</v>
      </c>
      <c r="AH121" s="5" t="e">
        <f>IF(#REF!&gt;0,RANK(#REF!,(N121:P121,Q121:AD121)),0)</f>
        <v>#REF!</v>
      </c>
      <c r="AI121" s="5">
        <f>IF(S121&gt;0,RANK(S121,(N121:P121,Q121:AD121)),0)</f>
        <v>0</v>
      </c>
      <c r="AJ121" s="2">
        <f t="shared" si="42"/>
        <v>0</v>
      </c>
      <c r="AK121" s="2">
        <f t="shared" si="43"/>
        <v>0</v>
      </c>
      <c r="AM121" s="2">
        <f t="shared" si="44"/>
        <v>0</v>
      </c>
      <c r="AO121" t="s">
        <v>297</v>
      </c>
      <c r="AP121" t="s">
        <v>309</v>
      </c>
      <c r="AQ121">
        <v>5</v>
      </c>
      <c r="AS121">
        <v>21</v>
      </c>
      <c r="AT121" s="69">
        <v>237</v>
      </c>
      <c r="AU121" s="66">
        <f t="shared" si="45"/>
        <v>21237</v>
      </c>
      <c r="AW121" s="5" t="s">
        <v>140</v>
      </c>
      <c r="AZ121" s="5"/>
      <c r="BA121" s="5">
        <v>1</v>
      </c>
      <c r="BB121" s="5">
        <v>0</v>
      </c>
      <c r="BC121">
        <f t="shared" si="46"/>
        <v>0.51100000000000001</v>
      </c>
      <c r="BD121">
        <f t="shared" si="47"/>
        <v>0</v>
      </c>
    </row>
    <row r="122" spans="1:56" ht="12" hidden="1" customHeight="1" outlineLevel="1">
      <c r="A122" t="s">
        <v>62</v>
      </c>
      <c r="B122" t="s">
        <v>309</v>
      </c>
      <c r="C122" s="1">
        <f t="shared" si="37"/>
        <v>8004</v>
      </c>
      <c r="D122" s="5">
        <f>IF(C122&gt;0,RANK(N122,(N122:P122,Q122:AD122)),0)</f>
        <v>2</v>
      </c>
      <c r="E122" s="5">
        <f>IF(C122&gt;0,RANK(O122,(N122:P122,Q122:AD122)),0)</f>
        <v>1</v>
      </c>
      <c r="F122" s="5">
        <f>IF(P122&gt;0,RANK(P122,(N122:P122,Q122:AD122)),0)</f>
        <v>3</v>
      </c>
      <c r="G122" s="1">
        <f t="shared" si="35"/>
        <v>100</v>
      </c>
      <c r="H122" s="2">
        <f t="shared" si="36"/>
        <v>1.249375312343828E-2</v>
      </c>
      <c r="I122" s="2"/>
      <c r="J122" s="2">
        <f t="shared" si="38"/>
        <v>0.46276861569215394</v>
      </c>
      <c r="K122" s="2">
        <f t="shared" si="39"/>
        <v>0.4752623688155922</v>
      </c>
      <c r="L122" s="2">
        <f t="shared" si="40"/>
        <v>6.184407796101949E-2</v>
      </c>
      <c r="M122" s="2">
        <f t="shared" si="41"/>
        <v>1.24937531234319E-4</v>
      </c>
      <c r="N122" s="1">
        <v>3704</v>
      </c>
      <c r="O122" s="1">
        <v>3804</v>
      </c>
      <c r="P122" s="1">
        <v>495</v>
      </c>
      <c r="U122" s="1">
        <v>0</v>
      </c>
      <c r="V122" s="1">
        <v>1</v>
      </c>
      <c r="AF122" s="5">
        <f>IF(Q122&gt;0,RANK(Q122,(N122:P122,Q122:AD122)),0)</f>
        <v>0</v>
      </c>
      <c r="AG122" s="5">
        <f>IF(R122&gt;0,RANK(R122,(N122:P122,Q122:AD122)),0)</f>
        <v>0</v>
      </c>
      <c r="AH122" s="5" t="e">
        <f>IF(#REF!&gt;0,RANK(#REF!,(N122:P122,Q122:AD122)),0)</f>
        <v>#REF!</v>
      </c>
      <c r="AI122" s="5">
        <f>IF(S122&gt;0,RANK(S122,(N122:P122,Q122:AD122)),0)</f>
        <v>0</v>
      </c>
      <c r="AJ122" s="2">
        <f t="shared" si="42"/>
        <v>0</v>
      </c>
      <c r="AK122" s="2">
        <f t="shared" si="43"/>
        <v>0</v>
      </c>
      <c r="AM122" s="2">
        <f t="shared" si="44"/>
        <v>0</v>
      </c>
      <c r="AO122" t="s">
        <v>62</v>
      </c>
      <c r="AP122" t="s">
        <v>309</v>
      </c>
      <c r="AQ122">
        <v>6</v>
      </c>
      <c r="AS122">
        <v>21</v>
      </c>
      <c r="AT122" s="69">
        <v>239</v>
      </c>
      <c r="AU122" s="66">
        <f t="shared" si="45"/>
        <v>21239</v>
      </c>
      <c r="AW122" s="5" t="s">
        <v>140</v>
      </c>
      <c r="AZ122" s="5"/>
      <c r="BA122" s="5">
        <v>1</v>
      </c>
      <c r="BB122" s="5">
        <v>0</v>
      </c>
      <c r="BC122">
        <f t="shared" si="46"/>
        <v>0.46200000000000002</v>
      </c>
      <c r="BD122">
        <f t="shared" si="47"/>
        <v>0</v>
      </c>
    </row>
    <row r="123" spans="1:56" collapsed="1">
      <c r="A123" t="s">
        <v>80</v>
      </c>
      <c r="B123" t="s">
        <v>49</v>
      </c>
      <c r="C123" s="1">
        <f t="shared" si="37"/>
        <v>973692</v>
      </c>
      <c r="D123" s="5">
        <f>IF(C123&gt;0,RANK(N123,(N123:P123,Q123:AD123)),0)</f>
        <v>2</v>
      </c>
      <c r="E123" s="5">
        <f>IF(C123&gt;0,RANK(O123,(N123:P123,Q123:AD123)),0)</f>
        <v>1</v>
      </c>
      <c r="F123" s="5">
        <f>IF(P123&gt;0,RANK(P123,(N123:P123,Q123:AD123)),0)</f>
        <v>3</v>
      </c>
      <c r="G123" s="1">
        <f t="shared" si="35"/>
        <v>84754</v>
      </c>
      <c r="H123" s="2">
        <f t="shared" si="36"/>
        <v>8.7043952297030269E-2</v>
      </c>
      <c r="I123" s="2"/>
      <c r="J123" s="2">
        <f t="shared" si="38"/>
        <v>0.43814676509614953</v>
      </c>
      <c r="K123" s="2">
        <f t="shared" si="39"/>
        <v>0.5251907173931798</v>
      </c>
      <c r="L123" s="2">
        <f t="shared" si="40"/>
        <v>3.6558788610772192E-2</v>
      </c>
      <c r="M123" s="2">
        <f t="shared" si="41"/>
        <v>1.0372889989854195E-4</v>
      </c>
      <c r="N123" s="1">
        <f>SUM(N3:N122)</f>
        <v>426620</v>
      </c>
      <c r="O123" s="1">
        <f>SUM(O3:O122)</f>
        <v>511374</v>
      </c>
      <c r="P123" s="1">
        <f>SUM(P3:P122)</f>
        <v>35597</v>
      </c>
      <c r="U123" s="1">
        <f t="shared" ref="U123:V123" si="48">SUM(U3:U122)</f>
        <v>71</v>
      </c>
      <c r="V123" s="1">
        <f t="shared" si="48"/>
        <v>30</v>
      </c>
      <c r="AF123" s="5">
        <f>IF(Q123&gt;0,RANK(Q123,(N123:P123,Q123:AD123)),0)</f>
        <v>0</v>
      </c>
      <c r="AG123" s="5">
        <f>IF(R123&gt;0,RANK(R123,(N123:P123,Q123:AD123)),0)</f>
        <v>0</v>
      </c>
      <c r="AH123" s="5" t="e">
        <f>IF(#REF!&gt;0,RANK(#REF!,(N123:P123,Q123:AD123)),0)</f>
        <v>#REF!</v>
      </c>
      <c r="AI123" s="5">
        <f>IF(S123&gt;0,RANK(S123,(N123:P123,Q123:AD123)),0)</f>
        <v>0</v>
      </c>
      <c r="AJ123" s="2">
        <f t="shared" si="42"/>
        <v>0</v>
      </c>
      <c r="AK123" s="2">
        <f t="shared" si="43"/>
        <v>0</v>
      </c>
      <c r="AM123" s="2">
        <f t="shared" si="44"/>
        <v>0</v>
      </c>
      <c r="AO123" t="s">
        <v>80</v>
      </c>
      <c r="AP123" t="s">
        <v>49</v>
      </c>
      <c r="AS123">
        <v>21</v>
      </c>
      <c r="AT123" s="69"/>
      <c r="AU123">
        <v>21</v>
      </c>
      <c r="AW123" s="5" t="s">
        <v>178</v>
      </c>
      <c r="AZ123" s="5"/>
      <c r="BA123" s="5"/>
    </row>
    <row r="124" spans="1:56">
      <c r="C124" s="1"/>
      <c r="E124" s="5"/>
      <c r="F124" s="5"/>
      <c r="I124" s="2"/>
      <c r="AF124" s="5"/>
      <c r="AG124" s="5"/>
      <c r="AH124" s="5"/>
      <c r="AI124" s="5"/>
      <c r="AS124"/>
      <c r="AT124" s="69"/>
      <c r="AU124" s="66"/>
      <c r="AZ124" s="5"/>
      <c r="BA124" s="5"/>
    </row>
    <row r="125" spans="1:56" hidden="1" outlineLevel="1">
      <c r="A125" t="s">
        <v>232</v>
      </c>
      <c r="B125" t="s">
        <v>196</v>
      </c>
      <c r="C125" s="1">
        <f t="shared" ref="C125:C156" si="49">SUM(N125:AD125)</f>
        <v>14990</v>
      </c>
      <c r="D125" s="5">
        <f>IF(C125&gt;0,RANK(N125,(N125:P125,Q125:AD125)),0)</f>
        <v>2</v>
      </c>
      <c r="E125" s="5">
        <f>IF(C125&gt;0,RANK(O125,(N125:P125,Q125:AD125)),0)</f>
        <v>1</v>
      </c>
      <c r="F125" s="5">
        <f>IF(P125&gt;0,RANK(P125,(N125:P125,Q125:AD125)),0)</f>
        <v>0</v>
      </c>
      <c r="G125" s="1">
        <f t="shared" si="35"/>
        <v>2200</v>
      </c>
      <c r="H125" s="2">
        <f t="shared" si="36"/>
        <v>0.14676450967311541</v>
      </c>
      <c r="I125" s="2"/>
      <c r="J125" s="2">
        <f t="shared" ref="J125:J156" si="50">IF($C125=0,"-",N125/$C125)</f>
        <v>0.42661774516344231</v>
      </c>
      <c r="K125" s="2">
        <f t="shared" ref="K125:K156" si="51">IF($C125=0,"-",O125/$C125)</f>
        <v>0.57338225483655769</v>
      </c>
      <c r="L125" s="2">
        <f t="shared" ref="L125:L156" si="52">IF($C125=0,"-",P125/$C125)</f>
        <v>0</v>
      </c>
      <c r="M125" s="2">
        <f t="shared" ref="M125:M156" si="53">IF(C125=0,"-",(1-J125-K125-L125))</f>
        <v>0</v>
      </c>
      <c r="N125" s="1">
        <v>6395</v>
      </c>
      <c r="O125" s="1">
        <v>8595</v>
      </c>
      <c r="AF125" s="5">
        <f>IF(Q125&gt;0,RANK(Q125,(N125:P125,Q125:AD125)),0)</f>
        <v>0</v>
      </c>
      <c r="AG125" s="5">
        <f>IF(R125&gt;0,RANK(R125,(N125:P125,Q125:AD125)),0)</f>
        <v>0</v>
      </c>
      <c r="AH125" s="5" t="e">
        <f>IF(#REF!&gt;0,RANK(#REF!,(N125:P125,Q125:AD125)),0)</f>
        <v>#REF!</v>
      </c>
      <c r="AI125" s="5">
        <f>IF(S125&gt;0,RANK(S125,(N125:P125,Q125:AD125)),0)</f>
        <v>0</v>
      </c>
      <c r="AJ125" s="2">
        <f t="shared" ref="AJ125:AJ156" si="54">IF($C125=0,"-",Q125/$C125)</f>
        <v>0</v>
      </c>
      <c r="AK125" s="2">
        <f t="shared" ref="AK125:AK156" si="55">IF($C125=0,"-",R125/$C125)</f>
        <v>0</v>
      </c>
      <c r="AM125" s="2">
        <f t="shared" ref="AM125:AM156" si="56">IF($C125=0,"-",S125/$C125)</f>
        <v>0</v>
      </c>
      <c r="AO125" t="s">
        <v>232</v>
      </c>
      <c r="AP125" t="s">
        <v>196</v>
      </c>
      <c r="AQ125">
        <v>7</v>
      </c>
      <c r="AS125">
        <v>22</v>
      </c>
      <c r="AT125" s="69">
        <v>1</v>
      </c>
      <c r="AU125" s="66">
        <f t="shared" ref="AU125:AU156" si="57">(AS125*1000+AT125)</f>
        <v>22001</v>
      </c>
      <c r="AW125" s="5" t="s">
        <v>11</v>
      </c>
      <c r="AZ125" s="5"/>
      <c r="BA125" s="5">
        <v>1</v>
      </c>
      <c r="BB125" s="5">
        <v>0</v>
      </c>
      <c r="BC125">
        <f t="shared" ref="BC125:BC156" si="58">ROUNDDOWN(BA125*J125,3)</f>
        <v>0.42599999999999999</v>
      </c>
      <c r="BD125">
        <f t="shared" ref="BD125:BD156" si="59">ROUNDDOWN(BB125*K125,3)</f>
        <v>0</v>
      </c>
    </row>
    <row r="126" spans="1:56" hidden="1" outlineLevel="1">
      <c r="A126" t="s">
        <v>324</v>
      </c>
      <c r="B126" t="s">
        <v>196</v>
      </c>
      <c r="C126" s="1">
        <f t="shared" si="49"/>
        <v>5307</v>
      </c>
      <c r="D126" s="5">
        <f>IF(C126&gt;0,RANK(N126,(N126:P126,Q126:AD126)),0)</f>
        <v>1</v>
      </c>
      <c r="E126" s="5">
        <f>IF(C126&gt;0,RANK(O126,(N126:P126,Q126:AD126)),0)</f>
        <v>2</v>
      </c>
      <c r="F126" s="5">
        <f>IF(P126&gt;0,RANK(P126,(N126:P126,Q126:AD126)),0)</f>
        <v>0</v>
      </c>
      <c r="G126" s="1">
        <f t="shared" si="35"/>
        <v>523</v>
      </c>
      <c r="H126" s="2">
        <f t="shared" si="36"/>
        <v>9.8549086112681358E-2</v>
      </c>
      <c r="I126" s="2"/>
      <c r="J126" s="2">
        <f t="shared" si="50"/>
        <v>0.54927454305634071</v>
      </c>
      <c r="K126" s="2">
        <f t="shared" si="51"/>
        <v>0.45072545694365934</v>
      </c>
      <c r="L126" s="2">
        <f t="shared" si="52"/>
        <v>0</v>
      </c>
      <c r="M126" s="2">
        <f t="shared" si="53"/>
        <v>-5.5511151231257827E-17</v>
      </c>
      <c r="N126" s="1">
        <v>2915</v>
      </c>
      <c r="O126" s="1">
        <v>2392</v>
      </c>
      <c r="AF126" s="5">
        <f>IF(Q126&gt;0,RANK(Q126,(N126:P126,Q126:AD126)),0)</f>
        <v>0</v>
      </c>
      <c r="AG126" s="5">
        <f>IF(R126&gt;0,RANK(R126,(N126:P126,Q126:AD126)),0)</f>
        <v>0</v>
      </c>
      <c r="AH126" s="5" t="e">
        <f>IF(#REF!&gt;0,RANK(#REF!,(N126:P126,Q126:AD126)),0)</f>
        <v>#REF!</v>
      </c>
      <c r="AI126" s="5">
        <f>IF(S126&gt;0,RANK(S126,(N126:P126,Q126:AD126)),0)</f>
        <v>0</v>
      </c>
      <c r="AJ126" s="2">
        <f t="shared" si="54"/>
        <v>0</v>
      </c>
      <c r="AK126" s="2">
        <f t="shared" si="55"/>
        <v>0</v>
      </c>
      <c r="AM126" s="2">
        <f t="shared" si="56"/>
        <v>0</v>
      </c>
      <c r="AO126" t="s">
        <v>324</v>
      </c>
      <c r="AP126" t="s">
        <v>196</v>
      </c>
      <c r="AS126">
        <v>22</v>
      </c>
      <c r="AT126" s="69">
        <v>3</v>
      </c>
      <c r="AU126" s="66">
        <f t="shared" si="57"/>
        <v>22003</v>
      </c>
      <c r="AW126" s="5" t="s">
        <v>11</v>
      </c>
      <c r="AZ126" s="5"/>
      <c r="BA126" s="5">
        <v>1</v>
      </c>
      <c r="BB126" s="5">
        <v>0</v>
      </c>
      <c r="BC126">
        <f t="shared" si="58"/>
        <v>0.54900000000000004</v>
      </c>
      <c r="BD126">
        <f t="shared" si="59"/>
        <v>0</v>
      </c>
    </row>
    <row r="127" spans="1:56" hidden="1" outlineLevel="1">
      <c r="A127" t="s">
        <v>276</v>
      </c>
      <c r="B127" t="s">
        <v>196</v>
      </c>
      <c r="C127" s="1">
        <f t="shared" si="49"/>
        <v>30607</v>
      </c>
      <c r="D127" s="5">
        <f>IF(C127&gt;0,RANK(N127,(N127:P127,Q127:AD127)),0)</f>
        <v>1</v>
      </c>
      <c r="E127" s="5">
        <f>IF(C127&gt;0,RANK(O127,(N127:P127,Q127:AD127)),0)</f>
        <v>2</v>
      </c>
      <c r="F127" s="5">
        <f>IF(P127&gt;0,RANK(P127,(N127:P127,Q127:AD127)),0)</f>
        <v>0</v>
      </c>
      <c r="G127" s="1">
        <f t="shared" si="35"/>
        <v>1371</v>
      </c>
      <c r="H127" s="2">
        <f t="shared" si="36"/>
        <v>4.4793674649589964E-2</v>
      </c>
      <c r="I127" s="2"/>
      <c r="J127" s="2">
        <f t="shared" si="50"/>
        <v>0.52239683732479503</v>
      </c>
      <c r="K127" s="2">
        <f t="shared" si="51"/>
        <v>0.47760316267520503</v>
      </c>
      <c r="L127" s="2">
        <f t="shared" si="52"/>
        <v>0</v>
      </c>
      <c r="M127" s="2">
        <f t="shared" si="53"/>
        <v>-5.5511151231257827E-17</v>
      </c>
      <c r="N127" s="1">
        <v>15989</v>
      </c>
      <c r="O127" s="1">
        <v>14618</v>
      </c>
      <c r="AF127" s="5">
        <f>IF(Q127&gt;0,RANK(Q127,(N127:P127,Q127:AD127)),0)</f>
        <v>0</v>
      </c>
      <c r="AG127" s="5">
        <f>IF(R127&gt;0,RANK(R127,(N127:P127,Q127:AD127)),0)</f>
        <v>0</v>
      </c>
      <c r="AH127" s="5" t="e">
        <f>IF(#REF!&gt;0,RANK(#REF!,(N127:P127,Q127:AD127)),0)</f>
        <v>#REF!</v>
      </c>
      <c r="AI127" s="5">
        <f>IF(S127&gt;0,RANK(S127,(N127:P127,Q127:AD127)),0)</f>
        <v>0</v>
      </c>
      <c r="AJ127" s="2">
        <f t="shared" si="54"/>
        <v>0</v>
      </c>
      <c r="AK127" s="2">
        <f t="shared" si="55"/>
        <v>0</v>
      </c>
      <c r="AM127" s="2">
        <f t="shared" si="56"/>
        <v>0</v>
      </c>
      <c r="AO127" t="s">
        <v>276</v>
      </c>
      <c r="AP127" t="s">
        <v>196</v>
      </c>
      <c r="AS127">
        <v>22</v>
      </c>
      <c r="AT127" s="69">
        <v>5</v>
      </c>
      <c r="AU127" s="66">
        <f t="shared" si="57"/>
        <v>22005</v>
      </c>
      <c r="AW127" s="5" t="s">
        <v>11</v>
      </c>
      <c r="AZ127" s="5"/>
      <c r="BA127" s="5">
        <v>0</v>
      </c>
      <c r="BB127" s="5">
        <v>1</v>
      </c>
      <c r="BC127">
        <f t="shared" si="58"/>
        <v>0</v>
      </c>
      <c r="BD127">
        <f t="shared" si="59"/>
        <v>0.47699999999999998</v>
      </c>
    </row>
    <row r="128" spans="1:56" hidden="1" outlineLevel="1">
      <c r="A128" t="s">
        <v>22</v>
      </c>
      <c r="B128" t="s">
        <v>196</v>
      </c>
      <c r="C128" s="1">
        <f t="shared" si="49"/>
        <v>6464</v>
      </c>
      <c r="D128" s="5">
        <f>IF(C128&gt;0,RANK(N128,(N128:P128,Q128:AD128)),0)</f>
        <v>1</v>
      </c>
      <c r="E128" s="5">
        <f>IF(C128&gt;0,RANK(O128,(N128:P128,Q128:AD128)),0)</f>
        <v>2</v>
      </c>
      <c r="F128" s="5">
        <f>IF(P128&gt;0,RANK(P128,(N128:P128,Q128:AD128)),0)</f>
        <v>0</v>
      </c>
      <c r="G128" s="1">
        <f t="shared" si="35"/>
        <v>1800</v>
      </c>
      <c r="H128" s="2">
        <f t="shared" si="36"/>
        <v>0.27846534653465349</v>
      </c>
      <c r="I128" s="2"/>
      <c r="J128" s="2">
        <f t="shared" si="50"/>
        <v>0.63923267326732669</v>
      </c>
      <c r="K128" s="2">
        <f t="shared" si="51"/>
        <v>0.36076732673267325</v>
      </c>
      <c r="L128" s="2">
        <f t="shared" si="52"/>
        <v>0</v>
      </c>
      <c r="M128" s="2">
        <f t="shared" si="53"/>
        <v>5.5511151231257827E-17</v>
      </c>
      <c r="N128" s="1">
        <v>4132</v>
      </c>
      <c r="O128" s="1">
        <v>2332</v>
      </c>
      <c r="AF128" s="5">
        <f>IF(Q128&gt;0,RANK(Q128,(N128:P128,Q128:AD128)),0)</f>
        <v>0</v>
      </c>
      <c r="AG128" s="5">
        <f>IF(R128&gt;0,RANK(R128,(N128:P128,Q128:AD128)),0)</f>
        <v>0</v>
      </c>
      <c r="AH128" s="5" t="e">
        <f>IF(#REF!&gt;0,RANK(#REF!,(N128:P128,Q128:AD128)),0)</f>
        <v>#REF!</v>
      </c>
      <c r="AI128" s="5">
        <f>IF(S128&gt;0,RANK(S128,(N128:P128,Q128:AD128)),0)</f>
        <v>0</v>
      </c>
      <c r="AJ128" s="2">
        <f t="shared" si="54"/>
        <v>0</v>
      </c>
      <c r="AK128" s="2">
        <f t="shared" si="55"/>
        <v>0</v>
      </c>
      <c r="AM128" s="2">
        <f t="shared" si="56"/>
        <v>0</v>
      </c>
      <c r="AO128" t="s">
        <v>22</v>
      </c>
      <c r="AP128" t="s">
        <v>196</v>
      </c>
      <c r="AQ128">
        <v>3</v>
      </c>
      <c r="AS128">
        <v>22</v>
      </c>
      <c r="AT128" s="69">
        <v>7</v>
      </c>
      <c r="AU128" s="66">
        <f t="shared" si="57"/>
        <v>22007</v>
      </c>
      <c r="AW128" s="5" t="s">
        <v>11</v>
      </c>
      <c r="AZ128" s="5"/>
      <c r="BA128" s="5">
        <v>1</v>
      </c>
      <c r="BB128" s="5">
        <v>0</v>
      </c>
      <c r="BC128">
        <f t="shared" si="58"/>
        <v>0.63900000000000001</v>
      </c>
      <c r="BD128">
        <f t="shared" si="59"/>
        <v>0</v>
      </c>
    </row>
    <row r="129" spans="1:56" hidden="1" outlineLevel="1">
      <c r="A129" t="s">
        <v>203</v>
      </c>
      <c r="B129" t="s">
        <v>196</v>
      </c>
      <c r="C129" s="1">
        <f t="shared" si="49"/>
        <v>8802</v>
      </c>
      <c r="D129" s="5">
        <f>IF(C129&gt;0,RANK(N129,(N129:P129,Q129:AD129)),0)</f>
        <v>1</v>
      </c>
      <c r="E129" s="5">
        <f>IF(C129&gt;0,RANK(O129,(N129:P129,Q129:AD129)),0)</f>
        <v>2</v>
      </c>
      <c r="F129" s="5">
        <f>IF(P129&gt;0,RANK(P129,(N129:P129,Q129:AD129)),0)</f>
        <v>0</v>
      </c>
      <c r="G129" s="1">
        <f t="shared" si="35"/>
        <v>2450</v>
      </c>
      <c r="H129" s="2">
        <f t="shared" si="36"/>
        <v>0.27834583049306977</v>
      </c>
      <c r="I129" s="2"/>
      <c r="J129" s="2">
        <f t="shared" si="50"/>
        <v>0.63917291524653486</v>
      </c>
      <c r="K129" s="2">
        <f t="shared" si="51"/>
        <v>0.36082708475346514</v>
      </c>
      <c r="L129" s="2">
        <f t="shared" si="52"/>
        <v>0</v>
      </c>
      <c r="M129" s="2">
        <f t="shared" si="53"/>
        <v>0</v>
      </c>
      <c r="N129" s="1">
        <v>5626</v>
      </c>
      <c r="O129" s="1">
        <v>3176</v>
      </c>
      <c r="AF129" s="5">
        <f>IF(Q129&gt;0,RANK(Q129,(N129:P129,Q129:AD129)),0)</f>
        <v>0</v>
      </c>
      <c r="AG129" s="5">
        <f>IF(R129&gt;0,RANK(R129,(N129:P129,Q129:AD129)),0)</f>
        <v>0</v>
      </c>
      <c r="AH129" s="5" t="e">
        <f>IF(#REF!&gt;0,RANK(#REF!,(N129:P129,Q129:AD129)),0)</f>
        <v>#REF!</v>
      </c>
      <c r="AI129" s="5">
        <f>IF(S129&gt;0,RANK(S129,(N129:P129,Q129:AD129)),0)</f>
        <v>0</v>
      </c>
      <c r="AJ129" s="2">
        <f t="shared" si="54"/>
        <v>0</v>
      </c>
      <c r="AK129" s="2">
        <f t="shared" si="55"/>
        <v>0</v>
      </c>
      <c r="AM129" s="2">
        <f t="shared" si="56"/>
        <v>0</v>
      </c>
      <c r="AO129" t="s">
        <v>203</v>
      </c>
      <c r="AP129" t="s">
        <v>196</v>
      </c>
      <c r="AQ129">
        <v>5</v>
      </c>
      <c r="AS129">
        <v>22</v>
      </c>
      <c r="AT129" s="69">
        <v>9</v>
      </c>
      <c r="AU129" s="66">
        <f t="shared" si="57"/>
        <v>22009</v>
      </c>
      <c r="AW129" s="5" t="s">
        <v>11</v>
      </c>
      <c r="AZ129" s="5"/>
      <c r="BA129" s="5">
        <v>1</v>
      </c>
      <c r="BB129" s="5">
        <v>0</v>
      </c>
      <c r="BC129">
        <f t="shared" si="58"/>
        <v>0.63900000000000001</v>
      </c>
      <c r="BD129">
        <f t="shared" si="59"/>
        <v>0</v>
      </c>
    </row>
    <row r="130" spans="1:56" hidden="1" outlineLevel="1">
      <c r="A130" t="s">
        <v>293</v>
      </c>
      <c r="B130" t="s">
        <v>196</v>
      </c>
      <c r="C130" s="1">
        <f t="shared" si="49"/>
        <v>9581</v>
      </c>
      <c r="D130" s="5">
        <f>IF(C130&gt;0,RANK(N130,(N130:P130,Q130:AD130)),0)</f>
        <v>2</v>
      </c>
      <c r="E130" s="5">
        <f>IF(C130&gt;0,RANK(O130,(N130:P130,Q130:AD130)),0)</f>
        <v>1</v>
      </c>
      <c r="F130" s="5">
        <f>IF(P130&gt;0,RANK(P130,(N130:P130,Q130:AD130)),0)</f>
        <v>0</v>
      </c>
      <c r="G130" s="1">
        <f t="shared" si="35"/>
        <v>1107</v>
      </c>
      <c r="H130" s="2">
        <f t="shared" si="36"/>
        <v>0.11554117524266778</v>
      </c>
      <c r="I130" s="2"/>
      <c r="J130" s="2">
        <f t="shared" si="50"/>
        <v>0.44222941237866609</v>
      </c>
      <c r="K130" s="2">
        <f t="shared" si="51"/>
        <v>0.55777058762133391</v>
      </c>
      <c r="L130" s="2">
        <f t="shared" si="52"/>
        <v>0</v>
      </c>
      <c r="M130" s="2">
        <f t="shared" si="53"/>
        <v>0</v>
      </c>
      <c r="N130" s="1">
        <v>4237</v>
      </c>
      <c r="O130" s="1">
        <v>5344</v>
      </c>
      <c r="AF130" s="5">
        <f>IF(Q130&gt;0,RANK(Q130,(N130:P130,Q130:AD130)),0)</f>
        <v>0</v>
      </c>
      <c r="AG130" s="5">
        <f>IF(R130&gt;0,RANK(R130,(N130:P130,Q130:AD130)),0)</f>
        <v>0</v>
      </c>
      <c r="AH130" s="5" t="e">
        <f>IF(#REF!&gt;0,RANK(#REF!,(N130:P130,Q130:AD130)),0)</f>
        <v>#REF!</v>
      </c>
      <c r="AI130" s="5">
        <f>IF(S130&gt;0,RANK(S130,(N130:P130,Q130:AD130)),0)</f>
        <v>0</v>
      </c>
      <c r="AJ130" s="2">
        <f t="shared" si="54"/>
        <v>0</v>
      </c>
      <c r="AK130" s="2">
        <f t="shared" si="55"/>
        <v>0</v>
      </c>
      <c r="AM130" s="2">
        <f t="shared" si="56"/>
        <v>0</v>
      </c>
      <c r="AO130" t="s">
        <v>293</v>
      </c>
      <c r="AP130" t="s">
        <v>196</v>
      </c>
      <c r="AQ130">
        <v>4</v>
      </c>
      <c r="AS130">
        <v>22</v>
      </c>
      <c r="AT130" s="69">
        <v>11</v>
      </c>
      <c r="AU130" s="66">
        <f t="shared" si="57"/>
        <v>22011</v>
      </c>
      <c r="AW130" s="5" t="s">
        <v>11</v>
      </c>
      <c r="AZ130" s="5"/>
      <c r="BA130" s="5">
        <v>1</v>
      </c>
      <c r="BB130" s="5">
        <v>0</v>
      </c>
      <c r="BC130">
        <f t="shared" si="58"/>
        <v>0.442</v>
      </c>
      <c r="BD130">
        <f t="shared" si="59"/>
        <v>0</v>
      </c>
    </row>
    <row r="131" spans="1:56" hidden="1" outlineLevel="1">
      <c r="A131" t="s">
        <v>5</v>
      </c>
      <c r="B131" t="s">
        <v>196</v>
      </c>
      <c r="C131" s="1">
        <f t="shared" si="49"/>
        <v>4711</v>
      </c>
      <c r="D131" s="5">
        <f>IF(C131&gt;0,RANK(N131,(N131:P131,Q131:AD131)),0)</f>
        <v>1</v>
      </c>
      <c r="E131" s="5">
        <f>IF(C131&gt;0,RANK(O131,(N131:P131,Q131:AD131)),0)</f>
        <v>2</v>
      </c>
      <c r="F131" s="5">
        <f>IF(P131&gt;0,RANK(P131,(N131:P131,Q131:AD131)),0)</f>
        <v>0</v>
      </c>
      <c r="G131" s="1">
        <f t="shared" si="35"/>
        <v>845</v>
      </c>
      <c r="H131" s="2">
        <f t="shared" si="36"/>
        <v>0.17936743791127149</v>
      </c>
      <c r="I131" s="2"/>
      <c r="J131" s="2">
        <f t="shared" si="50"/>
        <v>0.58968371895563576</v>
      </c>
      <c r="K131" s="2">
        <f t="shared" si="51"/>
        <v>0.41031628104436424</v>
      </c>
      <c r="L131" s="2">
        <f t="shared" si="52"/>
        <v>0</v>
      </c>
      <c r="M131" s="2">
        <f t="shared" si="53"/>
        <v>0</v>
      </c>
      <c r="N131" s="1">
        <v>2778</v>
      </c>
      <c r="O131" s="1">
        <v>1933</v>
      </c>
      <c r="AF131" s="5">
        <f>IF(Q131&gt;0,RANK(Q131,(N131:P131,Q131:AD131)),0)</f>
        <v>0</v>
      </c>
      <c r="AG131" s="5">
        <f>IF(R131&gt;0,RANK(R131,(N131:P131,Q131:AD131)),0)</f>
        <v>0</v>
      </c>
      <c r="AH131" s="5" t="e">
        <f>IF(#REF!&gt;0,RANK(#REF!,(N131:P131,Q131:AD131)),0)</f>
        <v>#REF!</v>
      </c>
      <c r="AI131" s="5">
        <f>IF(S131&gt;0,RANK(S131,(N131:P131,Q131:AD131)),0)</f>
        <v>0</v>
      </c>
      <c r="AJ131" s="2">
        <f t="shared" si="54"/>
        <v>0</v>
      </c>
      <c r="AK131" s="2">
        <f t="shared" si="55"/>
        <v>0</v>
      </c>
      <c r="AM131" s="2">
        <f t="shared" si="56"/>
        <v>0</v>
      </c>
      <c r="AO131" t="s">
        <v>5</v>
      </c>
      <c r="AP131" t="s">
        <v>196</v>
      </c>
      <c r="AQ131">
        <v>4</v>
      </c>
      <c r="AS131">
        <v>22</v>
      </c>
      <c r="AT131" s="69">
        <v>13</v>
      </c>
      <c r="AU131" s="66">
        <f t="shared" si="57"/>
        <v>22013</v>
      </c>
      <c r="AW131" s="5" t="s">
        <v>11</v>
      </c>
      <c r="AZ131" s="5"/>
      <c r="BA131" s="5">
        <v>1</v>
      </c>
      <c r="BB131" s="5">
        <v>0</v>
      </c>
      <c r="BC131">
        <f t="shared" si="58"/>
        <v>0.58899999999999997</v>
      </c>
      <c r="BD131">
        <f t="shared" si="59"/>
        <v>0</v>
      </c>
    </row>
    <row r="132" spans="1:56" hidden="1" outlineLevel="1">
      <c r="A132" t="s">
        <v>19</v>
      </c>
      <c r="B132" t="s">
        <v>196</v>
      </c>
      <c r="C132" s="1">
        <f t="shared" si="49"/>
        <v>24776</v>
      </c>
      <c r="D132" s="5">
        <f>IF(C132&gt;0,RANK(N132,(N132:P132,Q132:AD132)),0)</f>
        <v>2</v>
      </c>
      <c r="E132" s="5">
        <f>IF(C132&gt;0,RANK(O132,(N132:P132,Q132:AD132)),0)</f>
        <v>1</v>
      </c>
      <c r="F132" s="5">
        <f>IF(P132&gt;0,RANK(P132,(N132:P132,Q132:AD132)),0)</f>
        <v>0</v>
      </c>
      <c r="G132" s="1">
        <f t="shared" ref="G132:G195" si="60">IF(C132&gt;0,MAX(N132:P132)-LARGE(N132:P132,2),0)</f>
        <v>6260</v>
      </c>
      <c r="H132" s="2">
        <f t="shared" ref="H132:H195" si="61">IF(C132&gt;0,G132/C132,0)</f>
        <v>0.25266386825960607</v>
      </c>
      <c r="I132" s="2"/>
      <c r="J132" s="2">
        <f t="shared" si="50"/>
        <v>0.37366806587019696</v>
      </c>
      <c r="K132" s="2">
        <f t="shared" si="51"/>
        <v>0.62633193412980304</v>
      </c>
      <c r="L132" s="2">
        <f t="shared" si="52"/>
        <v>0</v>
      </c>
      <c r="M132" s="2">
        <f t="shared" si="53"/>
        <v>0</v>
      </c>
      <c r="N132" s="1">
        <v>9258</v>
      </c>
      <c r="O132" s="1">
        <v>15518</v>
      </c>
      <c r="AF132" s="5">
        <f>IF(Q132&gt;0,RANK(Q132,(N132:P132,Q132:AD132)),0)</f>
        <v>0</v>
      </c>
      <c r="AG132" s="5">
        <f>IF(R132&gt;0,RANK(R132,(N132:P132,Q132:AD132)),0)</f>
        <v>0</v>
      </c>
      <c r="AH132" s="5" t="e">
        <f>IF(#REF!&gt;0,RANK(#REF!,(N132:P132,Q132:AD132)),0)</f>
        <v>#REF!</v>
      </c>
      <c r="AI132" s="5">
        <f>IF(S132&gt;0,RANK(S132,(N132:P132,Q132:AD132)),0)</f>
        <v>0</v>
      </c>
      <c r="AJ132" s="2">
        <f t="shared" si="54"/>
        <v>0</v>
      </c>
      <c r="AK132" s="2">
        <f t="shared" si="55"/>
        <v>0</v>
      </c>
      <c r="AM132" s="2">
        <f t="shared" si="56"/>
        <v>0</v>
      </c>
      <c r="AO132" t="s">
        <v>19</v>
      </c>
      <c r="AP132" t="s">
        <v>196</v>
      </c>
      <c r="AQ132">
        <v>4</v>
      </c>
      <c r="AS132">
        <v>22</v>
      </c>
      <c r="AT132" s="69">
        <v>15</v>
      </c>
      <c r="AU132" s="66">
        <f t="shared" si="57"/>
        <v>22015</v>
      </c>
      <c r="AW132" s="5" t="s">
        <v>11</v>
      </c>
      <c r="AZ132" s="5"/>
      <c r="BA132" s="5">
        <v>0</v>
      </c>
      <c r="BB132" s="5">
        <v>1</v>
      </c>
      <c r="BC132">
        <f t="shared" si="58"/>
        <v>0</v>
      </c>
      <c r="BD132">
        <f t="shared" si="59"/>
        <v>0.626</v>
      </c>
    </row>
    <row r="133" spans="1:56" hidden="1" outlineLevel="1">
      <c r="A133" t="s">
        <v>160</v>
      </c>
      <c r="B133" t="s">
        <v>196</v>
      </c>
      <c r="C133" s="1">
        <f t="shared" si="49"/>
        <v>62302</v>
      </c>
      <c r="D133" s="5">
        <f>IF(C133&gt;0,RANK(N133,(N133:P133,Q133:AD133)),0)</f>
        <v>1</v>
      </c>
      <c r="E133" s="5">
        <f>IF(C133&gt;0,RANK(O133,(N133:P133,Q133:AD133)),0)</f>
        <v>2</v>
      </c>
      <c r="F133" s="5">
        <f>IF(P133&gt;0,RANK(P133,(N133:P133,Q133:AD133)),0)</f>
        <v>0</v>
      </c>
      <c r="G133" s="1">
        <f t="shared" si="60"/>
        <v>14510</v>
      </c>
      <c r="H133" s="2">
        <f t="shared" si="61"/>
        <v>0.23289782029469358</v>
      </c>
      <c r="I133" s="2"/>
      <c r="J133" s="2">
        <f t="shared" si="50"/>
        <v>0.61644891014734682</v>
      </c>
      <c r="K133" s="2">
        <f t="shared" si="51"/>
        <v>0.38355108985265318</v>
      </c>
      <c r="L133" s="2">
        <f t="shared" si="52"/>
        <v>0</v>
      </c>
      <c r="M133" s="2">
        <f t="shared" si="53"/>
        <v>0</v>
      </c>
      <c r="N133" s="1">
        <v>38406</v>
      </c>
      <c r="O133" s="1">
        <v>23896</v>
      </c>
      <c r="AF133" s="5">
        <f>IF(Q133&gt;0,RANK(Q133,(N133:P133,Q133:AD133)),0)</f>
        <v>0</v>
      </c>
      <c r="AG133" s="5">
        <f>IF(R133&gt;0,RANK(R133,(N133:P133,Q133:AD133)),0)</f>
        <v>0</v>
      </c>
      <c r="AH133" s="5" t="e">
        <f>IF(#REF!&gt;0,RANK(#REF!,(N133:P133,Q133:AD133)),0)</f>
        <v>#REF!</v>
      </c>
      <c r="AI133" s="5">
        <f>IF(S133&gt;0,RANK(S133,(N133:P133,Q133:AD133)),0)</f>
        <v>0</v>
      </c>
      <c r="AJ133" s="2">
        <f t="shared" si="54"/>
        <v>0</v>
      </c>
      <c r="AK133" s="2">
        <f t="shared" si="55"/>
        <v>0</v>
      </c>
      <c r="AM133" s="2">
        <f t="shared" si="56"/>
        <v>0</v>
      </c>
      <c r="AO133" t="s">
        <v>160</v>
      </c>
      <c r="AP133" t="s">
        <v>196</v>
      </c>
      <c r="AQ133">
        <v>4</v>
      </c>
      <c r="AS133">
        <v>22</v>
      </c>
      <c r="AT133" s="69">
        <v>17</v>
      </c>
      <c r="AU133" s="66">
        <f t="shared" si="57"/>
        <v>22017</v>
      </c>
      <c r="AW133" s="5" t="s">
        <v>11</v>
      </c>
      <c r="AZ133" s="5"/>
      <c r="BA133" s="5">
        <v>1</v>
      </c>
      <c r="BB133" s="5">
        <v>0</v>
      </c>
      <c r="BC133">
        <f t="shared" si="58"/>
        <v>0.61599999999999999</v>
      </c>
      <c r="BD133">
        <f t="shared" si="59"/>
        <v>0</v>
      </c>
    </row>
    <row r="134" spans="1:56" hidden="1" outlineLevel="1">
      <c r="A134" t="s">
        <v>217</v>
      </c>
      <c r="B134" t="s">
        <v>196</v>
      </c>
      <c r="C134" s="1">
        <f t="shared" si="49"/>
        <v>43689</v>
      </c>
      <c r="D134" s="5">
        <f>IF(C134&gt;0,RANK(N134,(N134:P134,Q134:AD134)),0)</f>
        <v>1</v>
      </c>
      <c r="E134" s="5">
        <f>IF(C134&gt;0,RANK(O134,(N134:P134,Q134:AD134)),0)</f>
        <v>2</v>
      </c>
      <c r="F134" s="5">
        <f>IF(P134&gt;0,RANK(P134,(N134:P134,Q134:AD134)),0)</f>
        <v>0</v>
      </c>
      <c r="G134" s="1">
        <f t="shared" si="60"/>
        <v>7483</v>
      </c>
      <c r="H134" s="2">
        <f t="shared" si="61"/>
        <v>0.17127881160017397</v>
      </c>
      <c r="I134" s="2"/>
      <c r="J134" s="2">
        <f t="shared" si="50"/>
        <v>0.585639405800087</v>
      </c>
      <c r="K134" s="2">
        <f t="shared" si="51"/>
        <v>0.414360594199913</v>
      </c>
      <c r="L134" s="2">
        <f t="shared" si="52"/>
        <v>0</v>
      </c>
      <c r="M134" s="2">
        <f t="shared" si="53"/>
        <v>0</v>
      </c>
      <c r="N134" s="1">
        <v>25586</v>
      </c>
      <c r="O134" s="1">
        <v>18103</v>
      </c>
      <c r="AF134" s="5">
        <f>IF(Q134&gt;0,RANK(Q134,(N134:P134,Q134:AD134)),0)</f>
        <v>0</v>
      </c>
      <c r="AG134" s="5">
        <f>IF(R134&gt;0,RANK(R134,(N134:P134,Q134:AD134)),0)</f>
        <v>0</v>
      </c>
      <c r="AH134" s="5" t="e">
        <f>IF(#REF!&gt;0,RANK(#REF!,(N134:P134,Q134:AD134)),0)</f>
        <v>#REF!</v>
      </c>
      <c r="AI134" s="5">
        <f>IF(S134&gt;0,RANK(S134,(N134:P134,Q134:AD134)),0)</f>
        <v>0</v>
      </c>
      <c r="AJ134" s="2">
        <f t="shared" si="54"/>
        <v>0</v>
      </c>
      <c r="AK134" s="2">
        <f t="shared" si="55"/>
        <v>0</v>
      </c>
      <c r="AM134" s="2">
        <f t="shared" si="56"/>
        <v>0</v>
      </c>
      <c r="AO134" t="s">
        <v>217</v>
      </c>
      <c r="AP134" t="s">
        <v>196</v>
      </c>
      <c r="AQ134">
        <v>7</v>
      </c>
      <c r="AS134">
        <v>22</v>
      </c>
      <c r="AT134" s="69">
        <v>19</v>
      </c>
      <c r="AU134" s="66">
        <f t="shared" si="57"/>
        <v>22019</v>
      </c>
      <c r="AW134" s="5" t="s">
        <v>11</v>
      </c>
      <c r="AZ134" s="5"/>
      <c r="BA134" s="5">
        <v>1</v>
      </c>
      <c r="BB134" s="5">
        <v>0</v>
      </c>
      <c r="BC134">
        <f t="shared" si="58"/>
        <v>0.58499999999999996</v>
      </c>
      <c r="BD134">
        <f t="shared" si="59"/>
        <v>0</v>
      </c>
    </row>
    <row r="135" spans="1:56" hidden="1" outlineLevel="1">
      <c r="A135" t="s">
        <v>303</v>
      </c>
      <c r="B135" t="s">
        <v>196</v>
      </c>
      <c r="C135" s="1">
        <f t="shared" si="49"/>
        <v>4119</v>
      </c>
      <c r="D135" s="5">
        <f>IF(C135&gt;0,RANK(N135,(N135:P135,Q135:AD135)),0)</f>
        <v>2</v>
      </c>
      <c r="E135" s="5">
        <f>IF(C135&gt;0,RANK(O135,(N135:P135,Q135:AD135)),0)</f>
        <v>1</v>
      </c>
      <c r="F135" s="5">
        <f>IF(P135&gt;0,RANK(P135,(N135:P135,Q135:AD135)),0)</f>
        <v>0</v>
      </c>
      <c r="G135" s="1">
        <f t="shared" si="60"/>
        <v>941</v>
      </c>
      <c r="H135" s="2">
        <f t="shared" si="61"/>
        <v>0.22845350813304199</v>
      </c>
      <c r="I135" s="2"/>
      <c r="J135" s="2">
        <f t="shared" si="50"/>
        <v>0.385773245933479</v>
      </c>
      <c r="K135" s="2">
        <f t="shared" si="51"/>
        <v>0.61422675406652105</v>
      </c>
      <c r="L135" s="2">
        <f t="shared" si="52"/>
        <v>0</v>
      </c>
      <c r="M135" s="2">
        <f t="shared" si="53"/>
        <v>-1.1102230246251565E-16</v>
      </c>
      <c r="N135" s="1">
        <v>1589</v>
      </c>
      <c r="O135" s="1">
        <v>2530</v>
      </c>
      <c r="AF135" s="5">
        <f>IF(Q135&gt;0,RANK(Q135,(N135:P135,Q135:AD135)),0)</f>
        <v>0</v>
      </c>
      <c r="AG135" s="5">
        <f>IF(R135&gt;0,RANK(R135,(N135:P135,Q135:AD135)),0)</f>
        <v>0</v>
      </c>
      <c r="AH135" s="5" t="e">
        <f>IF(#REF!&gt;0,RANK(#REF!,(N135:P135,Q135:AD135)),0)</f>
        <v>#REF!</v>
      </c>
      <c r="AI135" s="5">
        <f>IF(S135&gt;0,RANK(S135,(N135:P135,Q135:AD135)),0)</f>
        <v>0</v>
      </c>
      <c r="AJ135" s="2">
        <f t="shared" si="54"/>
        <v>0</v>
      </c>
      <c r="AK135" s="2">
        <f t="shared" si="55"/>
        <v>0</v>
      </c>
      <c r="AM135" s="2">
        <f t="shared" si="56"/>
        <v>0</v>
      </c>
      <c r="AO135" t="s">
        <v>303</v>
      </c>
      <c r="AP135" t="s">
        <v>196</v>
      </c>
      <c r="AQ135">
        <v>5</v>
      </c>
      <c r="AS135">
        <v>22</v>
      </c>
      <c r="AT135" s="69">
        <v>21</v>
      </c>
      <c r="AU135" s="66">
        <f t="shared" si="57"/>
        <v>22021</v>
      </c>
      <c r="AW135" s="5" t="s">
        <v>11</v>
      </c>
      <c r="AZ135" s="5"/>
      <c r="BA135" s="5">
        <v>1</v>
      </c>
      <c r="BB135" s="5">
        <v>0</v>
      </c>
      <c r="BC135">
        <f t="shared" si="58"/>
        <v>0.38500000000000001</v>
      </c>
      <c r="BD135">
        <f t="shared" si="59"/>
        <v>0</v>
      </c>
    </row>
    <row r="136" spans="1:56" hidden="1" outlineLevel="1">
      <c r="A136" t="s">
        <v>218</v>
      </c>
      <c r="B136" t="s">
        <v>196</v>
      </c>
      <c r="C136" s="1">
        <f t="shared" si="49"/>
        <v>2328</v>
      </c>
      <c r="D136" s="5">
        <f>IF(C136&gt;0,RANK(N136,(N136:P136,Q136:AD136)),0)</f>
        <v>2</v>
      </c>
      <c r="E136" s="5">
        <f>IF(C136&gt;0,RANK(O136,(N136:P136,Q136:AD136)),0)</f>
        <v>1</v>
      </c>
      <c r="F136" s="5">
        <f>IF(P136&gt;0,RANK(P136,(N136:P136,Q136:AD136)),0)</f>
        <v>0</v>
      </c>
      <c r="G136" s="1">
        <f t="shared" si="60"/>
        <v>40</v>
      </c>
      <c r="H136" s="2">
        <f t="shared" si="61"/>
        <v>1.7182130584192441E-2</v>
      </c>
      <c r="I136" s="2"/>
      <c r="J136" s="2">
        <f t="shared" si="50"/>
        <v>0.49140893470790376</v>
      </c>
      <c r="K136" s="2">
        <f t="shared" si="51"/>
        <v>0.50859106529209619</v>
      </c>
      <c r="L136" s="2">
        <f t="shared" si="52"/>
        <v>0</v>
      </c>
      <c r="M136" s="2">
        <f t="shared" si="53"/>
        <v>0</v>
      </c>
      <c r="N136" s="1">
        <v>1144</v>
      </c>
      <c r="O136" s="1">
        <v>1184</v>
      </c>
      <c r="AF136" s="5">
        <f>IF(Q136&gt;0,RANK(Q136,(N136:P136,Q136:AD136)),0)</f>
        <v>0</v>
      </c>
      <c r="AG136" s="5">
        <f>IF(R136&gt;0,RANK(R136,(N136:P136,Q136:AD136)),0)</f>
        <v>0</v>
      </c>
      <c r="AH136" s="5" t="e">
        <f>IF(#REF!&gt;0,RANK(#REF!,(N136:P136,Q136:AD136)),0)</f>
        <v>#REF!</v>
      </c>
      <c r="AI136" s="5">
        <f>IF(S136&gt;0,RANK(S136,(N136:P136,Q136:AD136)),0)</f>
        <v>0</v>
      </c>
      <c r="AJ136" s="2">
        <f t="shared" si="54"/>
        <v>0</v>
      </c>
      <c r="AK136" s="2">
        <f t="shared" si="55"/>
        <v>0</v>
      </c>
      <c r="AM136" s="2">
        <f t="shared" si="56"/>
        <v>0</v>
      </c>
      <c r="AO136" t="s">
        <v>218</v>
      </c>
      <c r="AP136" t="s">
        <v>196</v>
      </c>
      <c r="AQ136">
        <v>7</v>
      </c>
      <c r="AS136">
        <v>22</v>
      </c>
      <c r="AT136" s="69">
        <v>23</v>
      </c>
      <c r="AU136" s="66">
        <f t="shared" si="57"/>
        <v>22023</v>
      </c>
      <c r="AW136" s="5" t="s">
        <v>11</v>
      </c>
      <c r="AZ136" s="5"/>
      <c r="BA136" s="5">
        <v>1</v>
      </c>
      <c r="BB136" s="5">
        <v>0</v>
      </c>
      <c r="BC136">
        <f t="shared" si="58"/>
        <v>0.49099999999999999</v>
      </c>
      <c r="BD136">
        <f t="shared" si="59"/>
        <v>0</v>
      </c>
    </row>
    <row r="137" spans="1:56" hidden="1" outlineLevel="1">
      <c r="A137" t="s">
        <v>197</v>
      </c>
      <c r="B137" t="s">
        <v>196</v>
      </c>
      <c r="C137" s="1">
        <f t="shared" si="49"/>
        <v>2814</v>
      </c>
      <c r="D137" s="5">
        <f>IF(C137&gt;0,RANK(N137,(N137:P137,Q137:AD137)),0)</f>
        <v>2</v>
      </c>
      <c r="E137" s="5">
        <f>IF(C137&gt;0,RANK(O137,(N137:P137,Q137:AD137)),0)</f>
        <v>1</v>
      </c>
      <c r="F137" s="5">
        <f>IF(P137&gt;0,RANK(P137,(N137:P137,Q137:AD137)),0)</f>
        <v>0</v>
      </c>
      <c r="G137" s="1">
        <f t="shared" si="60"/>
        <v>312</v>
      </c>
      <c r="H137" s="2">
        <f t="shared" si="61"/>
        <v>0.11087420042643924</v>
      </c>
      <c r="I137" s="2"/>
      <c r="J137" s="2">
        <f t="shared" si="50"/>
        <v>0.44456289978678037</v>
      </c>
      <c r="K137" s="2">
        <f t="shared" si="51"/>
        <v>0.55543710021321957</v>
      </c>
      <c r="L137" s="2">
        <f t="shared" si="52"/>
        <v>0</v>
      </c>
      <c r="M137" s="2">
        <f t="shared" si="53"/>
        <v>1.1102230246251565E-16</v>
      </c>
      <c r="N137" s="1">
        <v>1251</v>
      </c>
      <c r="O137" s="1">
        <v>1563</v>
      </c>
      <c r="AF137" s="5">
        <f>IF(Q137&gt;0,RANK(Q137,(N137:P137,Q137:AD137)),0)</f>
        <v>0</v>
      </c>
      <c r="AG137" s="5">
        <f>IF(R137&gt;0,RANK(R137,(N137:P137,Q137:AD137)),0)</f>
        <v>0</v>
      </c>
      <c r="AH137" s="5" t="e">
        <f>IF(#REF!&gt;0,RANK(#REF!,(N137:P137,Q137:AD137)),0)</f>
        <v>#REF!</v>
      </c>
      <c r="AI137" s="5">
        <f>IF(S137&gt;0,RANK(S137,(N137:P137,Q137:AD137)),0)</f>
        <v>0</v>
      </c>
      <c r="AJ137" s="2">
        <f t="shared" si="54"/>
        <v>0</v>
      </c>
      <c r="AK137" s="2">
        <f t="shared" si="55"/>
        <v>0</v>
      </c>
      <c r="AM137" s="2">
        <f t="shared" si="56"/>
        <v>0</v>
      </c>
      <c r="AO137" t="s">
        <v>197</v>
      </c>
      <c r="AP137" t="s">
        <v>196</v>
      </c>
      <c r="AQ137">
        <v>5</v>
      </c>
      <c r="AS137">
        <v>22</v>
      </c>
      <c r="AT137" s="69">
        <v>25</v>
      </c>
      <c r="AU137" s="66">
        <f t="shared" si="57"/>
        <v>22025</v>
      </c>
      <c r="AW137" s="5" t="s">
        <v>11</v>
      </c>
      <c r="AZ137" s="5"/>
      <c r="BA137" s="5">
        <v>1</v>
      </c>
      <c r="BB137" s="5">
        <v>0</v>
      </c>
      <c r="BC137">
        <f t="shared" si="58"/>
        <v>0.44400000000000001</v>
      </c>
      <c r="BD137">
        <f t="shared" si="59"/>
        <v>0</v>
      </c>
    </row>
    <row r="138" spans="1:56" hidden="1" outlineLevel="1">
      <c r="A138" t="s">
        <v>89</v>
      </c>
      <c r="B138" t="s">
        <v>196</v>
      </c>
      <c r="C138" s="1">
        <f t="shared" si="49"/>
        <v>3655</v>
      </c>
      <c r="D138" s="5">
        <f>IF(C138&gt;0,RANK(N138,(N138:P138,Q138:AD138)),0)</f>
        <v>1</v>
      </c>
      <c r="E138" s="5">
        <f>IF(C138&gt;0,RANK(O138,(N138:P138,Q138:AD138)),0)</f>
        <v>2</v>
      </c>
      <c r="F138" s="5">
        <f>IF(P138&gt;0,RANK(P138,(N138:P138,Q138:AD138)),0)</f>
        <v>0</v>
      </c>
      <c r="G138" s="1">
        <f t="shared" si="60"/>
        <v>275</v>
      </c>
      <c r="H138" s="2">
        <f t="shared" si="61"/>
        <v>7.523939808481532E-2</v>
      </c>
      <c r="I138" s="2"/>
      <c r="J138" s="2">
        <f t="shared" si="50"/>
        <v>0.53761969904240769</v>
      </c>
      <c r="K138" s="2">
        <f t="shared" si="51"/>
        <v>0.46238030095759236</v>
      </c>
      <c r="L138" s="2">
        <f t="shared" si="52"/>
        <v>0</v>
      </c>
      <c r="M138" s="2">
        <f t="shared" si="53"/>
        <v>-5.5511151231257827E-17</v>
      </c>
      <c r="N138" s="1">
        <v>1965</v>
      </c>
      <c r="O138" s="1">
        <v>1690</v>
      </c>
      <c r="AF138" s="5">
        <f>IF(Q138&gt;0,RANK(Q138,(N138:P138,Q138:AD138)),0)</f>
        <v>0</v>
      </c>
      <c r="AG138" s="5">
        <f>IF(R138&gt;0,RANK(R138,(N138:P138,Q138:AD138)),0)</f>
        <v>0</v>
      </c>
      <c r="AH138" s="5" t="e">
        <f>IF(#REF!&gt;0,RANK(#REF!,(N138:P138,Q138:AD138)),0)</f>
        <v>#REF!</v>
      </c>
      <c r="AI138" s="5">
        <f>IF(S138&gt;0,RANK(S138,(N138:P138,Q138:AD138)),0)</f>
        <v>0</v>
      </c>
      <c r="AJ138" s="2">
        <f t="shared" si="54"/>
        <v>0</v>
      </c>
      <c r="AK138" s="2">
        <f t="shared" si="55"/>
        <v>0</v>
      </c>
      <c r="AM138" s="2">
        <f t="shared" si="56"/>
        <v>0</v>
      </c>
      <c r="AO138" t="s">
        <v>89</v>
      </c>
      <c r="AP138" t="s">
        <v>196</v>
      </c>
      <c r="AQ138">
        <v>4</v>
      </c>
      <c r="AS138">
        <v>22</v>
      </c>
      <c r="AT138" s="69">
        <v>27</v>
      </c>
      <c r="AU138" s="66">
        <f t="shared" si="57"/>
        <v>22027</v>
      </c>
      <c r="AW138" s="5" t="s">
        <v>11</v>
      </c>
      <c r="AZ138" s="5"/>
      <c r="BA138" s="5">
        <v>1</v>
      </c>
      <c r="BB138" s="5">
        <v>0</v>
      </c>
      <c r="BC138">
        <f t="shared" si="58"/>
        <v>0.53700000000000003</v>
      </c>
      <c r="BD138">
        <f t="shared" si="59"/>
        <v>0</v>
      </c>
    </row>
    <row r="139" spans="1:56" hidden="1" outlineLevel="1">
      <c r="A139" t="s">
        <v>152</v>
      </c>
      <c r="B139" t="s">
        <v>196</v>
      </c>
      <c r="C139" s="1">
        <f t="shared" si="49"/>
        <v>4293</v>
      </c>
      <c r="D139" s="5">
        <f>IF(C139&gt;0,RANK(N139,(N139:P139,Q139:AD139)),0)</f>
        <v>1</v>
      </c>
      <c r="E139" s="5">
        <f>IF(C139&gt;0,RANK(O139,(N139:P139,Q139:AD139)),0)</f>
        <v>2</v>
      </c>
      <c r="F139" s="5">
        <f>IF(P139&gt;0,RANK(P139,(N139:P139,Q139:AD139)),0)</f>
        <v>0</v>
      </c>
      <c r="G139" s="1">
        <f t="shared" si="60"/>
        <v>301</v>
      </c>
      <c r="H139" s="2">
        <f t="shared" si="61"/>
        <v>7.0114139296529238E-2</v>
      </c>
      <c r="I139" s="2"/>
      <c r="J139" s="2">
        <f t="shared" si="50"/>
        <v>0.5350570696482646</v>
      </c>
      <c r="K139" s="2">
        <f t="shared" si="51"/>
        <v>0.4649429303517354</v>
      </c>
      <c r="L139" s="2">
        <f t="shared" si="52"/>
        <v>0</v>
      </c>
      <c r="M139" s="2">
        <f t="shared" si="53"/>
        <v>0</v>
      </c>
      <c r="N139" s="1">
        <v>2297</v>
      </c>
      <c r="O139" s="1">
        <v>1996</v>
      </c>
      <c r="AF139" s="5">
        <f>IF(Q139&gt;0,RANK(Q139,(N139:P139,Q139:AD139)),0)</f>
        <v>0</v>
      </c>
      <c r="AG139" s="5">
        <f>IF(R139&gt;0,RANK(R139,(N139:P139,Q139:AD139)),0)</f>
        <v>0</v>
      </c>
      <c r="AH139" s="5" t="e">
        <f>IF(#REF!&gt;0,RANK(#REF!,(N139:P139,Q139:AD139)),0)</f>
        <v>#REF!</v>
      </c>
      <c r="AI139" s="5">
        <f>IF(S139&gt;0,RANK(S139,(N139:P139,Q139:AD139)),0)</f>
        <v>0</v>
      </c>
      <c r="AJ139" s="2">
        <f t="shared" si="54"/>
        <v>0</v>
      </c>
      <c r="AK139" s="2">
        <f t="shared" si="55"/>
        <v>0</v>
      </c>
      <c r="AM139" s="2">
        <f t="shared" si="56"/>
        <v>0</v>
      </c>
      <c r="AO139" t="s">
        <v>152</v>
      </c>
      <c r="AP139" t="s">
        <v>196</v>
      </c>
      <c r="AQ139">
        <v>5</v>
      </c>
      <c r="AS139">
        <v>22</v>
      </c>
      <c r="AT139" s="69">
        <v>29</v>
      </c>
      <c r="AU139" s="66">
        <f t="shared" si="57"/>
        <v>22029</v>
      </c>
      <c r="AW139" s="5" t="s">
        <v>11</v>
      </c>
      <c r="AZ139" s="5"/>
      <c r="BA139" s="5">
        <v>1</v>
      </c>
      <c r="BB139" s="5">
        <v>0</v>
      </c>
      <c r="BC139">
        <f t="shared" si="58"/>
        <v>0.53500000000000003</v>
      </c>
      <c r="BD139">
        <f t="shared" si="59"/>
        <v>0</v>
      </c>
    </row>
    <row r="140" spans="1:56" hidden="1" outlineLevel="1">
      <c r="A140" t="s">
        <v>12</v>
      </c>
      <c r="B140" t="s">
        <v>196</v>
      </c>
      <c r="C140" s="1">
        <f t="shared" si="49"/>
        <v>7911</v>
      </c>
      <c r="D140" s="5">
        <f>IF(C140&gt;0,RANK(N140,(N140:P140,Q140:AD140)),0)</f>
        <v>1</v>
      </c>
      <c r="E140" s="5">
        <f>IF(C140&gt;0,RANK(O140,(N140:P140,Q140:AD140)),0)</f>
        <v>2</v>
      </c>
      <c r="F140" s="5">
        <f>IF(P140&gt;0,RANK(P140,(N140:P140,Q140:AD140)),0)</f>
        <v>0</v>
      </c>
      <c r="G140" s="1">
        <f t="shared" si="60"/>
        <v>605</v>
      </c>
      <c r="H140" s="2">
        <f t="shared" si="61"/>
        <v>7.6475793199342681E-2</v>
      </c>
      <c r="I140" s="2"/>
      <c r="J140" s="2">
        <f t="shared" si="50"/>
        <v>0.53823789659967136</v>
      </c>
      <c r="K140" s="2">
        <f t="shared" si="51"/>
        <v>0.46176210340032864</v>
      </c>
      <c r="L140" s="2">
        <f t="shared" si="52"/>
        <v>0</v>
      </c>
      <c r="M140" s="2">
        <f t="shared" si="53"/>
        <v>0</v>
      </c>
      <c r="N140" s="1">
        <v>4258</v>
      </c>
      <c r="O140" s="1">
        <v>3653</v>
      </c>
      <c r="AF140" s="5">
        <f>IF(Q140&gt;0,RANK(Q140,(N140:P140,Q140:AD140)),0)</f>
        <v>0</v>
      </c>
      <c r="AG140" s="5">
        <f>IF(R140&gt;0,RANK(R140,(N140:P140,Q140:AD140)),0)</f>
        <v>0</v>
      </c>
      <c r="AH140" s="5" t="e">
        <f>IF(#REF!&gt;0,RANK(#REF!,(N140:P140,Q140:AD140)),0)</f>
        <v>#REF!</v>
      </c>
      <c r="AI140" s="5">
        <f>IF(S140&gt;0,RANK(S140,(N140:P140,Q140:AD140)),0)</f>
        <v>0</v>
      </c>
      <c r="AJ140" s="2">
        <f t="shared" si="54"/>
        <v>0</v>
      </c>
      <c r="AK140" s="2">
        <f t="shared" si="55"/>
        <v>0</v>
      </c>
      <c r="AM140" s="2">
        <f t="shared" si="56"/>
        <v>0</v>
      </c>
      <c r="AO140" t="s">
        <v>12</v>
      </c>
      <c r="AP140" t="s">
        <v>196</v>
      </c>
      <c r="AQ140">
        <v>4</v>
      </c>
      <c r="AS140">
        <v>22</v>
      </c>
      <c r="AT140" s="69">
        <v>31</v>
      </c>
      <c r="AU140" s="66">
        <f t="shared" si="57"/>
        <v>22031</v>
      </c>
      <c r="AW140" s="5" t="s">
        <v>11</v>
      </c>
      <c r="AZ140" s="5"/>
      <c r="BA140" s="5">
        <v>1</v>
      </c>
      <c r="BB140" s="5">
        <v>0</v>
      </c>
      <c r="BC140">
        <f t="shared" si="58"/>
        <v>0.53800000000000003</v>
      </c>
      <c r="BD140">
        <f t="shared" si="59"/>
        <v>0</v>
      </c>
    </row>
    <row r="141" spans="1:56" hidden="1" outlineLevel="1">
      <c r="A141" t="s">
        <v>216</v>
      </c>
      <c r="B141" t="s">
        <v>196</v>
      </c>
      <c r="C141" s="1">
        <f t="shared" si="49"/>
        <v>119225</v>
      </c>
      <c r="D141" s="5">
        <f>IF(C141&gt;0,RANK(N141,(N141:P141,Q141:AD141)),0)</f>
        <v>1</v>
      </c>
      <c r="E141" s="5">
        <f>IF(C141&gt;0,RANK(O141,(N141:P141,Q141:AD141)),0)</f>
        <v>2</v>
      </c>
      <c r="F141" s="5">
        <f>IF(P141&gt;0,RANK(P141,(N141:P141,Q141:AD141)),0)</f>
        <v>0</v>
      </c>
      <c r="G141" s="1">
        <f t="shared" si="60"/>
        <v>41979</v>
      </c>
      <c r="H141" s="2">
        <f t="shared" si="61"/>
        <v>0.35209897253092892</v>
      </c>
      <c r="I141" s="2"/>
      <c r="J141" s="2">
        <f t="shared" si="50"/>
        <v>0.67604948626546446</v>
      </c>
      <c r="K141" s="2">
        <f t="shared" si="51"/>
        <v>0.32395051373453554</v>
      </c>
      <c r="L141" s="2">
        <f t="shared" si="52"/>
        <v>0</v>
      </c>
      <c r="M141" s="2">
        <f t="shared" si="53"/>
        <v>0</v>
      </c>
      <c r="N141" s="1">
        <v>80602</v>
      </c>
      <c r="O141" s="1">
        <v>38623</v>
      </c>
      <c r="AF141" s="5">
        <f>IF(Q141&gt;0,RANK(Q141,(N141:P141,Q141:AD141)),0)</f>
        <v>0</v>
      </c>
      <c r="AG141" s="5">
        <f>IF(R141&gt;0,RANK(R141,(N141:P141,Q141:AD141)),0)</f>
        <v>0</v>
      </c>
      <c r="AH141" s="5" t="e">
        <f>IF(#REF!&gt;0,RANK(#REF!,(N141:P141,Q141:AD141)),0)</f>
        <v>#REF!</v>
      </c>
      <c r="AI141" s="5">
        <f>IF(S141&gt;0,RANK(S141,(N141:P141,Q141:AD141)),0)</f>
        <v>0</v>
      </c>
      <c r="AJ141" s="2">
        <f t="shared" si="54"/>
        <v>0</v>
      </c>
      <c r="AK141" s="2">
        <f t="shared" si="55"/>
        <v>0</v>
      </c>
      <c r="AM141" s="2">
        <f t="shared" si="56"/>
        <v>0</v>
      </c>
      <c r="AO141" t="s">
        <v>216</v>
      </c>
      <c r="AP141" t="s">
        <v>196</v>
      </c>
      <c r="AQ141">
        <v>6</v>
      </c>
      <c r="AS141">
        <v>22</v>
      </c>
      <c r="AT141" s="69">
        <v>33</v>
      </c>
      <c r="AU141" s="66">
        <f t="shared" si="57"/>
        <v>22033</v>
      </c>
      <c r="AW141" s="5" t="s">
        <v>11</v>
      </c>
      <c r="AZ141" s="5"/>
      <c r="BA141" s="5">
        <v>0</v>
      </c>
      <c r="BB141" s="5">
        <v>1</v>
      </c>
      <c r="BC141">
        <f t="shared" si="58"/>
        <v>0</v>
      </c>
      <c r="BD141">
        <f t="shared" si="59"/>
        <v>0.32300000000000001</v>
      </c>
    </row>
    <row r="142" spans="1:56" hidden="1" outlineLevel="1">
      <c r="A142" t="s">
        <v>296</v>
      </c>
      <c r="B142" t="s">
        <v>196</v>
      </c>
      <c r="C142" s="1">
        <f t="shared" si="49"/>
        <v>1936</v>
      </c>
      <c r="D142" s="5">
        <f>IF(C142&gt;0,RANK(N142,(N142:P142,Q142:AD142)),0)</f>
        <v>1</v>
      </c>
      <c r="E142" s="5">
        <f>IF(C142&gt;0,RANK(O142,(N142:P142,Q142:AD142)),0)</f>
        <v>2</v>
      </c>
      <c r="F142" s="5">
        <f>IF(P142&gt;0,RANK(P142,(N142:P142,Q142:AD142)),0)</f>
        <v>0</v>
      </c>
      <c r="G142" s="1">
        <f t="shared" si="60"/>
        <v>640</v>
      </c>
      <c r="H142" s="2">
        <f t="shared" si="61"/>
        <v>0.33057851239669422</v>
      </c>
      <c r="I142" s="2"/>
      <c r="J142" s="2">
        <f t="shared" si="50"/>
        <v>0.66528925619834711</v>
      </c>
      <c r="K142" s="2">
        <f t="shared" si="51"/>
        <v>0.33471074380165289</v>
      </c>
      <c r="L142" s="2">
        <f t="shared" si="52"/>
        <v>0</v>
      </c>
      <c r="M142" s="2">
        <f t="shared" si="53"/>
        <v>0</v>
      </c>
      <c r="N142" s="1">
        <v>1288</v>
      </c>
      <c r="O142" s="1">
        <v>648</v>
      </c>
      <c r="AF142" s="5">
        <f>IF(Q142&gt;0,RANK(Q142,(N142:P142,Q142:AD142)),0)</f>
        <v>0</v>
      </c>
      <c r="AG142" s="5">
        <f>IF(R142&gt;0,RANK(R142,(N142:P142,Q142:AD142)),0)</f>
        <v>0</v>
      </c>
      <c r="AH142" s="5" t="e">
        <f>IF(#REF!&gt;0,RANK(#REF!,(N142:P142,Q142:AD142)),0)</f>
        <v>#REF!</v>
      </c>
      <c r="AI142" s="5">
        <f>IF(S142&gt;0,RANK(S142,(N142:P142,Q142:AD142)),0)</f>
        <v>0</v>
      </c>
      <c r="AJ142" s="2">
        <f t="shared" si="54"/>
        <v>0</v>
      </c>
      <c r="AK142" s="2">
        <f t="shared" si="55"/>
        <v>0</v>
      </c>
      <c r="AM142" s="2">
        <f t="shared" si="56"/>
        <v>0</v>
      </c>
      <c r="AO142" t="s">
        <v>296</v>
      </c>
      <c r="AP142" t="s">
        <v>196</v>
      </c>
      <c r="AQ142">
        <v>5</v>
      </c>
      <c r="AS142">
        <v>22</v>
      </c>
      <c r="AT142" s="69">
        <v>35</v>
      </c>
      <c r="AU142" s="66">
        <f t="shared" si="57"/>
        <v>22035</v>
      </c>
      <c r="AW142" s="5" t="s">
        <v>11</v>
      </c>
      <c r="AZ142" s="5"/>
      <c r="BA142" s="5">
        <v>1</v>
      </c>
      <c r="BB142" s="5">
        <v>0</v>
      </c>
      <c r="BC142">
        <f t="shared" si="58"/>
        <v>0.66500000000000004</v>
      </c>
      <c r="BD142">
        <f t="shared" si="59"/>
        <v>0</v>
      </c>
    </row>
    <row r="143" spans="1:56" hidden="1" outlineLevel="1">
      <c r="A143" t="s">
        <v>285</v>
      </c>
      <c r="B143" t="s">
        <v>196</v>
      </c>
      <c r="C143" s="1">
        <f t="shared" si="49"/>
        <v>6566</v>
      </c>
      <c r="D143" s="5">
        <f>IF(C143&gt;0,RANK(N143,(N143:P143,Q143:AD143)),0)</f>
        <v>1</v>
      </c>
      <c r="E143" s="5">
        <f>IF(C143&gt;0,RANK(O143,(N143:P143,Q143:AD143)),0)</f>
        <v>2</v>
      </c>
      <c r="F143" s="5">
        <f>IF(P143&gt;0,RANK(P143,(N143:P143,Q143:AD143)),0)</f>
        <v>0</v>
      </c>
      <c r="G143" s="1">
        <f t="shared" si="60"/>
        <v>2172</v>
      </c>
      <c r="H143" s="2">
        <f t="shared" si="61"/>
        <v>0.3307950045689918</v>
      </c>
      <c r="I143" s="2"/>
      <c r="J143" s="2">
        <f t="shared" si="50"/>
        <v>0.6653975022844959</v>
      </c>
      <c r="K143" s="2">
        <f t="shared" si="51"/>
        <v>0.3346024977155041</v>
      </c>
      <c r="L143" s="2">
        <f t="shared" si="52"/>
        <v>0</v>
      </c>
      <c r="M143" s="2">
        <f t="shared" si="53"/>
        <v>0</v>
      </c>
      <c r="N143" s="1">
        <v>4369</v>
      </c>
      <c r="O143" s="1">
        <v>2197</v>
      </c>
      <c r="AF143" s="5">
        <f>IF(Q143&gt;0,RANK(Q143,(N143:P143,Q143:AD143)),0)</f>
        <v>0</v>
      </c>
      <c r="AG143" s="5">
        <f>IF(R143&gt;0,RANK(R143,(N143:P143,Q143:AD143)),0)</f>
        <v>0</v>
      </c>
      <c r="AH143" s="5" t="e">
        <f>IF(#REF!&gt;0,RANK(#REF!,(N143:P143,Q143:AD143)),0)</f>
        <v>#REF!</v>
      </c>
      <c r="AI143" s="5">
        <f>IF(S143&gt;0,RANK(S143,(N143:P143,Q143:AD143)),0)</f>
        <v>0</v>
      </c>
      <c r="AJ143" s="2">
        <f t="shared" si="54"/>
        <v>0</v>
      </c>
      <c r="AK143" s="2">
        <f t="shared" si="55"/>
        <v>0</v>
      </c>
      <c r="AM143" s="2">
        <f t="shared" si="56"/>
        <v>0</v>
      </c>
      <c r="AO143" t="s">
        <v>285</v>
      </c>
      <c r="AP143" t="s">
        <v>196</v>
      </c>
      <c r="AQ143">
        <v>6</v>
      </c>
      <c r="AS143">
        <v>22</v>
      </c>
      <c r="AT143" s="69">
        <v>37</v>
      </c>
      <c r="AU143" s="66">
        <f t="shared" si="57"/>
        <v>22037</v>
      </c>
      <c r="AW143" s="5" t="s">
        <v>11</v>
      </c>
      <c r="AZ143" s="5"/>
      <c r="BA143" s="5">
        <v>1</v>
      </c>
      <c r="BB143" s="5">
        <v>0</v>
      </c>
      <c r="BC143">
        <f t="shared" si="58"/>
        <v>0.66500000000000004</v>
      </c>
      <c r="BD143">
        <f t="shared" si="59"/>
        <v>0</v>
      </c>
    </row>
    <row r="144" spans="1:56" hidden="1" outlineLevel="1">
      <c r="A144" t="s">
        <v>55</v>
      </c>
      <c r="B144" t="s">
        <v>196</v>
      </c>
      <c r="C144" s="1">
        <f t="shared" si="49"/>
        <v>8296</v>
      </c>
      <c r="D144" s="5">
        <f>IF(C144&gt;0,RANK(N144,(N144:P144,Q144:AD144)),0)</f>
        <v>1</v>
      </c>
      <c r="E144" s="5">
        <f>IF(C144&gt;0,RANK(O144,(N144:P144,Q144:AD144)),0)</f>
        <v>2</v>
      </c>
      <c r="F144" s="5">
        <f>IF(P144&gt;0,RANK(P144,(N144:P144,Q144:AD144)),0)</f>
        <v>0</v>
      </c>
      <c r="G144" s="1">
        <f t="shared" si="60"/>
        <v>1144</v>
      </c>
      <c r="H144" s="2">
        <f t="shared" si="61"/>
        <v>0.13789778206364514</v>
      </c>
      <c r="I144" s="2"/>
      <c r="J144" s="2">
        <f t="shared" si="50"/>
        <v>0.56894889103182256</v>
      </c>
      <c r="K144" s="2">
        <f t="shared" si="51"/>
        <v>0.43105110896817744</v>
      </c>
      <c r="L144" s="2">
        <f t="shared" si="52"/>
        <v>0</v>
      </c>
      <c r="M144" s="2">
        <f t="shared" si="53"/>
        <v>0</v>
      </c>
      <c r="N144" s="1">
        <v>4720</v>
      </c>
      <c r="O144" s="1">
        <v>3576</v>
      </c>
      <c r="AF144" s="5">
        <f>IF(Q144&gt;0,RANK(Q144,(N144:P144,Q144:AD144)),0)</f>
        <v>0</v>
      </c>
      <c r="AG144" s="5">
        <f>IF(R144&gt;0,RANK(R144,(N144:P144,Q144:AD144)),0)</f>
        <v>0</v>
      </c>
      <c r="AH144" s="5" t="e">
        <f>IF(#REF!&gt;0,RANK(#REF!,(N144:P144,Q144:AD144)),0)</f>
        <v>#REF!</v>
      </c>
      <c r="AI144" s="5">
        <f>IF(S144&gt;0,RANK(S144,(N144:P144,Q144:AD144)),0)</f>
        <v>0</v>
      </c>
      <c r="AJ144" s="2">
        <f t="shared" si="54"/>
        <v>0</v>
      </c>
      <c r="AK144" s="2">
        <f t="shared" si="55"/>
        <v>0</v>
      </c>
      <c r="AM144" s="2">
        <f t="shared" si="56"/>
        <v>0</v>
      </c>
      <c r="AO144" t="s">
        <v>55</v>
      </c>
      <c r="AP144" t="s">
        <v>196</v>
      </c>
      <c r="AS144">
        <v>22</v>
      </c>
      <c r="AT144" s="69">
        <v>39</v>
      </c>
      <c r="AU144" s="66">
        <f t="shared" si="57"/>
        <v>22039</v>
      </c>
      <c r="AW144" s="5" t="s">
        <v>11</v>
      </c>
      <c r="AZ144" s="5"/>
      <c r="BA144" s="5">
        <v>1</v>
      </c>
      <c r="BB144" s="5">
        <v>0</v>
      </c>
      <c r="BC144">
        <f t="shared" si="58"/>
        <v>0.56799999999999995</v>
      </c>
      <c r="BD144">
        <f t="shared" si="59"/>
        <v>0</v>
      </c>
    </row>
    <row r="145" spans="1:56" hidden="1" outlineLevel="1">
      <c r="A145" t="s">
        <v>30</v>
      </c>
      <c r="B145" t="s">
        <v>196</v>
      </c>
      <c r="C145" s="1">
        <f t="shared" si="49"/>
        <v>4906</v>
      </c>
      <c r="D145" s="5">
        <f>IF(C145&gt;0,RANK(N145,(N145:P145,Q145:AD145)),0)</f>
        <v>2</v>
      </c>
      <c r="E145" s="5">
        <f>IF(C145&gt;0,RANK(O145,(N145:P145,Q145:AD145)),0)</f>
        <v>1</v>
      </c>
      <c r="F145" s="5">
        <f>IF(P145&gt;0,RANK(P145,(N145:P145,Q145:AD145)),0)</f>
        <v>0</v>
      </c>
      <c r="G145" s="1">
        <f t="shared" si="60"/>
        <v>654</v>
      </c>
      <c r="H145" s="2">
        <f t="shared" si="61"/>
        <v>0.1333061557276804</v>
      </c>
      <c r="I145" s="2"/>
      <c r="J145" s="2">
        <f t="shared" si="50"/>
        <v>0.43334692213615983</v>
      </c>
      <c r="K145" s="2">
        <f t="shared" si="51"/>
        <v>0.56665307786384023</v>
      </c>
      <c r="L145" s="2">
        <f t="shared" si="52"/>
        <v>0</v>
      </c>
      <c r="M145" s="2">
        <f t="shared" si="53"/>
        <v>-1.1102230246251565E-16</v>
      </c>
      <c r="N145" s="1">
        <v>2126</v>
      </c>
      <c r="O145" s="1">
        <v>2780</v>
      </c>
      <c r="AF145" s="5">
        <f>IF(Q145&gt;0,RANK(Q145,(N145:P145,Q145:AD145)),0)</f>
        <v>0</v>
      </c>
      <c r="AG145" s="5">
        <f>IF(R145&gt;0,RANK(R145,(N145:P145,Q145:AD145)),0)</f>
        <v>0</v>
      </c>
      <c r="AH145" s="5" t="e">
        <f>IF(#REF!&gt;0,RANK(#REF!,(N145:P145,Q145:AD145)),0)</f>
        <v>#REF!</v>
      </c>
      <c r="AI145" s="5">
        <f>IF(S145&gt;0,RANK(S145,(N145:P145,Q145:AD145)),0)</f>
        <v>0</v>
      </c>
      <c r="AJ145" s="2">
        <f t="shared" si="54"/>
        <v>0</v>
      </c>
      <c r="AK145" s="2">
        <f t="shared" si="55"/>
        <v>0</v>
      </c>
      <c r="AM145" s="2">
        <f t="shared" si="56"/>
        <v>0</v>
      </c>
      <c r="AO145" t="s">
        <v>30</v>
      </c>
      <c r="AP145" t="s">
        <v>196</v>
      </c>
      <c r="AQ145">
        <v>5</v>
      </c>
      <c r="AS145">
        <v>22</v>
      </c>
      <c r="AT145" s="69">
        <v>41</v>
      </c>
      <c r="AU145" s="66">
        <f t="shared" si="57"/>
        <v>22041</v>
      </c>
      <c r="AW145" s="5" t="s">
        <v>11</v>
      </c>
      <c r="AZ145" s="5"/>
      <c r="BA145" s="5">
        <v>1</v>
      </c>
      <c r="BB145" s="5">
        <v>0</v>
      </c>
      <c r="BC145">
        <f t="shared" si="58"/>
        <v>0.433</v>
      </c>
      <c r="BD145">
        <f t="shared" si="59"/>
        <v>0</v>
      </c>
    </row>
    <row r="146" spans="1:56" hidden="1" outlineLevel="1">
      <c r="A146" t="s">
        <v>161</v>
      </c>
      <c r="B146" t="s">
        <v>196</v>
      </c>
      <c r="C146" s="1">
        <f t="shared" si="49"/>
        <v>4543</v>
      </c>
      <c r="D146" s="5">
        <f>IF(C146&gt;0,RANK(N146,(N146:P146,Q146:AD146)),0)</f>
        <v>2</v>
      </c>
      <c r="E146" s="5">
        <f>IF(C146&gt;0,RANK(O146,(N146:P146,Q146:AD146)),0)</f>
        <v>1</v>
      </c>
      <c r="F146" s="5">
        <f>IF(P146&gt;0,RANK(P146,(N146:P146,Q146:AD146)),0)</f>
        <v>0</v>
      </c>
      <c r="G146" s="1">
        <f t="shared" si="60"/>
        <v>1139</v>
      </c>
      <c r="H146" s="2">
        <f t="shared" si="61"/>
        <v>0.25071538630860662</v>
      </c>
      <c r="I146" s="2"/>
      <c r="J146" s="2">
        <f t="shared" si="50"/>
        <v>0.37464230684569666</v>
      </c>
      <c r="K146" s="2">
        <f t="shared" si="51"/>
        <v>0.62535769315430334</v>
      </c>
      <c r="L146" s="2">
        <f t="shared" si="52"/>
        <v>0</v>
      </c>
      <c r="M146" s="2">
        <f t="shared" si="53"/>
        <v>0</v>
      </c>
      <c r="N146" s="1">
        <v>1702</v>
      </c>
      <c r="O146" s="1">
        <v>2841</v>
      </c>
      <c r="AF146" s="5">
        <f>IF(Q146&gt;0,RANK(Q146,(N146:P146,Q146:AD146)),0)</f>
        <v>0</v>
      </c>
      <c r="AG146" s="5">
        <f>IF(R146&gt;0,RANK(R146,(N146:P146,Q146:AD146)),0)</f>
        <v>0</v>
      </c>
      <c r="AH146" s="5" t="e">
        <f>IF(#REF!&gt;0,RANK(#REF!,(N146:P146,Q146:AD146)),0)</f>
        <v>#REF!</v>
      </c>
      <c r="AI146" s="5">
        <f>IF(S146&gt;0,RANK(S146,(N146:P146,Q146:AD146)),0)</f>
        <v>0</v>
      </c>
      <c r="AJ146" s="2">
        <f t="shared" si="54"/>
        <v>0</v>
      </c>
      <c r="AK146" s="2">
        <f t="shared" si="55"/>
        <v>0</v>
      </c>
      <c r="AM146" s="2">
        <f t="shared" si="56"/>
        <v>0</v>
      </c>
      <c r="AO146" t="s">
        <v>161</v>
      </c>
      <c r="AP146" t="s">
        <v>196</v>
      </c>
      <c r="AQ146">
        <v>5</v>
      </c>
      <c r="AS146">
        <v>22</v>
      </c>
      <c r="AT146" s="69">
        <v>43</v>
      </c>
      <c r="AU146" s="66">
        <f t="shared" si="57"/>
        <v>22043</v>
      </c>
      <c r="AW146" s="5" t="s">
        <v>11</v>
      </c>
      <c r="AZ146" s="5"/>
      <c r="BA146" s="5">
        <v>1</v>
      </c>
      <c r="BB146" s="5">
        <v>0</v>
      </c>
      <c r="BC146">
        <f t="shared" si="58"/>
        <v>0.374</v>
      </c>
      <c r="BD146">
        <f t="shared" si="59"/>
        <v>0</v>
      </c>
    </row>
    <row r="147" spans="1:56" hidden="1" outlineLevel="1">
      <c r="A147" t="s">
        <v>242</v>
      </c>
      <c r="B147" t="s">
        <v>196</v>
      </c>
      <c r="C147" s="1">
        <f t="shared" si="49"/>
        <v>20252</v>
      </c>
      <c r="D147" s="5">
        <f>IF(C147&gt;0,RANK(N147,(N147:P147,Q147:AD147)),0)</f>
        <v>2</v>
      </c>
      <c r="E147" s="5">
        <f>IF(C147&gt;0,RANK(O147,(N147:P147,Q147:AD147)),0)</f>
        <v>1</v>
      </c>
      <c r="F147" s="5">
        <f>IF(P147&gt;0,RANK(P147,(N147:P147,Q147:AD147)),0)</f>
        <v>0</v>
      </c>
      <c r="G147" s="1">
        <f t="shared" si="60"/>
        <v>838</v>
      </c>
      <c r="H147" s="2">
        <f t="shared" si="61"/>
        <v>4.137862927118309E-2</v>
      </c>
      <c r="I147" s="2"/>
      <c r="J147" s="2">
        <f t="shared" si="50"/>
        <v>0.47931068536440846</v>
      </c>
      <c r="K147" s="2">
        <f t="shared" si="51"/>
        <v>0.52068931463559154</v>
      </c>
      <c r="L147" s="2">
        <f t="shared" si="52"/>
        <v>0</v>
      </c>
      <c r="M147" s="2">
        <f t="shared" si="53"/>
        <v>0</v>
      </c>
      <c r="N147" s="1">
        <v>9707</v>
      </c>
      <c r="O147" s="1">
        <v>10545</v>
      </c>
      <c r="AF147" s="5">
        <f>IF(Q147&gt;0,RANK(Q147,(N147:P147,Q147:AD147)),0)</f>
        <v>0</v>
      </c>
      <c r="AG147" s="5">
        <f>IF(R147&gt;0,RANK(R147,(N147:P147,Q147:AD147)),0)</f>
        <v>0</v>
      </c>
      <c r="AH147" s="5" t="e">
        <f>IF(#REF!&gt;0,RANK(#REF!,(N147:P147,Q147:AD147)),0)</f>
        <v>#REF!</v>
      </c>
      <c r="AI147" s="5">
        <f>IF(S147&gt;0,RANK(S147,(N147:P147,Q147:AD147)),0)</f>
        <v>0</v>
      </c>
      <c r="AJ147" s="2">
        <f t="shared" si="54"/>
        <v>0</v>
      </c>
      <c r="AK147" s="2">
        <f t="shared" si="55"/>
        <v>0</v>
      </c>
      <c r="AM147" s="2">
        <f t="shared" si="56"/>
        <v>0</v>
      </c>
      <c r="AO147" t="s">
        <v>242</v>
      </c>
      <c r="AP147" t="s">
        <v>196</v>
      </c>
      <c r="AQ147">
        <v>3</v>
      </c>
      <c r="AS147">
        <v>22</v>
      </c>
      <c r="AT147" s="69">
        <v>45</v>
      </c>
      <c r="AU147" s="66">
        <f t="shared" si="57"/>
        <v>22045</v>
      </c>
      <c r="AW147" s="5" t="s">
        <v>11</v>
      </c>
      <c r="AZ147" s="5"/>
      <c r="BA147" s="5">
        <v>1</v>
      </c>
      <c r="BB147" s="5">
        <v>0</v>
      </c>
      <c r="BC147">
        <f t="shared" si="58"/>
        <v>0.47899999999999998</v>
      </c>
      <c r="BD147">
        <f t="shared" si="59"/>
        <v>0</v>
      </c>
    </row>
    <row r="148" spans="1:56" hidden="1" outlineLevel="1">
      <c r="A148" t="s">
        <v>319</v>
      </c>
      <c r="B148" t="s">
        <v>196</v>
      </c>
      <c r="C148" s="1">
        <f t="shared" si="49"/>
        <v>11144</v>
      </c>
      <c r="D148" s="5">
        <f>IF(C148&gt;0,RANK(N148,(N148:P148,Q148:AD148)),0)</f>
        <v>1</v>
      </c>
      <c r="E148" s="5">
        <f>IF(C148&gt;0,RANK(O148,(N148:P148,Q148:AD148)),0)</f>
        <v>2</v>
      </c>
      <c r="F148" s="5">
        <f>IF(P148&gt;0,RANK(P148,(N148:P148,Q148:AD148)),0)</f>
        <v>0</v>
      </c>
      <c r="G148" s="1">
        <f t="shared" si="60"/>
        <v>5084</v>
      </c>
      <c r="H148" s="2">
        <f t="shared" si="61"/>
        <v>0.45620961952620243</v>
      </c>
      <c r="I148" s="2"/>
      <c r="J148" s="2">
        <f t="shared" si="50"/>
        <v>0.72810480976310121</v>
      </c>
      <c r="K148" s="2">
        <f t="shared" si="51"/>
        <v>0.27189519023689879</v>
      </c>
      <c r="L148" s="2">
        <f t="shared" si="52"/>
        <v>0</v>
      </c>
      <c r="M148" s="2">
        <f t="shared" si="53"/>
        <v>0</v>
      </c>
      <c r="N148" s="1">
        <v>8114</v>
      </c>
      <c r="O148" s="1">
        <v>3030</v>
      </c>
      <c r="AF148" s="5">
        <f>IF(Q148&gt;0,RANK(Q148,(N148:P148,Q148:AD148)),0)</f>
        <v>0</v>
      </c>
      <c r="AG148" s="5">
        <f>IF(R148&gt;0,RANK(R148,(N148:P148,Q148:AD148)),0)</f>
        <v>0</v>
      </c>
      <c r="AH148" s="5" t="e">
        <f>IF(#REF!&gt;0,RANK(#REF!,(N148:P148,Q148:AD148)),0)</f>
        <v>#REF!</v>
      </c>
      <c r="AI148" s="5">
        <f>IF(S148&gt;0,RANK(S148,(N148:P148,Q148:AD148)),0)</f>
        <v>0</v>
      </c>
      <c r="AJ148" s="2">
        <f t="shared" si="54"/>
        <v>0</v>
      </c>
      <c r="AK148" s="2">
        <f t="shared" si="55"/>
        <v>0</v>
      </c>
      <c r="AM148" s="2">
        <f t="shared" si="56"/>
        <v>0</v>
      </c>
      <c r="AO148" t="s">
        <v>319</v>
      </c>
      <c r="AP148" t="s">
        <v>196</v>
      </c>
      <c r="AQ148">
        <v>6</v>
      </c>
      <c r="AS148">
        <v>22</v>
      </c>
      <c r="AT148" s="69">
        <v>47</v>
      </c>
      <c r="AU148" s="66">
        <f t="shared" si="57"/>
        <v>22047</v>
      </c>
      <c r="AW148" s="5" t="s">
        <v>11</v>
      </c>
      <c r="AZ148" s="5"/>
      <c r="BA148" s="5">
        <v>1</v>
      </c>
      <c r="BB148" s="5">
        <v>0</v>
      </c>
      <c r="BC148">
        <f t="shared" si="58"/>
        <v>0.72799999999999998</v>
      </c>
      <c r="BD148">
        <f t="shared" si="59"/>
        <v>0</v>
      </c>
    </row>
    <row r="149" spans="1:56" hidden="1" outlineLevel="1">
      <c r="A149" t="s">
        <v>111</v>
      </c>
      <c r="B149" t="s">
        <v>196</v>
      </c>
      <c r="C149" s="1">
        <f t="shared" si="49"/>
        <v>4752</v>
      </c>
      <c r="D149" s="5">
        <f>IF(C149&gt;0,RANK(N149,(N149:P149,Q149:AD149)),0)</f>
        <v>2</v>
      </c>
      <c r="E149" s="5">
        <f>IF(C149&gt;0,RANK(O149,(N149:P149,Q149:AD149)),0)</f>
        <v>1</v>
      </c>
      <c r="F149" s="5">
        <f>IF(P149&gt;0,RANK(P149,(N149:P149,Q149:AD149)),0)</f>
        <v>0</v>
      </c>
      <c r="G149" s="1">
        <f t="shared" si="60"/>
        <v>240</v>
      </c>
      <c r="H149" s="2">
        <f t="shared" si="61"/>
        <v>5.0505050505050504E-2</v>
      </c>
      <c r="I149" s="2"/>
      <c r="J149" s="2">
        <f t="shared" si="50"/>
        <v>0.47474747474747475</v>
      </c>
      <c r="K149" s="2">
        <f t="shared" si="51"/>
        <v>0.5252525252525253</v>
      </c>
      <c r="L149" s="2">
        <f t="shared" si="52"/>
        <v>0</v>
      </c>
      <c r="M149" s="2">
        <f t="shared" si="53"/>
        <v>0</v>
      </c>
      <c r="N149" s="1">
        <v>2256</v>
      </c>
      <c r="O149" s="1">
        <v>2496</v>
      </c>
      <c r="AF149" s="5">
        <f>IF(Q149&gt;0,RANK(Q149,(N149:P149,Q149:AD149)),0)</f>
        <v>0</v>
      </c>
      <c r="AG149" s="5">
        <f>IF(R149&gt;0,RANK(R149,(N149:P149,Q149:AD149)),0)</f>
        <v>0</v>
      </c>
      <c r="AH149" s="5" t="e">
        <f>IF(#REF!&gt;0,RANK(#REF!,(N149:P149,Q149:AD149)),0)</f>
        <v>#REF!</v>
      </c>
      <c r="AI149" s="5">
        <f>IF(S149&gt;0,RANK(S149,(N149:P149,Q149:AD149)),0)</f>
        <v>0</v>
      </c>
      <c r="AJ149" s="2">
        <f t="shared" si="54"/>
        <v>0</v>
      </c>
      <c r="AK149" s="2">
        <f t="shared" si="55"/>
        <v>0</v>
      </c>
      <c r="AM149" s="2">
        <f t="shared" si="56"/>
        <v>0</v>
      </c>
      <c r="AO149" t="s">
        <v>111</v>
      </c>
      <c r="AP149" t="s">
        <v>196</v>
      </c>
      <c r="AQ149">
        <v>5</v>
      </c>
      <c r="AS149">
        <v>22</v>
      </c>
      <c r="AT149" s="69">
        <v>49</v>
      </c>
      <c r="AU149" s="66">
        <f t="shared" si="57"/>
        <v>22049</v>
      </c>
      <c r="AW149" s="5" t="s">
        <v>11</v>
      </c>
      <c r="AZ149" s="5"/>
      <c r="BA149" s="5">
        <v>1</v>
      </c>
      <c r="BB149" s="5">
        <v>0</v>
      </c>
      <c r="BC149">
        <f t="shared" si="58"/>
        <v>0.47399999999999998</v>
      </c>
      <c r="BD149">
        <f t="shared" si="59"/>
        <v>0</v>
      </c>
    </row>
    <row r="150" spans="1:56" hidden="1" outlineLevel="1">
      <c r="A150" t="s">
        <v>78</v>
      </c>
      <c r="B150" t="s">
        <v>196</v>
      </c>
      <c r="C150" s="1">
        <f t="shared" si="49"/>
        <v>98535</v>
      </c>
      <c r="D150" s="5">
        <f>IF(C150&gt;0,RANK(N150,(N150:P150,Q150:AD150)),0)</f>
        <v>1</v>
      </c>
      <c r="E150" s="5">
        <f>IF(C150&gt;0,RANK(O150,(N150:P150,Q150:AD150)),0)</f>
        <v>2</v>
      </c>
      <c r="F150" s="5">
        <f>IF(P150&gt;0,RANK(P150,(N150:P150,Q150:AD150)),0)</f>
        <v>0</v>
      </c>
      <c r="G150" s="1">
        <f t="shared" si="60"/>
        <v>1269</v>
      </c>
      <c r="H150" s="2">
        <f t="shared" si="61"/>
        <v>1.2878672552899985E-2</v>
      </c>
      <c r="I150" s="2"/>
      <c r="J150" s="2">
        <f t="shared" si="50"/>
        <v>0.50643933627644999</v>
      </c>
      <c r="K150" s="2">
        <f t="shared" si="51"/>
        <v>0.49356066372355001</v>
      </c>
      <c r="L150" s="2">
        <f t="shared" si="52"/>
        <v>0</v>
      </c>
      <c r="M150" s="2">
        <f t="shared" si="53"/>
        <v>0</v>
      </c>
      <c r="N150" s="1">
        <v>49902</v>
      </c>
      <c r="O150" s="1">
        <v>48633</v>
      </c>
      <c r="AF150" s="5">
        <f>IF(Q150&gt;0,RANK(Q150,(N150:P150,Q150:AD150)),0)</f>
        <v>0</v>
      </c>
      <c r="AG150" s="5">
        <f>IF(R150&gt;0,RANK(R150,(N150:P150,Q150:AD150)),0)</f>
        <v>0</v>
      </c>
      <c r="AH150" s="5" t="e">
        <f>IF(#REF!&gt;0,RANK(#REF!,(N150:P150,Q150:AD150)),0)</f>
        <v>#REF!</v>
      </c>
      <c r="AI150" s="5">
        <f>IF(S150&gt;0,RANK(S150,(N150:P150,Q150:AD150)),0)</f>
        <v>0</v>
      </c>
      <c r="AJ150" s="2">
        <f t="shared" si="54"/>
        <v>0</v>
      </c>
      <c r="AK150" s="2">
        <f t="shared" si="55"/>
        <v>0</v>
      </c>
      <c r="AM150" s="2">
        <f t="shared" si="56"/>
        <v>0</v>
      </c>
      <c r="AO150" t="s">
        <v>78</v>
      </c>
      <c r="AP150" t="s">
        <v>196</v>
      </c>
      <c r="AS150">
        <v>22</v>
      </c>
      <c r="AT150" s="69">
        <v>51</v>
      </c>
      <c r="AU150" s="66">
        <f t="shared" si="57"/>
        <v>22051</v>
      </c>
      <c r="AW150" s="5" t="s">
        <v>11</v>
      </c>
      <c r="AZ150" s="5"/>
      <c r="BA150" s="5">
        <v>0</v>
      </c>
      <c r="BB150" s="5">
        <v>1</v>
      </c>
      <c r="BC150">
        <f t="shared" si="58"/>
        <v>0</v>
      </c>
      <c r="BD150">
        <f t="shared" si="59"/>
        <v>0.49299999999999999</v>
      </c>
    </row>
    <row r="151" spans="1:56" hidden="1" outlineLevel="1">
      <c r="A151" t="s">
        <v>320</v>
      </c>
      <c r="B151" t="s">
        <v>196</v>
      </c>
      <c r="C151" s="1">
        <f t="shared" si="49"/>
        <v>7082</v>
      </c>
      <c r="D151" s="5">
        <f>IF(C151&gt;0,RANK(N151,(N151:P151,Q151:AD151)),0)</f>
        <v>1</v>
      </c>
      <c r="E151" s="5">
        <f>IF(C151&gt;0,RANK(O151,(N151:P151,Q151:AD151)),0)</f>
        <v>2</v>
      </c>
      <c r="F151" s="5">
        <f>IF(P151&gt;0,RANK(P151,(N151:P151,Q151:AD151)),0)</f>
        <v>0</v>
      </c>
      <c r="G151" s="1">
        <f t="shared" si="60"/>
        <v>632</v>
      </c>
      <c r="H151" s="2">
        <f t="shared" si="61"/>
        <v>8.9240327591075974E-2</v>
      </c>
      <c r="I151" s="2"/>
      <c r="J151" s="2">
        <f t="shared" si="50"/>
        <v>0.54462016379553801</v>
      </c>
      <c r="K151" s="2">
        <f t="shared" si="51"/>
        <v>0.45537983620446204</v>
      </c>
      <c r="L151" s="2">
        <f t="shared" si="52"/>
        <v>0</v>
      </c>
      <c r="M151" s="2">
        <f t="shared" si="53"/>
        <v>-5.5511151231257827E-17</v>
      </c>
      <c r="N151" s="1">
        <v>3857</v>
      </c>
      <c r="O151" s="1">
        <v>3225</v>
      </c>
      <c r="AF151" s="5">
        <f>IF(Q151&gt;0,RANK(Q151,(N151:P151,Q151:AD151)),0)</f>
        <v>0</v>
      </c>
      <c r="AG151" s="5">
        <f>IF(R151&gt;0,RANK(R151,(N151:P151,Q151:AD151)),0)</f>
        <v>0</v>
      </c>
      <c r="AH151" s="5" t="e">
        <f>IF(#REF!&gt;0,RANK(#REF!,(N151:P151,Q151:AD151)),0)</f>
        <v>#REF!</v>
      </c>
      <c r="AI151" s="5">
        <f>IF(S151&gt;0,RANK(S151,(N151:P151,Q151:AD151)),0)</f>
        <v>0</v>
      </c>
      <c r="AJ151" s="2">
        <f t="shared" si="54"/>
        <v>0</v>
      </c>
      <c r="AK151" s="2">
        <f t="shared" si="55"/>
        <v>0</v>
      </c>
      <c r="AM151" s="2">
        <f t="shared" si="56"/>
        <v>0</v>
      </c>
      <c r="AO151" t="s">
        <v>320</v>
      </c>
      <c r="AP151" t="s">
        <v>196</v>
      </c>
      <c r="AQ151">
        <v>7</v>
      </c>
      <c r="AS151">
        <v>22</v>
      </c>
      <c r="AT151" s="69">
        <v>53</v>
      </c>
      <c r="AU151" s="66">
        <f t="shared" si="57"/>
        <v>22053</v>
      </c>
      <c r="AW151" s="5" t="s">
        <v>11</v>
      </c>
      <c r="AZ151" s="5"/>
      <c r="BA151" s="5">
        <v>1</v>
      </c>
      <c r="BB151" s="5">
        <v>0</v>
      </c>
      <c r="BC151">
        <f t="shared" si="58"/>
        <v>0.54400000000000004</v>
      </c>
      <c r="BD151">
        <f t="shared" si="59"/>
        <v>0</v>
      </c>
    </row>
    <row r="152" spans="1:56" hidden="1" outlineLevel="1">
      <c r="A152" t="s">
        <v>151</v>
      </c>
      <c r="B152" t="s">
        <v>196</v>
      </c>
      <c r="C152" s="1">
        <f t="shared" si="49"/>
        <v>59217</v>
      </c>
      <c r="D152" s="5">
        <f>IF(C152&gt;0,RANK(N152,(N152:P152,Q152:AD152)),0)</f>
        <v>2</v>
      </c>
      <c r="E152" s="5">
        <f>IF(C152&gt;0,RANK(O152,(N152:P152,Q152:AD152)),0)</f>
        <v>1</v>
      </c>
      <c r="F152" s="5">
        <f>IF(P152&gt;0,RANK(P152,(N152:P152,Q152:AD152)),0)</f>
        <v>0</v>
      </c>
      <c r="G152" s="1">
        <f t="shared" si="60"/>
        <v>3365</v>
      </c>
      <c r="H152" s="2">
        <f t="shared" si="61"/>
        <v>5.6824898255568503E-2</v>
      </c>
      <c r="I152" s="2"/>
      <c r="J152" s="2">
        <f t="shared" si="50"/>
        <v>0.47158755087221577</v>
      </c>
      <c r="K152" s="2">
        <f t="shared" si="51"/>
        <v>0.52841244912778429</v>
      </c>
      <c r="L152" s="2">
        <f t="shared" si="52"/>
        <v>0</v>
      </c>
      <c r="M152" s="2">
        <f t="shared" si="53"/>
        <v>-1.1102230246251565E-16</v>
      </c>
      <c r="N152" s="1">
        <v>27926</v>
      </c>
      <c r="O152" s="1">
        <v>31291</v>
      </c>
      <c r="AF152" s="5">
        <f>IF(Q152&gt;0,RANK(Q152,(N152:P152,Q152:AD152)),0)</f>
        <v>0</v>
      </c>
      <c r="AG152" s="5">
        <f>IF(R152&gt;0,RANK(R152,(N152:P152,Q152:AD152)),0)</f>
        <v>0</v>
      </c>
      <c r="AH152" s="5" t="e">
        <f>IF(#REF!&gt;0,RANK(#REF!,(N152:P152,Q152:AD152)),0)</f>
        <v>#REF!</v>
      </c>
      <c r="AI152" s="5">
        <f>IF(S152&gt;0,RANK(S152,(N152:P152,Q152:AD152)),0)</f>
        <v>0</v>
      </c>
      <c r="AJ152" s="2">
        <f t="shared" si="54"/>
        <v>0</v>
      </c>
      <c r="AK152" s="2">
        <f t="shared" si="55"/>
        <v>0</v>
      </c>
      <c r="AM152" s="2">
        <f t="shared" si="56"/>
        <v>0</v>
      </c>
      <c r="AO152" t="s">
        <v>151</v>
      </c>
      <c r="AP152" t="s">
        <v>196</v>
      </c>
      <c r="AQ152">
        <v>7</v>
      </c>
      <c r="AS152">
        <v>22</v>
      </c>
      <c r="AT152" s="69">
        <v>55</v>
      </c>
      <c r="AU152" s="66">
        <f t="shared" si="57"/>
        <v>22055</v>
      </c>
      <c r="AW152" s="5" t="s">
        <v>11</v>
      </c>
      <c r="AZ152" s="5"/>
      <c r="BA152" s="5">
        <v>0</v>
      </c>
      <c r="BB152" s="5">
        <v>1</v>
      </c>
      <c r="BC152">
        <f t="shared" si="58"/>
        <v>0</v>
      </c>
      <c r="BD152">
        <f t="shared" si="59"/>
        <v>0.52800000000000002</v>
      </c>
    </row>
    <row r="153" spans="1:56" hidden="1" outlineLevel="1">
      <c r="A153" t="s">
        <v>253</v>
      </c>
      <c r="B153" t="s">
        <v>196</v>
      </c>
      <c r="C153" s="1">
        <f t="shared" si="49"/>
        <v>22496</v>
      </c>
      <c r="D153" s="5">
        <f>IF(C153&gt;0,RANK(N153,(N153:P153,Q153:AD153)),0)</f>
        <v>2</v>
      </c>
      <c r="E153" s="5">
        <f>IF(C153&gt;0,RANK(O153,(N153:P153,Q153:AD153)),0)</f>
        <v>1</v>
      </c>
      <c r="F153" s="5">
        <f>IF(P153&gt;0,RANK(P153,(N153:P153,Q153:AD153)),0)</f>
        <v>0</v>
      </c>
      <c r="G153" s="1">
        <f t="shared" si="60"/>
        <v>2544</v>
      </c>
      <c r="H153" s="2">
        <f t="shared" si="61"/>
        <v>0.11308677098150782</v>
      </c>
      <c r="I153" s="2"/>
      <c r="J153" s="2">
        <f t="shared" si="50"/>
        <v>0.44345661450924606</v>
      </c>
      <c r="K153" s="2">
        <f t="shared" si="51"/>
        <v>0.55654338549075388</v>
      </c>
      <c r="L153" s="2">
        <f t="shared" si="52"/>
        <v>0</v>
      </c>
      <c r="M153" s="2">
        <f t="shared" si="53"/>
        <v>1.1102230246251565E-16</v>
      </c>
      <c r="N153" s="1">
        <v>9976</v>
      </c>
      <c r="O153" s="1">
        <v>12520</v>
      </c>
      <c r="AF153" s="5">
        <f>IF(Q153&gt;0,RANK(Q153,(N153:P153,Q153:AD153)),0)</f>
        <v>0</v>
      </c>
      <c r="AG153" s="5">
        <f>IF(R153&gt;0,RANK(R153,(N153:P153,Q153:AD153)),0)</f>
        <v>0</v>
      </c>
      <c r="AH153" s="5" t="e">
        <f>IF(#REF!&gt;0,RANK(#REF!,(N153:P153,Q153:AD153)),0)</f>
        <v>#REF!</v>
      </c>
      <c r="AI153" s="5">
        <f>IF(S153&gt;0,RANK(S153,(N153:P153,Q153:AD153)),0)</f>
        <v>0</v>
      </c>
      <c r="AJ153" s="2">
        <f t="shared" si="54"/>
        <v>0</v>
      </c>
      <c r="AK153" s="2">
        <f t="shared" si="55"/>
        <v>0</v>
      </c>
      <c r="AM153" s="2">
        <f t="shared" si="56"/>
        <v>0</v>
      </c>
      <c r="AO153" t="s">
        <v>253</v>
      </c>
      <c r="AP153" t="s">
        <v>196</v>
      </c>
      <c r="AQ153">
        <v>3</v>
      </c>
      <c r="AS153">
        <v>22</v>
      </c>
      <c r="AT153" s="69">
        <v>57</v>
      </c>
      <c r="AU153" s="66">
        <f t="shared" si="57"/>
        <v>22057</v>
      </c>
      <c r="AW153" s="5" t="s">
        <v>11</v>
      </c>
      <c r="AZ153" s="5"/>
      <c r="BA153" s="5">
        <v>1</v>
      </c>
      <c r="BB153" s="5">
        <v>0</v>
      </c>
      <c r="BC153">
        <f t="shared" si="58"/>
        <v>0.443</v>
      </c>
      <c r="BD153">
        <f t="shared" si="59"/>
        <v>0</v>
      </c>
    </row>
    <row r="154" spans="1:56" hidden="1" outlineLevel="1">
      <c r="A154" t="s">
        <v>214</v>
      </c>
      <c r="B154" t="s">
        <v>196</v>
      </c>
      <c r="C154" s="1">
        <f t="shared" si="49"/>
        <v>3591</v>
      </c>
      <c r="D154" s="5">
        <f>IF(C154&gt;0,RANK(N154,(N154:P154,Q154:AD154)),0)</f>
        <v>2</v>
      </c>
      <c r="E154" s="5">
        <f>IF(C154&gt;0,RANK(O154,(N154:P154,Q154:AD154)),0)</f>
        <v>1</v>
      </c>
      <c r="F154" s="5">
        <f>IF(P154&gt;0,RANK(P154,(N154:P154,Q154:AD154)),0)</f>
        <v>0</v>
      </c>
      <c r="G154" s="1">
        <f t="shared" si="60"/>
        <v>1483</v>
      </c>
      <c r="H154" s="2">
        <f t="shared" si="61"/>
        <v>0.41297688666109716</v>
      </c>
      <c r="I154" s="2"/>
      <c r="J154" s="2">
        <f t="shared" si="50"/>
        <v>0.29351155666945139</v>
      </c>
      <c r="K154" s="2">
        <f t="shared" si="51"/>
        <v>0.70648844333054861</v>
      </c>
      <c r="L154" s="2">
        <f t="shared" si="52"/>
        <v>0</v>
      </c>
      <c r="M154" s="2">
        <f t="shared" si="53"/>
        <v>0</v>
      </c>
      <c r="N154" s="1">
        <v>1054</v>
      </c>
      <c r="O154" s="1">
        <v>2537</v>
      </c>
      <c r="AF154" s="5">
        <f>IF(Q154&gt;0,RANK(Q154,(N154:P154,Q154:AD154)),0)</f>
        <v>0</v>
      </c>
      <c r="AG154" s="5">
        <f>IF(R154&gt;0,RANK(R154,(N154:P154,Q154:AD154)),0)</f>
        <v>0</v>
      </c>
      <c r="AH154" s="5" t="e">
        <f>IF(#REF!&gt;0,RANK(#REF!,(N154:P154,Q154:AD154)),0)</f>
        <v>#REF!</v>
      </c>
      <c r="AI154" s="5">
        <f>IF(S154&gt;0,RANK(S154,(N154:P154,Q154:AD154)),0)</f>
        <v>0</v>
      </c>
      <c r="AJ154" s="2">
        <f t="shared" si="54"/>
        <v>0</v>
      </c>
      <c r="AK154" s="2">
        <f t="shared" si="55"/>
        <v>0</v>
      </c>
      <c r="AM154" s="2">
        <f t="shared" si="56"/>
        <v>0</v>
      </c>
      <c r="AO154" t="s">
        <v>214</v>
      </c>
      <c r="AP154" t="s">
        <v>196</v>
      </c>
      <c r="AQ154">
        <v>5</v>
      </c>
      <c r="AS154">
        <v>22</v>
      </c>
      <c r="AT154" s="69">
        <v>59</v>
      </c>
      <c r="AU154" s="66">
        <f t="shared" si="57"/>
        <v>22059</v>
      </c>
      <c r="AW154" s="5" t="s">
        <v>11</v>
      </c>
      <c r="AZ154" s="5"/>
      <c r="BA154" s="5">
        <v>1</v>
      </c>
      <c r="BB154" s="5">
        <v>0</v>
      </c>
      <c r="BC154">
        <f t="shared" si="58"/>
        <v>0.29299999999999998</v>
      </c>
      <c r="BD154">
        <f t="shared" si="59"/>
        <v>0</v>
      </c>
    </row>
    <row r="155" spans="1:56" hidden="1" outlineLevel="1">
      <c r="A155" t="s">
        <v>51</v>
      </c>
      <c r="B155" t="s">
        <v>196</v>
      </c>
      <c r="C155" s="1">
        <f t="shared" si="49"/>
        <v>9387</v>
      </c>
      <c r="D155" s="5">
        <f>IF(C155&gt;0,RANK(N155,(N155:P155,Q155:AD155)),0)</f>
        <v>1</v>
      </c>
      <c r="E155" s="5">
        <f>IF(C155&gt;0,RANK(O155,(N155:P155,Q155:AD155)),0)</f>
        <v>2</v>
      </c>
      <c r="F155" s="5">
        <f>IF(P155&gt;0,RANK(P155,(N155:P155,Q155:AD155)),0)</f>
        <v>0</v>
      </c>
      <c r="G155" s="1">
        <f t="shared" si="60"/>
        <v>583</v>
      </c>
      <c r="H155" s="2">
        <f t="shared" si="61"/>
        <v>6.2107169489719824E-2</v>
      </c>
      <c r="I155" s="2"/>
      <c r="J155" s="2">
        <f t="shared" si="50"/>
        <v>0.53105358474485986</v>
      </c>
      <c r="K155" s="2">
        <f t="shared" si="51"/>
        <v>0.46894641525514008</v>
      </c>
      <c r="L155" s="2">
        <f t="shared" si="52"/>
        <v>0</v>
      </c>
      <c r="M155" s="2">
        <f t="shared" si="53"/>
        <v>5.5511151231257827E-17</v>
      </c>
      <c r="N155" s="1">
        <v>4985</v>
      </c>
      <c r="O155" s="1">
        <v>4402</v>
      </c>
      <c r="AF155" s="5">
        <f>IF(Q155&gt;0,RANK(Q155,(N155:P155,Q155:AD155)),0)</f>
        <v>0</v>
      </c>
      <c r="AG155" s="5">
        <f>IF(R155&gt;0,RANK(R155,(N155:P155,Q155:AD155)),0)</f>
        <v>0</v>
      </c>
      <c r="AH155" s="5" t="e">
        <f>IF(#REF!&gt;0,RANK(#REF!,(N155:P155,Q155:AD155)),0)</f>
        <v>#REF!</v>
      </c>
      <c r="AI155" s="5">
        <f>IF(S155&gt;0,RANK(S155,(N155:P155,Q155:AD155)),0)</f>
        <v>0</v>
      </c>
      <c r="AJ155" s="2">
        <f t="shared" si="54"/>
        <v>0</v>
      </c>
      <c r="AK155" s="2">
        <f t="shared" si="55"/>
        <v>0</v>
      </c>
      <c r="AM155" s="2">
        <f t="shared" si="56"/>
        <v>0</v>
      </c>
      <c r="AO155" t="s">
        <v>51</v>
      </c>
      <c r="AP155" t="s">
        <v>196</v>
      </c>
      <c r="AQ155">
        <v>5</v>
      </c>
      <c r="AS155">
        <v>22</v>
      </c>
      <c r="AT155" s="69">
        <v>61</v>
      </c>
      <c r="AU155" s="66">
        <f t="shared" si="57"/>
        <v>22061</v>
      </c>
      <c r="AW155" s="5" t="s">
        <v>11</v>
      </c>
      <c r="AZ155" s="5"/>
      <c r="BA155" s="5">
        <v>1</v>
      </c>
      <c r="BB155" s="5">
        <v>0</v>
      </c>
      <c r="BC155">
        <f t="shared" si="58"/>
        <v>0.53100000000000003</v>
      </c>
      <c r="BD155">
        <f t="shared" si="59"/>
        <v>0</v>
      </c>
    </row>
    <row r="156" spans="1:56" hidden="1" outlineLevel="1">
      <c r="A156" t="s">
        <v>228</v>
      </c>
      <c r="B156" t="s">
        <v>196</v>
      </c>
      <c r="C156" s="1">
        <f t="shared" si="49"/>
        <v>28118</v>
      </c>
      <c r="D156" s="5">
        <f>IF(C156&gt;0,RANK(N156,(N156:P156,Q156:AD156)),0)</f>
        <v>2</v>
      </c>
      <c r="E156" s="5">
        <f>IF(C156&gt;0,RANK(O156,(N156:P156,Q156:AD156)),0)</f>
        <v>1</v>
      </c>
      <c r="F156" s="5">
        <f>IF(P156&gt;0,RANK(P156,(N156:P156,Q156:AD156)),0)</f>
        <v>0</v>
      </c>
      <c r="G156" s="1">
        <f t="shared" si="60"/>
        <v>5782</v>
      </c>
      <c r="H156" s="2">
        <f t="shared" si="61"/>
        <v>0.20563340209118713</v>
      </c>
      <c r="I156" s="2"/>
      <c r="J156" s="2">
        <f t="shared" si="50"/>
        <v>0.39718329895440641</v>
      </c>
      <c r="K156" s="2">
        <f t="shared" si="51"/>
        <v>0.60281670104559359</v>
      </c>
      <c r="L156" s="2">
        <f t="shared" si="52"/>
        <v>0</v>
      </c>
      <c r="M156" s="2">
        <f t="shared" si="53"/>
        <v>0</v>
      </c>
      <c r="N156" s="1">
        <v>11168</v>
      </c>
      <c r="O156" s="1">
        <v>16950</v>
      </c>
      <c r="AF156" s="5">
        <f>IF(Q156&gt;0,RANK(Q156,(N156:P156,Q156:AD156)),0)</f>
        <v>0</v>
      </c>
      <c r="AG156" s="5">
        <f>IF(R156&gt;0,RANK(R156,(N156:P156,Q156:AD156)),0)</f>
        <v>0</v>
      </c>
      <c r="AH156" s="5" t="e">
        <f>IF(#REF!&gt;0,RANK(#REF!,(N156:P156,Q156:AD156)),0)</f>
        <v>#REF!</v>
      </c>
      <c r="AI156" s="5">
        <f>IF(S156&gt;0,RANK(S156,(N156:P156,Q156:AD156)),0)</f>
        <v>0</v>
      </c>
      <c r="AJ156" s="2">
        <f t="shared" si="54"/>
        <v>0</v>
      </c>
      <c r="AK156" s="2">
        <f t="shared" si="55"/>
        <v>0</v>
      </c>
      <c r="AM156" s="2">
        <f t="shared" si="56"/>
        <v>0</v>
      </c>
      <c r="AO156" t="s">
        <v>228</v>
      </c>
      <c r="AP156" t="s">
        <v>196</v>
      </c>
      <c r="AQ156">
        <v>6</v>
      </c>
      <c r="AS156">
        <v>22</v>
      </c>
      <c r="AT156" s="69">
        <v>63</v>
      </c>
      <c r="AU156" s="66">
        <f t="shared" si="57"/>
        <v>22063</v>
      </c>
      <c r="AW156" s="5" t="s">
        <v>11</v>
      </c>
      <c r="AZ156" s="5"/>
      <c r="BA156" s="5">
        <v>0</v>
      </c>
      <c r="BB156" s="5">
        <v>1</v>
      </c>
      <c r="BC156">
        <f t="shared" si="58"/>
        <v>0</v>
      </c>
      <c r="BD156">
        <f t="shared" si="59"/>
        <v>0.60199999999999998</v>
      </c>
    </row>
    <row r="157" spans="1:56" hidden="1" outlineLevel="1">
      <c r="A157" t="s">
        <v>306</v>
      </c>
      <c r="B157" t="s">
        <v>196</v>
      </c>
      <c r="C157" s="1">
        <f t="shared" ref="C157:C188" si="62">SUM(N157:AD157)</f>
        <v>2821</v>
      </c>
      <c r="D157" s="5">
        <f>IF(C157&gt;0,RANK(N157,(N157:P157,Q157:AD157)),0)</f>
        <v>1</v>
      </c>
      <c r="E157" s="5">
        <f>IF(C157&gt;0,RANK(O157,(N157:P157,Q157:AD157)),0)</f>
        <v>2</v>
      </c>
      <c r="F157" s="5">
        <f>IF(P157&gt;0,RANK(P157,(N157:P157,Q157:AD157)),0)</f>
        <v>0</v>
      </c>
      <c r="G157" s="1">
        <f t="shared" si="60"/>
        <v>957</v>
      </c>
      <c r="H157" s="2">
        <f t="shared" si="61"/>
        <v>0.33924140375753281</v>
      </c>
      <c r="I157" s="2"/>
      <c r="J157" s="2">
        <f t="shared" ref="J157:J189" si="63">IF($C157=0,"-",N157/$C157)</f>
        <v>0.66962070187876643</v>
      </c>
      <c r="K157" s="2">
        <f t="shared" ref="K157:K189" si="64">IF($C157=0,"-",O157/$C157)</f>
        <v>0.33037929812123362</v>
      </c>
      <c r="L157" s="2">
        <f t="shared" ref="L157:L189" si="65">IF($C157=0,"-",P157/$C157)</f>
        <v>0</v>
      </c>
      <c r="M157" s="2">
        <f t="shared" ref="M157:M188" si="66">IF(C157=0,"-",(1-J157-K157-L157))</f>
        <v>-5.5511151231257827E-17</v>
      </c>
      <c r="N157" s="1">
        <v>1889</v>
      </c>
      <c r="O157" s="1">
        <v>932</v>
      </c>
      <c r="AF157" s="5">
        <f>IF(Q157&gt;0,RANK(Q157,(N157:P157,Q157:AD157)),0)</f>
        <v>0</v>
      </c>
      <c r="AG157" s="5">
        <f>IF(R157&gt;0,RANK(R157,(N157:P157,Q157:AD157)),0)</f>
        <v>0</v>
      </c>
      <c r="AH157" s="5" t="e">
        <f>IF(#REF!&gt;0,RANK(#REF!,(N157:P157,Q157:AD157)),0)</f>
        <v>#REF!</v>
      </c>
      <c r="AI157" s="5">
        <f>IF(S157&gt;0,RANK(S157,(N157:P157,Q157:AD157)),0)</f>
        <v>0</v>
      </c>
      <c r="AJ157" s="2">
        <f t="shared" ref="AJ157:AJ189" si="67">IF($C157=0,"-",Q157/$C157)</f>
        <v>0</v>
      </c>
      <c r="AK157" s="2">
        <f t="shared" ref="AK157:AK189" si="68">IF($C157=0,"-",R157/$C157)</f>
        <v>0</v>
      </c>
      <c r="AM157" s="2">
        <f t="shared" ref="AM157:AM189" si="69">IF($C157=0,"-",S157/$C157)</f>
        <v>0</v>
      </c>
      <c r="AO157" t="s">
        <v>306</v>
      </c>
      <c r="AP157" t="s">
        <v>196</v>
      </c>
      <c r="AQ157">
        <v>5</v>
      </c>
      <c r="AS157">
        <v>22</v>
      </c>
      <c r="AT157" s="69">
        <v>65</v>
      </c>
      <c r="AU157" s="66">
        <f t="shared" ref="AU157:AU188" si="70">(AS157*1000+AT157)</f>
        <v>22065</v>
      </c>
      <c r="AW157" s="5" t="s">
        <v>11</v>
      </c>
      <c r="AZ157" s="5"/>
      <c r="BA157" s="5">
        <v>1</v>
      </c>
      <c r="BB157" s="5">
        <v>0</v>
      </c>
      <c r="BC157">
        <f t="shared" ref="BC157:BC188" si="71">ROUNDDOWN(BA157*J157,3)</f>
        <v>0.66900000000000004</v>
      </c>
      <c r="BD157">
        <f t="shared" ref="BD157:BD188" si="72">ROUNDDOWN(BB157*K157,3)</f>
        <v>0</v>
      </c>
    </row>
    <row r="158" spans="1:56" hidden="1" outlineLevel="1">
      <c r="A158" t="s">
        <v>227</v>
      </c>
      <c r="B158" t="s">
        <v>196</v>
      </c>
      <c r="C158" s="1">
        <f t="shared" si="62"/>
        <v>6707</v>
      </c>
      <c r="D158" s="5">
        <f>IF(C158&gt;0,RANK(N158,(N158:P158,Q158:AD158)),0)</f>
        <v>1</v>
      </c>
      <c r="E158" s="5">
        <f>IF(C158&gt;0,RANK(O158,(N158:P158,Q158:AD158)),0)</f>
        <v>2</v>
      </c>
      <c r="F158" s="5">
        <f>IF(P158&gt;0,RANK(P158,(N158:P158,Q158:AD158)),0)</f>
        <v>0</v>
      </c>
      <c r="G158" s="1">
        <f t="shared" si="60"/>
        <v>805</v>
      </c>
      <c r="H158" s="2">
        <f t="shared" si="61"/>
        <v>0.12002385567317728</v>
      </c>
      <c r="I158" s="2"/>
      <c r="J158" s="2">
        <f t="shared" si="63"/>
        <v>0.5600119278365886</v>
      </c>
      <c r="K158" s="2">
        <f t="shared" si="64"/>
        <v>0.43998807216341135</v>
      </c>
      <c r="L158" s="2">
        <f t="shared" si="65"/>
        <v>0</v>
      </c>
      <c r="M158" s="2">
        <f t="shared" si="66"/>
        <v>5.5511151231257827E-17</v>
      </c>
      <c r="N158" s="1">
        <v>3756</v>
      </c>
      <c r="O158" s="1">
        <v>2951</v>
      </c>
      <c r="AF158" s="5">
        <f>IF(Q158&gt;0,RANK(Q158,(N158:P158,Q158:AD158)),0)</f>
        <v>0</v>
      </c>
      <c r="AG158" s="5">
        <f>IF(R158&gt;0,RANK(R158,(N158:P158,Q158:AD158)),0)</f>
        <v>0</v>
      </c>
      <c r="AH158" s="5" t="e">
        <f>IF(#REF!&gt;0,RANK(#REF!,(N158:P158,Q158:AD158)),0)</f>
        <v>#REF!</v>
      </c>
      <c r="AI158" s="5">
        <f>IF(S158&gt;0,RANK(S158,(N158:P158,Q158:AD158)),0)</f>
        <v>0</v>
      </c>
      <c r="AJ158" s="2">
        <f t="shared" si="67"/>
        <v>0</v>
      </c>
      <c r="AK158" s="2">
        <f t="shared" si="68"/>
        <v>0</v>
      </c>
      <c r="AM158" s="2">
        <f t="shared" si="69"/>
        <v>0</v>
      </c>
      <c r="AO158" t="s">
        <v>227</v>
      </c>
      <c r="AP158" t="s">
        <v>196</v>
      </c>
      <c r="AQ158">
        <v>5</v>
      </c>
      <c r="AS158">
        <v>22</v>
      </c>
      <c r="AT158" s="69">
        <v>67</v>
      </c>
      <c r="AU158" s="66">
        <f t="shared" si="70"/>
        <v>22067</v>
      </c>
      <c r="AW158" s="5" t="s">
        <v>11</v>
      </c>
      <c r="AZ158" s="5"/>
      <c r="BA158" s="5">
        <v>1</v>
      </c>
      <c r="BB158" s="5">
        <v>0</v>
      </c>
      <c r="BC158">
        <f t="shared" si="71"/>
        <v>0.56000000000000005</v>
      </c>
      <c r="BD158">
        <f t="shared" si="72"/>
        <v>0</v>
      </c>
    </row>
    <row r="159" spans="1:56" hidden="1" outlineLevel="1">
      <c r="A159" t="s">
        <v>59</v>
      </c>
      <c r="B159" t="s">
        <v>196</v>
      </c>
      <c r="C159" s="1">
        <f t="shared" si="62"/>
        <v>9282</v>
      </c>
      <c r="D159" s="5">
        <f>IF(C159&gt;0,RANK(N159,(N159:P159,Q159:AD159)),0)</f>
        <v>1</v>
      </c>
      <c r="E159" s="5">
        <f>IF(C159&gt;0,RANK(O159,(N159:P159,Q159:AD159)),0)</f>
        <v>2</v>
      </c>
      <c r="F159" s="5">
        <f>IF(P159&gt;0,RANK(P159,(N159:P159,Q159:AD159)),0)</f>
        <v>0</v>
      </c>
      <c r="G159" s="1">
        <f t="shared" si="60"/>
        <v>1562</v>
      </c>
      <c r="H159" s="2">
        <f t="shared" si="61"/>
        <v>0.16828269769446241</v>
      </c>
      <c r="I159" s="2"/>
      <c r="J159" s="2">
        <f t="shared" si="63"/>
        <v>0.58414134884723123</v>
      </c>
      <c r="K159" s="2">
        <f t="shared" si="64"/>
        <v>0.41585865115276882</v>
      </c>
      <c r="L159" s="2">
        <f t="shared" si="65"/>
        <v>0</v>
      </c>
      <c r="M159" s="2">
        <f t="shared" si="66"/>
        <v>-5.5511151231257827E-17</v>
      </c>
      <c r="N159" s="1">
        <v>5422</v>
      </c>
      <c r="O159" s="1">
        <v>3860</v>
      </c>
      <c r="AF159" s="5">
        <f>IF(Q159&gt;0,RANK(Q159,(N159:P159,Q159:AD159)),0)</f>
        <v>0</v>
      </c>
      <c r="AG159" s="5">
        <f>IF(R159&gt;0,RANK(R159,(N159:P159,Q159:AD159)),0)</f>
        <v>0</v>
      </c>
      <c r="AH159" s="5" t="e">
        <f>IF(#REF!&gt;0,RANK(#REF!,(N159:P159,Q159:AD159)),0)</f>
        <v>#REF!</v>
      </c>
      <c r="AI159" s="5">
        <f>IF(S159&gt;0,RANK(S159,(N159:P159,Q159:AD159)),0)</f>
        <v>0</v>
      </c>
      <c r="AJ159" s="2">
        <f t="shared" si="67"/>
        <v>0</v>
      </c>
      <c r="AK159" s="2">
        <f t="shared" si="68"/>
        <v>0</v>
      </c>
      <c r="AM159" s="2">
        <f t="shared" si="69"/>
        <v>0</v>
      </c>
      <c r="AO159" t="s">
        <v>59</v>
      </c>
      <c r="AP159" t="s">
        <v>196</v>
      </c>
      <c r="AQ159">
        <v>4</v>
      </c>
      <c r="AS159">
        <v>22</v>
      </c>
      <c r="AT159" s="69">
        <v>69</v>
      </c>
      <c r="AU159" s="66">
        <f t="shared" si="70"/>
        <v>22069</v>
      </c>
      <c r="AW159" s="5" t="s">
        <v>11</v>
      </c>
      <c r="AZ159" s="5"/>
      <c r="BA159" s="5">
        <v>1</v>
      </c>
      <c r="BB159" s="5">
        <v>0</v>
      </c>
      <c r="BC159">
        <f t="shared" si="71"/>
        <v>0.58399999999999996</v>
      </c>
      <c r="BD159">
        <f t="shared" si="72"/>
        <v>0</v>
      </c>
    </row>
    <row r="160" spans="1:56" hidden="1" outlineLevel="1">
      <c r="A160" t="s">
        <v>290</v>
      </c>
      <c r="B160" t="s">
        <v>196</v>
      </c>
      <c r="C160" s="1">
        <f t="shared" si="62"/>
        <v>94650</v>
      </c>
      <c r="D160" s="5">
        <f>IF(C160&gt;0,RANK(N160,(N160:P160,Q160:AD160)),0)</f>
        <v>1</v>
      </c>
      <c r="E160" s="5">
        <f>IF(C160&gt;0,RANK(O160,(N160:P160,Q160:AD160)),0)</f>
        <v>2</v>
      </c>
      <c r="F160" s="5">
        <f>IF(P160&gt;0,RANK(P160,(N160:P160,Q160:AD160)),0)</f>
        <v>0</v>
      </c>
      <c r="G160" s="1">
        <f t="shared" si="60"/>
        <v>69154</v>
      </c>
      <c r="H160" s="2">
        <f t="shared" si="61"/>
        <v>0.7306286318013735</v>
      </c>
      <c r="I160" s="2"/>
      <c r="J160" s="2">
        <f t="shared" si="63"/>
        <v>0.86531431590068675</v>
      </c>
      <c r="K160" s="2">
        <f t="shared" si="64"/>
        <v>0.13468568409931325</v>
      </c>
      <c r="L160" s="2">
        <f t="shared" si="65"/>
        <v>0</v>
      </c>
      <c r="M160" s="2">
        <f t="shared" si="66"/>
        <v>0</v>
      </c>
      <c r="N160" s="1">
        <v>81902</v>
      </c>
      <c r="O160" s="1">
        <v>12748</v>
      </c>
      <c r="AF160" s="5">
        <f>IF(Q160&gt;0,RANK(Q160,(N160:P160,Q160:AD160)),0)</f>
        <v>0</v>
      </c>
      <c r="AG160" s="5">
        <f>IF(R160&gt;0,RANK(R160,(N160:P160,Q160:AD160)),0)</f>
        <v>0</v>
      </c>
      <c r="AH160" s="5" t="e">
        <f>IF(#REF!&gt;0,RANK(#REF!,(N160:P160,Q160:AD160)),0)</f>
        <v>#REF!</v>
      </c>
      <c r="AI160" s="5">
        <f>IF(S160&gt;0,RANK(S160,(N160:P160,Q160:AD160)),0)</f>
        <v>0</v>
      </c>
      <c r="AJ160" s="2">
        <f t="shared" si="67"/>
        <v>0</v>
      </c>
      <c r="AK160" s="2">
        <f t="shared" si="68"/>
        <v>0</v>
      </c>
      <c r="AM160" s="2">
        <f t="shared" si="69"/>
        <v>0</v>
      </c>
      <c r="AO160" t="s">
        <v>290</v>
      </c>
      <c r="AP160" t="s">
        <v>196</v>
      </c>
      <c r="AS160">
        <v>22</v>
      </c>
      <c r="AT160" s="69">
        <v>71</v>
      </c>
      <c r="AU160" s="66">
        <f t="shared" si="70"/>
        <v>22071</v>
      </c>
      <c r="AW160" s="5" t="s">
        <v>11</v>
      </c>
      <c r="AZ160" s="5"/>
      <c r="BA160" s="5">
        <v>1</v>
      </c>
      <c r="BB160" s="5">
        <v>0</v>
      </c>
      <c r="BC160">
        <f t="shared" si="71"/>
        <v>0.86499999999999999</v>
      </c>
      <c r="BD160">
        <f t="shared" si="72"/>
        <v>0</v>
      </c>
    </row>
    <row r="161" spans="1:56" hidden="1" outlineLevel="1">
      <c r="A161" t="s">
        <v>286</v>
      </c>
      <c r="B161" t="s">
        <v>196</v>
      </c>
      <c r="C161" s="1">
        <f t="shared" si="62"/>
        <v>35758</v>
      </c>
      <c r="D161" s="5">
        <f>IF(C161&gt;0,RANK(N161,(N161:P161,Q161:AD161)),0)</f>
        <v>2</v>
      </c>
      <c r="E161" s="5">
        <f>IF(C161&gt;0,RANK(O161,(N161:P161,Q161:AD161)),0)</f>
        <v>1</v>
      </c>
      <c r="F161" s="5">
        <f>IF(P161&gt;0,RANK(P161,(N161:P161,Q161:AD161)),0)</f>
        <v>0</v>
      </c>
      <c r="G161" s="1">
        <f t="shared" si="60"/>
        <v>604</v>
      </c>
      <c r="H161" s="2">
        <f t="shared" si="61"/>
        <v>1.689132501817775E-2</v>
      </c>
      <c r="I161" s="2"/>
      <c r="J161" s="2">
        <f t="shared" si="63"/>
        <v>0.4915543374909111</v>
      </c>
      <c r="K161" s="2">
        <f t="shared" si="64"/>
        <v>0.50844566250908885</v>
      </c>
      <c r="L161" s="2">
        <f t="shared" si="65"/>
        <v>0</v>
      </c>
      <c r="M161" s="2">
        <f t="shared" si="66"/>
        <v>1.1102230246251565E-16</v>
      </c>
      <c r="N161" s="1">
        <v>17577</v>
      </c>
      <c r="O161" s="1">
        <v>18181</v>
      </c>
      <c r="AF161" s="5">
        <f>IF(Q161&gt;0,RANK(Q161,(N161:P161,Q161:AD161)),0)</f>
        <v>0</v>
      </c>
      <c r="AG161" s="5">
        <f>IF(R161&gt;0,RANK(R161,(N161:P161,Q161:AD161)),0)</f>
        <v>0</v>
      </c>
      <c r="AH161" s="5" t="e">
        <f>IF(#REF!&gt;0,RANK(#REF!,(N161:P161,Q161:AD161)),0)</f>
        <v>#REF!</v>
      </c>
      <c r="AI161" s="5">
        <f>IF(S161&gt;0,RANK(S161,(N161:P161,Q161:AD161)),0)</f>
        <v>0</v>
      </c>
      <c r="AJ161" s="2">
        <f t="shared" si="67"/>
        <v>0</v>
      </c>
      <c r="AK161" s="2">
        <f t="shared" si="68"/>
        <v>0</v>
      </c>
      <c r="AM161" s="2">
        <f t="shared" si="69"/>
        <v>0</v>
      </c>
      <c r="AO161" t="s">
        <v>286</v>
      </c>
      <c r="AP161" t="s">
        <v>196</v>
      </c>
      <c r="AQ161">
        <v>5</v>
      </c>
      <c r="AS161">
        <v>22</v>
      </c>
      <c r="AT161" s="69">
        <v>73</v>
      </c>
      <c r="AU161" s="66">
        <f t="shared" si="70"/>
        <v>22073</v>
      </c>
      <c r="AW161" s="5" t="s">
        <v>11</v>
      </c>
      <c r="AZ161" s="5"/>
      <c r="BA161" s="5">
        <v>0</v>
      </c>
      <c r="BB161" s="5">
        <v>1</v>
      </c>
      <c r="BC161">
        <f t="shared" si="71"/>
        <v>0</v>
      </c>
      <c r="BD161">
        <f t="shared" si="72"/>
        <v>0.50800000000000001</v>
      </c>
    </row>
    <row r="162" spans="1:56" hidden="1" outlineLevel="1">
      <c r="A162" t="s">
        <v>75</v>
      </c>
      <c r="B162" t="s">
        <v>196</v>
      </c>
      <c r="C162" s="1">
        <f t="shared" si="62"/>
        <v>6002</v>
      </c>
      <c r="D162" s="5">
        <f>IF(C162&gt;0,RANK(N162,(N162:P162,Q162:AD162)),0)</f>
        <v>2</v>
      </c>
      <c r="E162" s="5">
        <f>IF(C162&gt;0,RANK(O162,(N162:P162,Q162:AD162)),0)</f>
        <v>1</v>
      </c>
      <c r="F162" s="5">
        <f>IF(P162&gt;0,RANK(P162,(N162:P162,Q162:AD162)),0)</f>
        <v>0</v>
      </c>
      <c r="G162" s="1">
        <f t="shared" si="60"/>
        <v>94</v>
      </c>
      <c r="H162" s="2">
        <f t="shared" si="61"/>
        <v>1.5661446184605132E-2</v>
      </c>
      <c r="I162" s="2"/>
      <c r="J162" s="2">
        <f t="shared" si="63"/>
        <v>0.49216927690769746</v>
      </c>
      <c r="K162" s="2">
        <f t="shared" si="64"/>
        <v>0.50783072309230259</v>
      </c>
      <c r="L162" s="2">
        <f t="shared" si="65"/>
        <v>0</v>
      </c>
      <c r="M162" s="2">
        <f t="shared" si="66"/>
        <v>-1.1102230246251565E-16</v>
      </c>
      <c r="N162" s="1">
        <v>2954</v>
      </c>
      <c r="O162" s="1">
        <v>3048</v>
      </c>
      <c r="AF162" s="5">
        <f>IF(Q162&gt;0,RANK(Q162,(N162:P162,Q162:AD162)),0)</f>
        <v>0</v>
      </c>
      <c r="AG162" s="5">
        <f>IF(R162&gt;0,RANK(R162,(N162:P162,Q162:AD162)),0)</f>
        <v>0</v>
      </c>
      <c r="AH162" s="5" t="e">
        <f>IF(#REF!&gt;0,RANK(#REF!,(N162:P162,Q162:AD162)),0)</f>
        <v>#REF!</v>
      </c>
      <c r="AI162" s="5">
        <f>IF(S162&gt;0,RANK(S162,(N162:P162,Q162:AD162)),0)</f>
        <v>0</v>
      </c>
      <c r="AJ162" s="2">
        <f t="shared" si="67"/>
        <v>0</v>
      </c>
      <c r="AK162" s="2">
        <f t="shared" si="68"/>
        <v>0</v>
      </c>
      <c r="AM162" s="2">
        <f t="shared" si="69"/>
        <v>0</v>
      </c>
      <c r="AO162" t="s">
        <v>75</v>
      </c>
      <c r="AP162" t="s">
        <v>196</v>
      </c>
      <c r="AQ162">
        <v>3</v>
      </c>
      <c r="AS162">
        <v>22</v>
      </c>
      <c r="AT162" s="69">
        <v>75</v>
      </c>
      <c r="AU162" s="66">
        <f t="shared" si="70"/>
        <v>22075</v>
      </c>
      <c r="AW162" s="5" t="s">
        <v>11</v>
      </c>
      <c r="AZ162" s="5"/>
      <c r="BA162" s="5">
        <v>0</v>
      </c>
      <c r="BB162" s="5">
        <v>1</v>
      </c>
      <c r="BC162">
        <f t="shared" si="71"/>
        <v>0</v>
      </c>
      <c r="BD162">
        <f t="shared" si="72"/>
        <v>0.50700000000000001</v>
      </c>
    </row>
    <row r="163" spans="1:56" hidden="1" outlineLevel="1">
      <c r="A163" t="s">
        <v>211</v>
      </c>
      <c r="B163" t="s">
        <v>196</v>
      </c>
      <c r="C163" s="1">
        <f t="shared" si="62"/>
        <v>7635</v>
      </c>
      <c r="D163" s="5">
        <f>IF(C163&gt;0,RANK(N163,(N163:P163,Q163:AD163)),0)</f>
        <v>1</v>
      </c>
      <c r="E163" s="5">
        <f>IF(C163&gt;0,RANK(O163,(N163:P163,Q163:AD163)),0)</f>
        <v>2</v>
      </c>
      <c r="F163" s="5">
        <f>IF(P163&gt;0,RANK(P163,(N163:P163,Q163:AD163)),0)</f>
        <v>0</v>
      </c>
      <c r="G163" s="1">
        <f t="shared" si="60"/>
        <v>3057</v>
      </c>
      <c r="H163" s="2">
        <f t="shared" si="61"/>
        <v>0.40039292730844794</v>
      </c>
      <c r="I163" s="2"/>
      <c r="J163" s="2">
        <f t="shared" si="63"/>
        <v>0.70019646365422394</v>
      </c>
      <c r="K163" s="2">
        <f t="shared" si="64"/>
        <v>0.29980353634577606</v>
      </c>
      <c r="L163" s="2">
        <f t="shared" si="65"/>
        <v>0</v>
      </c>
      <c r="M163" s="2">
        <f t="shared" si="66"/>
        <v>0</v>
      </c>
      <c r="N163" s="1">
        <v>5346</v>
      </c>
      <c r="O163" s="1">
        <v>2289</v>
      </c>
      <c r="AF163" s="5">
        <f>IF(Q163&gt;0,RANK(Q163,(N163:P163,Q163:AD163)),0)</f>
        <v>0</v>
      </c>
      <c r="AG163" s="5">
        <f>IF(R163&gt;0,RANK(R163,(N163:P163,Q163:AD163)),0)</f>
        <v>0</v>
      </c>
      <c r="AH163" s="5" t="e">
        <f>IF(#REF!&gt;0,RANK(#REF!,(N163:P163,Q163:AD163)),0)</f>
        <v>#REF!</v>
      </c>
      <c r="AI163" s="5">
        <f>IF(S163&gt;0,RANK(S163,(N163:P163,Q163:AD163)),0)</f>
        <v>0</v>
      </c>
      <c r="AJ163" s="2">
        <f t="shared" si="67"/>
        <v>0</v>
      </c>
      <c r="AK163" s="2">
        <f t="shared" si="68"/>
        <v>0</v>
      </c>
      <c r="AM163" s="2">
        <f t="shared" si="69"/>
        <v>0</v>
      </c>
      <c r="AO163" t="s">
        <v>211</v>
      </c>
      <c r="AP163" t="s">
        <v>196</v>
      </c>
      <c r="AQ163">
        <v>6</v>
      </c>
      <c r="AS163">
        <v>22</v>
      </c>
      <c r="AT163" s="69">
        <v>77</v>
      </c>
      <c r="AU163" s="66">
        <f t="shared" si="70"/>
        <v>22077</v>
      </c>
      <c r="AW163" s="5" t="s">
        <v>11</v>
      </c>
      <c r="AZ163" s="5"/>
      <c r="BA163" s="5">
        <v>1</v>
      </c>
      <c r="BB163" s="5">
        <v>0</v>
      </c>
      <c r="BC163">
        <f t="shared" si="71"/>
        <v>0.7</v>
      </c>
      <c r="BD163">
        <f t="shared" si="72"/>
        <v>0</v>
      </c>
    </row>
    <row r="164" spans="1:56" hidden="1" outlineLevel="1">
      <c r="A164" t="s">
        <v>147</v>
      </c>
      <c r="B164" t="s">
        <v>196</v>
      </c>
      <c r="C164" s="1">
        <f t="shared" si="62"/>
        <v>28362</v>
      </c>
      <c r="D164" s="5">
        <f>IF(C164&gt;0,RANK(N164,(N164:P164,Q164:AD164)),0)</f>
        <v>1</v>
      </c>
      <c r="E164" s="5">
        <f>IF(C164&gt;0,RANK(O164,(N164:P164,Q164:AD164)),0)</f>
        <v>2</v>
      </c>
      <c r="F164" s="5">
        <f>IF(P164&gt;0,RANK(P164,(N164:P164,Q164:AD164)),0)</f>
        <v>0</v>
      </c>
      <c r="G164" s="1">
        <f t="shared" si="60"/>
        <v>1370</v>
      </c>
      <c r="H164" s="2">
        <f t="shared" si="61"/>
        <v>4.8304068824483466E-2</v>
      </c>
      <c r="I164" s="2"/>
      <c r="J164" s="2">
        <f t="shared" si="63"/>
        <v>0.52415203441224179</v>
      </c>
      <c r="K164" s="2">
        <f t="shared" si="64"/>
        <v>0.47584796558775827</v>
      </c>
      <c r="L164" s="2">
        <f t="shared" si="65"/>
        <v>0</v>
      </c>
      <c r="M164" s="2">
        <f t="shared" si="66"/>
        <v>-5.5511151231257827E-17</v>
      </c>
      <c r="N164" s="1">
        <v>14866</v>
      </c>
      <c r="O164" s="1">
        <v>13496</v>
      </c>
      <c r="AF164" s="5">
        <f>IF(Q164&gt;0,RANK(Q164,(N164:P164,Q164:AD164)),0)</f>
        <v>0</v>
      </c>
      <c r="AG164" s="5">
        <f>IF(R164&gt;0,RANK(R164,(N164:P164,Q164:AD164)),0)</f>
        <v>0</v>
      </c>
      <c r="AH164" s="5" t="e">
        <f>IF(#REF!&gt;0,RANK(#REF!,(N164:P164,Q164:AD164)),0)</f>
        <v>#REF!</v>
      </c>
      <c r="AI164" s="5">
        <f>IF(S164&gt;0,RANK(S164,(N164:P164,Q164:AD164)),0)</f>
        <v>0</v>
      </c>
      <c r="AJ164" s="2">
        <f t="shared" si="67"/>
        <v>0</v>
      </c>
      <c r="AK164" s="2">
        <f t="shared" si="68"/>
        <v>0</v>
      </c>
      <c r="AM164" s="2">
        <f t="shared" si="69"/>
        <v>0</v>
      </c>
      <c r="AO164" t="s">
        <v>147</v>
      </c>
      <c r="AP164" t="s">
        <v>196</v>
      </c>
      <c r="AQ164">
        <v>5</v>
      </c>
      <c r="AS164">
        <v>22</v>
      </c>
      <c r="AT164" s="69">
        <v>79</v>
      </c>
      <c r="AU164" s="66">
        <f t="shared" si="70"/>
        <v>22079</v>
      </c>
      <c r="AW164" s="5" t="s">
        <v>11</v>
      </c>
      <c r="AZ164" s="5"/>
      <c r="BA164" s="5">
        <v>1</v>
      </c>
      <c r="BB164" s="5">
        <v>0</v>
      </c>
      <c r="BC164">
        <f t="shared" si="71"/>
        <v>0.52400000000000002</v>
      </c>
      <c r="BD164">
        <f t="shared" si="72"/>
        <v>0</v>
      </c>
    </row>
    <row r="165" spans="1:56" hidden="1" outlineLevel="1">
      <c r="A165" t="s">
        <v>148</v>
      </c>
      <c r="B165" t="s">
        <v>196</v>
      </c>
      <c r="C165" s="1">
        <f t="shared" si="62"/>
        <v>2438</v>
      </c>
      <c r="D165" s="5">
        <f>IF(C165&gt;0,RANK(N165,(N165:P165,Q165:AD165)),0)</f>
        <v>1</v>
      </c>
      <c r="E165" s="5">
        <f>IF(C165&gt;0,RANK(O165,(N165:P165,Q165:AD165)),0)</f>
        <v>2</v>
      </c>
      <c r="F165" s="5">
        <f>IF(P165&gt;0,RANK(P165,(N165:P165,Q165:AD165)),0)</f>
        <v>0</v>
      </c>
      <c r="G165" s="1">
        <f t="shared" si="60"/>
        <v>312</v>
      </c>
      <c r="H165" s="2">
        <f t="shared" si="61"/>
        <v>0.12797374897456931</v>
      </c>
      <c r="I165" s="2"/>
      <c r="J165" s="2">
        <f t="shared" si="63"/>
        <v>0.56398687448728468</v>
      </c>
      <c r="K165" s="2">
        <f t="shared" si="64"/>
        <v>0.43601312551271532</v>
      </c>
      <c r="L165" s="2">
        <f t="shared" si="65"/>
        <v>0</v>
      </c>
      <c r="M165" s="2">
        <f t="shared" si="66"/>
        <v>0</v>
      </c>
      <c r="N165" s="1">
        <v>1375</v>
      </c>
      <c r="O165" s="1">
        <v>1063</v>
      </c>
      <c r="AF165" s="5">
        <f>IF(Q165&gt;0,RANK(Q165,(N165:P165,Q165:AD165)),0)</f>
        <v>0</v>
      </c>
      <c r="AG165" s="5">
        <f>IF(R165&gt;0,RANK(R165,(N165:P165,Q165:AD165)),0)</f>
        <v>0</v>
      </c>
      <c r="AH165" s="5" t="e">
        <f>IF(#REF!&gt;0,RANK(#REF!,(N165:P165,Q165:AD165)),0)</f>
        <v>#REF!</v>
      </c>
      <c r="AI165" s="5">
        <f>IF(S165&gt;0,RANK(S165,(N165:P165,Q165:AD165)),0)</f>
        <v>0</v>
      </c>
      <c r="AJ165" s="2">
        <f t="shared" si="67"/>
        <v>0</v>
      </c>
      <c r="AK165" s="2">
        <f t="shared" si="68"/>
        <v>0</v>
      </c>
      <c r="AM165" s="2">
        <f t="shared" si="69"/>
        <v>0</v>
      </c>
      <c r="AO165" t="s">
        <v>148</v>
      </c>
      <c r="AP165" t="s">
        <v>196</v>
      </c>
      <c r="AQ165">
        <v>4</v>
      </c>
      <c r="AS165">
        <v>22</v>
      </c>
      <c r="AT165" s="69">
        <v>81</v>
      </c>
      <c r="AU165" s="66">
        <f t="shared" si="70"/>
        <v>22081</v>
      </c>
      <c r="AW165" s="5" t="s">
        <v>11</v>
      </c>
      <c r="AZ165" s="5"/>
      <c r="BA165" s="5">
        <v>1</v>
      </c>
      <c r="BB165" s="5">
        <v>0</v>
      </c>
      <c r="BC165">
        <f t="shared" si="71"/>
        <v>0.56299999999999994</v>
      </c>
      <c r="BD165">
        <f t="shared" si="72"/>
        <v>0</v>
      </c>
    </row>
    <row r="166" spans="1:56" hidden="1" outlineLevel="1">
      <c r="A166" t="s">
        <v>289</v>
      </c>
      <c r="B166" t="s">
        <v>196</v>
      </c>
      <c r="C166" s="1">
        <f t="shared" si="62"/>
        <v>7912</v>
      </c>
      <c r="D166" s="5">
        <f>IF(C166&gt;0,RANK(N166,(N166:P166,Q166:AD166)),0)</f>
        <v>2</v>
      </c>
      <c r="E166" s="5">
        <f>IF(C166&gt;0,RANK(O166,(N166:P166,Q166:AD166)),0)</f>
        <v>1</v>
      </c>
      <c r="F166" s="5">
        <f>IF(P166&gt;0,RANK(P166,(N166:P166,Q166:AD166)),0)</f>
        <v>0</v>
      </c>
      <c r="G166" s="1">
        <f t="shared" si="60"/>
        <v>56</v>
      </c>
      <c r="H166" s="2">
        <f t="shared" si="61"/>
        <v>7.0778564206268957E-3</v>
      </c>
      <c r="I166" s="2"/>
      <c r="J166" s="2">
        <f t="shared" si="63"/>
        <v>0.49646107178968657</v>
      </c>
      <c r="K166" s="2">
        <f t="shared" si="64"/>
        <v>0.50353892821031343</v>
      </c>
      <c r="L166" s="2">
        <f t="shared" si="65"/>
        <v>0</v>
      </c>
      <c r="M166" s="2">
        <f t="shared" si="66"/>
        <v>0</v>
      </c>
      <c r="N166" s="1">
        <v>3928</v>
      </c>
      <c r="O166" s="1">
        <v>3984</v>
      </c>
      <c r="AF166" s="5">
        <f>IF(Q166&gt;0,RANK(Q166,(N166:P166,Q166:AD166)),0)</f>
        <v>0</v>
      </c>
      <c r="AG166" s="5">
        <f>IF(R166&gt;0,RANK(R166,(N166:P166,Q166:AD166)),0)</f>
        <v>0</v>
      </c>
      <c r="AH166" s="5" t="e">
        <f>IF(#REF!&gt;0,RANK(#REF!,(N166:P166,Q166:AD166)),0)</f>
        <v>#REF!</v>
      </c>
      <c r="AI166" s="5">
        <f>IF(S166&gt;0,RANK(S166,(N166:P166,Q166:AD166)),0)</f>
        <v>0</v>
      </c>
      <c r="AJ166" s="2">
        <f t="shared" si="67"/>
        <v>0</v>
      </c>
      <c r="AK166" s="2">
        <f t="shared" si="68"/>
        <v>0</v>
      </c>
      <c r="AM166" s="2">
        <f t="shared" si="69"/>
        <v>0</v>
      </c>
      <c r="AO166" t="s">
        <v>289</v>
      </c>
      <c r="AP166" t="s">
        <v>196</v>
      </c>
      <c r="AQ166">
        <v>5</v>
      </c>
      <c r="AS166">
        <v>22</v>
      </c>
      <c r="AT166" s="69">
        <v>83</v>
      </c>
      <c r="AU166" s="66">
        <f t="shared" si="70"/>
        <v>22083</v>
      </c>
      <c r="AW166" s="5" t="s">
        <v>11</v>
      </c>
      <c r="AZ166" s="5"/>
      <c r="BA166" s="5">
        <v>1</v>
      </c>
      <c r="BB166" s="5">
        <v>0</v>
      </c>
      <c r="BC166">
        <f t="shared" si="71"/>
        <v>0.496</v>
      </c>
      <c r="BD166">
        <f t="shared" si="72"/>
        <v>0</v>
      </c>
    </row>
    <row r="167" spans="1:56" hidden="1" outlineLevel="1">
      <c r="A167" t="s">
        <v>194</v>
      </c>
      <c r="B167" t="s">
        <v>196</v>
      </c>
      <c r="C167" s="1">
        <f t="shared" si="62"/>
        <v>5175</v>
      </c>
      <c r="D167" s="5">
        <f>IF(C167&gt;0,RANK(N167,(N167:P167,Q167:AD167)),0)</f>
        <v>2</v>
      </c>
      <c r="E167" s="5">
        <f>IF(C167&gt;0,RANK(O167,(N167:P167,Q167:AD167)),0)</f>
        <v>1</v>
      </c>
      <c r="F167" s="5">
        <f>IF(P167&gt;0,RANK(P167,(N167:P167,Q167:AD167)),0)</f>
        <v>0</v>
      </c>
      <c r="G167" s="1">
        <f t="shared" si="60"/>
        <v>1929</v>
      </c>
      <c r="H167" s="2">
        <f t="shared" si="61"/>
        <v>0.37275362318840577</v>
      </c>
      <c r="I167" s="2"/>
      <c r="J167" s="2">
        <f t="shared" si="63"/>
        <v>0.31362318840579712</v>
      </c>
      <c r="K167" s="2">
        <f t="shared" si="64"/>
        <v>0.68637681159420294</v>
      </c>
      <c r="L167" s="2">
        <f t="shared" si="65"/>
        <v>0</v>
      </c>
      <c r="M167" s="2">
        <f t="shared" si="66"/>
        <v>-1.1102230246251565E-16</v>
      </c>
      <c r="N167" s="1">
        <v>1623</v>
      </c>
      <c r="O167" s="1">
        <v>3552</v>
      </c>
      <c r="AF167" s="5">
        <f>IF(Q167&gt;0,RANK(Q167,(N167:P167,Q167:AD167)),0)</f>
        <v>0</v>
      </c>
      <c r="AG167" s="5">
        <f>IF(R167&gt;0,RANK(R167,(N167:P167,Q167:AD167)),0)</f>
        <v>0</v>
      </c>
      <c r="AH167" s="5" t="e">
        <f>IF(#REF!&gt;0,RANK(#REF!,(N167:P167,Q167:AD167)),0)</f>
        <v>#REF!</v>
      </c>
      <c r="AI167" s="5">
        <f>IF(S167&gt;0,RANK(S167,(N167:P167,Q167:AD167)),0)</f>
        <v>0</v>
      </c>
      <c r="AJ167" s="2">
        <f t="shared" si="67"/>
        <v>0</v>
      </c>
      <c r="AK167" s="2">
        <f t="shared" si="68"/>
        <v>0</v>
      </c>
      <c r="AM167" s="2">
        <f t="shared" si="69"/>
        <v>0</v>
      </c>
      <c r="AO167" t="s">
        <v>194</v>
      </c>
      <c r="AP167" t="s">
        <v>196</v>
      </c>
      <c r="AQ167">
        <v>4</v>
      </c>
      <c r="AS167">
        <v>22</v>
      </c>
      <c r="AT167" s="69">
        <v>85</v>
      </c>
      <c r="AU167" s="66">
        <f t="shared" si="70"/>
        <v>22085</v>
      </c>
      <c r="AW167" s="5" t="s">
        <v>11</v>
      </c>
      <c r="AZ167" s="5"/>
      <c r="BA167" s="5">
        <v>0</v>
      </c>
      <c r="BB167" s="5">
        <v>1</v>
      </c>
      <c r="BC167">
        <f t="shared" si="71"/>
        <v>0</v>
      </c>
      <c r="BD167">
        <f t="shared" si="72"/>
        <v>0.68600000000000005</v>
      </c>
    </row>
    <row r="168" spans="1:56" hidden="1" outlineLevel="1">
      <c r="A168" t="s">
        <v>118</v>
      </c>
      <c r="B168" t="s">
        <v>196</v>
      </c>
      <c r="C168" s="1">
        <f t="shared" si="62"/>
        <v>11494</v>
      </c>
      <c r="D168" s="5">
        <f>IF(C168&gt;0,RANK(N168,(N168:P168,Q168:AD168)),0)</f>
        <v>1</v>
      </c>
      <c r="E168" s="5">
        <f>IF(C168&gt;0,RANK(O168,(N168:P168,Q168:AD168)),0)</f>
        <v>2</v>
      </c>
      <c r="F168" s="5">
        <f>IF(P168&gt;0,RANK(P168,(N168:P168,Q168:AD168)),0)</f>
        <v>0</v>
      </c>
      <c r="G168" s="1">
        <f t="shared" si="60"/>
        <v>1282</v>
      </c>
      <c r="H168" s="2">
        <f t="shared" si="61"/>
        <v>0.11153645380198364</v>
      </c>
      <c r="I168" s="2"/>
      <c r="J168" s="2">
        <f t="shared" si="63"/>
        <v>0.55576822690099181</v>
      </c>
      <c r="K168" s="2">
        <f t="shared" si="64"/>
        <v>0.44423177309900819</v>
      </c>
      <c r="L168" s="2">
        <f t="shared" si="65"/>
        <v>0</v>
      </c>
      <c r="M168" s="2">
        <f t="shared" si="66"/>
        <v>0</v>
      </c>
      <c r="N168" s="1">
        <v>6388</v>
      </c>
      <c r="O168" s="1">
        <v>5106</v>
      </c>
      <c r="AF168" s="5">
        <f>IF(Q168&gt;0,RANK(Q168,(N168:P168,Q168:AD168)),0)</f>
        <v>0</v>
      </c>
      <c r="AG168" s="5">
        <f>IF(R168&gt;0,RANK(R168,(N168:P168,Q168:AD168)),0)</f>
        <v>0</v>
      </c>
      <c r="AH168" s="5" t="e">
        <f>IF(#REF!&gt;0,RANK(#REF!,(N168:P168,Q168:AD168)),0)</f>
        <v>#REF!</v>
      </c>
      <c r="AI168" s="5">
        <f>IF(S168&gt;0,RANK(S168,(N168:P168,Q168:AD168)),0)</f>
        <v>0</v>
      </c>
      <c r="AJ168" s="2">
        <f t="shared" si="67"/>
        <v>0</v>
      </c>
      <c r="AK168" s="2">
        <f t="shared" si="68"/>
        <v>0</v>
      </c>
      <c r="AM168" s="2">
        <f t="shared" si="69"/>
        <v>0</v>
      </c>
      <c r="AO168" t="s">
        <v>118</v>
      </c>
      <c r="AP168" t="s">
        <v>196</v>
      </c>
      <c r="AQ168">
        <v>3</v>
      </c>
      <c r="AS168">
        <v>22</v>
      </c>
      <c r="AT168" s="69">
        <v>87</v>
      </c>
      <c r="AU168" s="66">
        <f t="shared" si="70"/>
        <v>22087</v>
      </c>
      <c r="AW168" s="5" t="s">
        <v>11</v>
      </c>
      <c r="AZ168" s="5"/>
      <c r="BA168" s="5">
        <v>0</v>
      </c>
      <c r="BB168" s="5">
        <v>1</v>
      </c>
      <c r="BC168">
        <f t="shared" si="71"/>
        <v>0</v>
      </c>
      <c r="BD168">
        <f t="shared" si="72"/>
        <v>0.44400000000000001</v>
      </c>
    </row>
    <row r="169" spans="1:56" hidden="1" outlineLevel="1">
      <c r="A169" t="s">
        <v>240</v>
      </c>
      <c r="B169" t="s">
        <v>196</v>
      </c>
      <c r="C169" s="1">
        <f t="shared" si="62"/>
        <v>15773</v>
      </c>
      <c r="D169" s="5">
        <f>IF(C169&gt;0,RANK(N169,(N169:P169,Q169:AD169)),0)</f>
        <v>1</v>
      </c>
      <c r="E169" s="5">
        <f>IF(C169&gt;0,RANK(O169,(N169:P169,Q169:AD169)),0)</f>
        <v>2</v>
      </c>
      <c r="F169" s="5">
        <f>IF(P169&gt;0,RANK(P169,(N169:P169,Q169:AD169)),0)</f>
        <v>0</v>
      </c>
      <c r="G169" s="1">
        <f t="shared" si="60"/>
        <v>189</v>
      </c>
      <c r="H169" s="2">
        <f t="shared" si="61"/>
        <v>1.1982501743485703E-2</v>
      </c>
      <c r="I169" s="2"/>
      <c r="J169" s="2">
        <f t="shared" si="63"/>
        <v>0.5059912508717429</v>
      </c>
      <c r="K169" s="2">
        <f t="shared" si="64"/>
        <v>0.49400874912825715</v>
      </c>
      <c r="L169" s="2">
        <f t="shared" si="65"/>
        <v>0</v>
      </c>
      <c r="M169" s="2">
        <f t="shared" si="66"/>
        <v>-5.5511151231257827E-17</v>
      </c>
      <c r="N169" s="1">
        <v>7981</v>
      </c>
      <c r="O169" s="1">
        <v>7792</v>
      </c>
      <c r="AF169" s="5">
        <f>IF(Q169&gt;0,RANK(Q169,(N169:P169,Q169:AD169)),0)</f>
        <v>0</v>
      </c>
      <c r="AG169" s="5">
        <f>IF(R169&gt;0,RANK(R169,(N169:P169,Q169:AD169)),0)</f>
        <v>0</v>
      </c>
      <c r="AH169" s="5" t="e">
        <f>IF(#REF!&gt;0,RANK(#REF!,(N169:P169,Q169:AD169)),0)</f>
        <v>#REF!</v>
      </c>
      <c r="AI169" s="5">
        <f>IF(S169&gt;0,RANK(S169,(N169:P169,Q169:AD169)),0)</f>
        <v>0</v>
      </c>
      <c r="AJ169" s="2">
        <f t="shared" si="67"/>
        <v>0</v>
      </c>
      <c r="AK169" s="2">
        <f t="shared" si="68"/>
        <v>0</v>
      </c>
      <c r="AM169" s="2">
        <f t="shared" si="69"/>
        <v>0</v>
      </c>
      <c r="AO169" t="s">
        <v>240</v>
      </c>
      <c r="AP169" t="s">
        <v>196</v>
      </c>
      <c r="AQ169">
        <v>3</v>
      </c>
      <c r="AS169">
        <v>22</v>
      </c>
      <c r="AT169" s="69">
        <v>89</v>
      </c>
      <c r="AU169" s="66">
        <f t="shared" si="70"/>
        <v>22089</v>
      </c>
      <c r="AW169" s="5" t="s">
        <v>11</v>
      </c>
      <c r="AZ169" s="5"/>
      <c r="BA169" s="5">
        <v>0</v>
      </c>
      <c r="BB169" s="5">
        <v>1</v>
      </c>
      <c r="BC169">
        <f t="shared" si="71"/>
        <v>0</v>
      </c>
      <c r="BD169">
        <f t="shared" si="72"/>
        <v>0.49399999999999999</v>
      </c>
    </row>
    <row r="170" spans="1:56" hidden="1" outlineLevel="1">
      <c r="A170" t="s">
        <v>204</v>
      </c>
      <c r="B170" t="s">
        <v>196</v>
      </c>
      <c r="C170" s="1">
        <f t="shared" si="62"/>
        <v>4694</v>
      </c>
      <c r="D170" s="5">
        <f>IF(C170&gt;0,RANK(N170,(N170:P170,Q170:AD170)),0)</f>
        <v>1</v>
      </c>
      <c r="E170" s="5">
        <f>IF(C170&gt;0,RANK(O170,(N170:P170,Q170:AD170)),0)</f>
        <v>2</v>
      </c>
      <c r="F170" s="5">
        <f>IF(P170&gt;0,RANK(P170,(N170:P170,Q170:AD170)),0)</f>
        <v>0</v>
      </c>
      <c r="G170" s="1">
        <f t="shared" si="60"/>
        <v>2898</v>
      </c>
      <c r="H170" s="2">
        <f t="shared" si="61"/>
        <v>0.6173838943331913</v>
      </c>
      <c r="I170" s="2"/>
      <c r="J170" s="2">
        <f t="shared" si="63"/>
        <v>0.80869194716659565</v>
      </c>
      <c r="K170" s="2">
        <f t="shared" si="64"/>
        <v>0.19130805283340435</v>
      </c>
      <c r="L170" s="2">
        <f t="shared" si="65"/>
        <v>0</v>
      </c>
      <c r="M170" s="2">
        <f t="shared" si="66"/>
        <v>0</v>
      </c>
      <c r="N170" s="1">
        <v>3796</v>
      </c>
      <c r="O170" s="1">
        <v>898</v>
      </c>
      <c r="AF170" s="5">
        <f>IF(Q170&gt;0,RANK(Q170,(N170:P170,Q170:AD170)),0)</f>
        <v>0</v>
      </c>
      <c r="AG170" s="5">
        <f>IF(R170&gt;0,RANK(R170,(N170:P170,Q170:AD170)),0)</f>
        <v>0</v>
      </c>
      <c r="AH170" s="5" t="e">
        <f>IF(#REF!&gt;0,RANK(#REF!,(N170:P170,Q170:AD170)),0)</f>
        <v>#REF!</v>
      </c>
      <c r="AI170" s="5">
        <f>IF(S170&gt;0,RANK(S170,(N170:P170,Q170:AD170)),0)</f>
        <v>0</v>
      </c>
      <c r="AJ170" s="2">
        <f t="shared" si="67"/>
        <v>0</v>
      </c>
      <c r="AK170" s="2">
        <f t="shared" si="68"/>
        <v>0</v>
      </c>
      <c r="AM170" s="2">
        <f t="shared" si="69"/>
        <v>0</v>
      </c>
      <c r="AO170" t="s">
        <v>204</v>
      </c>
      <c r="AP170" t="s">
        <v>196</v>
      </c>
      <c r="AQ170">
        <v>6</v>
      </c>
      <c r="AS170">
        <v>22</v>
      </c>
      <c r="AT170" s="69">
        <v>91</v>
      </c>
      <c r="AU170" s="66">
        <f t="shared" si="70"/>
        <v>22091</v>
      </c>
      <c r="AW170" s="5" t="s">
        <v>11</v>
      </c>
      <c r="AZ170" s="5"/>
      <c r="BA170" s="5">
        <v>1</v>
      </c>
      <c r="BB170" s="5">
        <v>0</v>
      </c>
      <c r="BC170">
        <f t="shared" si="71"/>
        <v>0.80800000000000005</v>
      </c>
      <c r="BD170">
        <f t="shared" si="72"/>
        <v>0</v>
      </c>
    </row>
    <row r="171" spans="1:56" hidden="1" outlineLevel="1">
      <c r="A171" t="s">
        <v>205</v>
      </c>
      <c r="B171" t="s">
        <v>196</v>
      </c>
      <c r="C171" s="1">
        <f t="shared" si="62"/>
        <v>9270</v>
      </c>
      <c r="D171" s="5">
        <f>IF(C171&gt;0,RANK(N171,(N171:P171,Q171:AD171)),0)</f>
        <v>1</v>
      </c>
      <c r="E171" s="5">
        <f>IF(C171&gt;0,RANK(O171,(N171:P171,Q171:AD171)),0)</f>
        <v>2</v>
      </c>
      <c r="F171" s="5">
        <f>IF(P171&gt;0,RANK(P171,(N171:P171,Q171:AD171)),0)</f>
        <v>0</v>
      </c>
      <c r="G171" s="1">
        <f t="shared" si="60"/>
        <v>3692</v>
      </c>
      <c r="H171" s="2">
        <f t="shared" si="61"/>
        <v>0.39827400215749731</v>
      </c>
      <c r="I171" s="2"/>
      <c r="J171" s="2">
        <f t="shared" si="63"/>
        <v>0.69913700107874865</v>
      </c>
      <c r="K171" s="2">
        <f t="shared" si="64"/>
        <v>0.30086299892125135</v>
      </c>
      <c r="L171" s="2">
        <f t="shared" si="65"/>
        <v>0</v>
      </c>
      <c r="M171" s="2">
        <f t="shared" si="66"/>
        <v>0</v>
      </c>
      <c r="N171" s="1">
        <v>6481</v>
      </c>
      <c r="O171" s="1">
        <v>2789</v>
      </c>
      <c r="AF171" s="5">
        <f>IF(Q171&gt;0,RANK(Q171,(N171:P171,Q171:AD171)),0)</f>
        <v>0</v>
      </c>
      <c r="AG171" s="5">
        <f>IF(R171&gt;0,RANK(R171,(N171:P171,Q171:AD171)),0)</f>
        <v>0</v>
      </c>
      <c r="AH171" s="5" t="e">
        <f>IF(#REF!&gt;0,RANK(#REF!,(N171:P171,Q171:AD171)),0)</f>
        <v>#REF!</v>
      </c>
      <c r="AI171" s="5">
        <f>IF(S171&gt;0,RANK(S171,(N171:P171,Q171:AD171)),0)</f>
        <v>0</v>
      </c>
      <c r="AJ171" s="2">
        <f t="shared" si="67"/>
        <v>0</v>
      </c>
      <c r="AK171" s="2">
        <f t="shared" si="68"/>
        <v>0</v>
      </c>
      <c r="AM171" s="2">
        <f t="shared" si="69"/>
        <v>0</v>
      </c>
      <c r="AO171" t="s">
        <v>205</v>
      </c>
      <c r="AP171" t="s">
        <v>196</v>
      </c>
      <c r="AQ171">
        <v>3</v>
      </c>
      <c r="AS171">
        <v>22</v>
      </c>
      <c r="AT171" s="69">
        <v>93</v>
      </c>
      <c r="AU171" s="66">
        <f t="shared" si="70"/>
        <v>22093</v>
      </c>
      <c r="AW171" s="5" t="s">
        <v>11</v>
      </c>
      <c r="AZ171" s="5"/>
      <c r="BA171" s="5">
        <v>1</v>
      </c>
      <c r="BB171" s="5">
        <v>0</v>
      </c>
      <c r="BC171">
        <f t="shared" si="71"/>
        <v>0.69899999999999995</v>
      </c>
      <c r="BD171">
        <f t="shared" si="72"/>
        <v>0</v>
      </c>
    </row>
    <row r="172" spans="1:56" hidden="1" outlineLevel="1">
      <c r="A172" t="s">
        <v>16</v>
      </c>
      <c r="B172" t="s">
        <v>196</v>
      </c>
      <c r="C172" s="1">
        <f t="shared" si="62"/>
        <v>16262</v>
      </c>
      <c r="D172" s="5">
        <f>IF(C172&gt;0,RANK(N172,(N172:P172,Q172:AD172)),0)</f>
        <v>1</v>
      </c>
      <c r="E172" s="5">
        <f>IF(C172&gt;0,RANK(O172,(N172:P172,Q172:AD172)),0)</f>
        <v>2</v>
      </c>
      <c r="F172" s="5">
        <f>IF(P172&gt;0,RANK(P172,(N172:P172,Q172:AD172)),0)</f>
        <v>0</v>
      </c>
      <c r="G172" s="1">
        <f t="shared" si="60"/>
        <v>6862</v>
      </c>
      <c r="H172" s="2">
        <f t="shared" si="61"/>
        <v>0.42196531791907516</v>
      </c>
      <c r="I172" s="2"/>
      <c r="J172" s="2">
        <f t="shared" si="63"/>
        <v>0.71098265895953761</v>
      </c>
      <c r="K172" s="2">
        <f t="shared" si="64"/>
        <v>0.28901734104046245</v>
      </c>
      <c r="L172" s="2">
        <f t="shared" si="65"/>
        <v>0</v>
      </c>
      <c r="M172" s="2">
        <f t="shared" si="66"/>
        <v>-5.5511151231257827E-17</v>
      </c>
      <c r="N172" s="1">
        <v>11562</v>
      </c>
      <c r="O172" s="1">
        <v>4700</v>
      </c>
      <c r="AF172" s="5">
        <f>IF(Q172&gt;0,RANK(Q172,(N172:P172,Q172:AD172)),0)</f>
        <v>0</v>
      </c>
      <c r="AG172" s="5">
        <f>IF(R172&gt;0,RANK(R172,(N172:P172,Q172:AD172)),0)</f>
        <v>0</v>
      </c>
      <c r="AH172" s="5" t="e">
        <f>IF(#REF!&gt;0,RANK(#REF!,(N172:P172,Q172:AD172)),0)</f>
        <v>#REF!</v>
      </c>
      <c r="AI172" s="5">
        <f>IF(S172&gt;0,RANK(S172,(N172:P172,Q172:AD172)),0)</f>
        <v>0</v>
      </c>
      <c r="AJ172" s="2">
        <f t="shared" si="67"/>
        <v>0</v>
      </c>
      <c r="AK172" s="2">
        <f t="shared" si="68"/>
        <v>0</v>
      </c>
      <c r="AM172" s="2">
        <f t="shared" si="69"/>
        <v>0</v>
      </c>
      <c r="AO172" t="s">
        <v>16</v>
      </c>
      <c r="AP172" t="s">
        <v>196</v>
      </c>
      <c r="AQ172">
        <v>3</v>
      </c>
      <c r="AS172">
        <v>22</v>
      </c>
      <c r="AT172" s="69">
        <v>95</v>
      </c>
      <c r="AU172" s="66">
        <f t="shared" si="70"/>
        <v>22095</v>
      </c>
      <c r="AW172" s="5" t="s">
        <v>11</v>
      </c>
      <c r="AZ172" s="5"/>
      <c r="BA172" s="5">
        <v>1</v>
      </c>
      <c r="BB172" s="5">
        <v>0</v>
      </c>
      <c r="BC172">
        <f t="shared" si="71"/>
        <v>0.71</v>
      </c>
      <c r="BD172">
        <f t="shared" si="72"/>
        <v>0</v>
      </c>
    </row>
    <row r="173" spans="1:56" hidden="1" outlineLevel="1">
      <c r="A173" t="s">
        <v>69</v>
      </c>
      <c r="B173" t="s">
        <v>196</v>
      </c>
      <c r="C173" s="1">
        <f t="shared" si="62"/>
        <v>22604</v>
      </c>
      <c r="D173" s="5">
        <f>IF(C173&gt;0,RANK(N173,(N173:P173,Q173:AD173)),0)</f>
        <v>1</v>
      </c>
      <c r="E173" s="5">
        <f>IF(C173&gt;0,RANK(O173,(N173:P173,Q173:AD173)),0)</f>
        <v>2</v>
      </c>
      <c r="F173" s="5">
        <f>IF(P173&gt;0,RANK(P173,(N173:P173,Q173:AD173)),0)</f>
        <v>0</v>
      </c>
      <c r="G173" s="1">
        <f t="shared" si="60"/>
        <v>6046</v>
      </c>
      <c r="H173" s="2">
        <f t="shared" si="61"/>
        <v>0.26747478322420809</v>
      </c>
      <c r="I173" s="2"/>
      <c r="J173" s="2">
        <f t="shared" si="63"/>
        <v>0.63373739161210407</v>
      </c>
      <c r="K173" s="2">
        <f t="shared" si="64"/>
        <v>0.36626260838789593</v>
      </c>
      <c r="L173" s="2">
        <f t="shared" si="65"/>
        <v>0</v>
      </c>
      <c r="M173" s="2">
        <f t="shared" si="66"/>
        <v>0</v>
      </c>
      <c r="N173" s="1">
        <v>14325</v>
      </c>
      <c r="O173" s="1">
        <v>8279</v>
      </c>
      <c r="AF173" s="5">
        <f>IF(Q173&gt;0,RANK(Q173,(N173:P173,Q173:AD173)),0)</f>
        <v>0</v>
      </c>
      <c r="AG173" s="5">
        <f>IF(R173&gt;0,RANK(R173,(N173:P173,Q173:AD173)),0)</f>
        <v>0</v>
      </c>
      <c r="AH173" s="5" t="e">
        <f>IF(#REF!&gt;0,RANK(#REF!,(N173:P173,Q173:AD173)),0)</f>
        <v>#REF!</v>
      </c>
      <c r="AI173" s="5">
        <f>IF(S173&gt;0,RANK(S173,(N173:P173,Q173:AD173)),0)</f>
        <v>0</v>
      </c>
      <c r="AJ173" s="2">
        <f t="shared" si="67"/>
        <v>0</v>
      </c>
      <c r="AK173" s="2">
        <f t="shared" si="68"/>
        <v>0</v>
      </c>
      <c r="AM173" s="2">
        <f t="shared" si="69"/>
        <v>0</v>
      </c>
      <c r="AO173" t="s">
        <v>69</v>
      </c>
      <c r="AP173" t="s">
        <v>196</v>
      </c>
      <c r="AQ173">
        <v>7</v>
      </c>
      <c r="AS173">
        <v>22</v>
      </c>
      <c r="AT173" s="69">
        <v>97</v>
      </c>
      <c r="AU173" s="66">
        <f t="shared" si="70"/>
        <v>22097</v>
      </c>
      <c r="AW173" s="5" t="s">
        <v>11</v>
      </c>
      <c r="AZ173" s="5"/>
      <c r="BA173" s="5">
        <v>1</v>
      </c>
      <c r="BB173" s="5">
        <v>0</v>
      </c>
      <c r="BC173">
        <f t="shared" si="71"/>
        <v>0.63300000000000001</v>
      </c>
      <c r="BD173">
        <f t="shared" si="72"/>
        <v>0</v>
      </c>
    </row>
    <row r="174" spans="1:56" hidden="1" outlineLevel="1">
      <c r="A174" t="s">
        <v>41</v>
      </c>
      <c r="B174" t="s">
        <v>196</v>
      </c>
      <c r="C174" s="1">
        <f t="shared" si="62"/>
        <v>14570</v>
      </c>
      <c r="D174" s="5">
        <f>IF(C174&gt;0,RANK(N174,(N174:P174,Q174:AD174)),0)</f>
        <v>1</v>
      </c>
      <c r="E174" s="5">
        <f>IF(C174&gt;0,RANK(O174,(N174:P174,Q174:AD174)),0)</f>
        <v>2</v>
      </c>
      <c r="F174" s="5">
        <f>IF(P174&gt;0,RANK(P174,(N174:P174,Q174:AD174)),0)</f>
        <v>0</v>
      </c>
      <c r="G174" s="1">
        <f t="shared" si="60"/>
        <v>1054</v>
      </c>
      <c r="H174" s="2">
        <f t="shared" si="61"/>
        <v>7.2340425531914887E-2</v>
      </c>
      <c r="I174" s="2"/>
      <c r="J174" s="2">
        <f t="shared" si="63"/>
        <v>0.53617021276595744</v>
      </c>
      <c r="K174" s="2">
        <f t="shared" si="64"/>
        <v>0.46382978723404256</v>
      </c>
      <c r="L174" s="2">
        <f t="shared" si="65"/>
        <v>0</v>
      </c>
      <c r="M174" s="2">
        <f t="shared" si="66"/>
        <v>0</v>
      </c>
      <c r="N174" s="1">
        <v>7812</v>
      </c>
      <c r="O174" s="1">
        <v>6758</v>
      </c>
      <c r="AF174" s="5">
        <f>IF(Q174&gt;0,RANK(Q174,(N174:P174,Q174:AD174)),0)</f>
        <v>0</v>
      </c>
      <c r="AG174" s="5">
        <f>IF(R174&gt;0,RANK(R174,(N174:P174,Q174:AD174)),0)</f>
        <v>0</v>
      </c>
      <c r="AH174" s="5" t="e">
        <f>IF(#REF!&gt;0,RANK(#REF!,(N174:P174,Q174:AD174)),0)</f>
        <v>#REF!</v>
      </c>
      <c r="AI174" s="5">
        <f>IF(S174&gt;0,RANK(S174,(N174:P174,Q174:AD174)),0)</f>
        <v>0</v>
      </c>
      <c r="AJ174" s="2">
        <f t="shared" si="67"/>
        <v>0</v>
      </c>
      <c r="AK174" s="2">
        <f t="shared" si="68"/>
        <v>0</v>
      </c>
      <c r="AM174" s="2">
        <f t="shared" si="69"/>
        <v>0</v>
      </c>
      <c r="AO174" t="s">
        <v>41</v>
      </c>
      <c r="AP174" t="s">
        <v>196</v>
      </c>
      <c r="AS174">
        <v>22</v>
      </c>
      <c r="AT174" s="69">
        <v>99</v>
      </c>
      <c r="AU174" s="66">
        <f t="shared" si="70"/>
        <v>22099</v>
      </c>
      <c r="AW174" s="5" t="s">
        <v>11</v>
      </c>
      <c r="AZ174" s="5"/>
      <c r="BA174" s="5">
        <v>1</v>
      </c>
      <c r="BB174" s="5">
        <v>0</v>
      </c>
      <c r="BC174">
        <f t="shared" si="71"/>
        <v>0.53600000000000003</v>
      </c>
      <c r="BD174">
        <f t="shared" si="72"/>
        <v>0</v>
      </c>
    </row>
    <row r="175" spans="1:56" hidden="1" outlineLevel="1">
      <c r="A175" t="s">
        <v>42</v>
      </c>
      <c r="B175" t="s">
        <v>196</v>
      </c>
      <c r="C175" s="1">
        <f t="shared" si="62"/>
        <v>12346</v>
      </c>
      <c r="D175" s="5">
        <f>IF(C175&gt;0,RANK(N175,(N175:P175,Q175:AD175)),0)</f>
        <v>1</v>
      </c>
      <c r="E175" s="5">
        <f>IF(C175&gt;0,RANK(O175,(N175:P175,Q175:AD175)),0)</f>
        <v>2</v>
      </c>
      <c r="F175" s="5">
        <f>IF(P175&gt;0,RANK(P175,(N175:P175,Q175:AD175)),0)</f>
        <v>0</v>
      </c>
      <c r="G175" s="1">
        <f t="shared" si="60"/>
        <v>246</v>
      </c>
      <c r="H175" s="2">
        <f t="shared" si="61"/>
        <v>1.9925481937469625E-2</v>
      </c>
      <c r="I175" s="2"/>
      <c r="J175" s="2">
        <f t="shared" si="63"/>
        <v>0.50996274096873484</v>
      </c>
      <c r="K175" s="2">
        <f t="shared" si="64"/>
        <v>0.49003725903126516</v>
      </c>
      <c r="L175" s="2">
        <f t="shared" si="65"/>
        <v>0</v>
      </c>
      <c r="M175" s="2">
        <f t="shared" si="66"/>
        <v>0</v>
      </c>
      <c r="N175" s="1">
        <v>6296</v>
      </c>
      <c r="O175" s="1">
        <v>6050</v>
      </c>
      <c r="AF175" s="5">
        <f>IF(Q175&gt;0,RANK(Q175,(N175:P175,Q175:AD175)),0)</f>
        <v>0</v>
      </c>
      <c r="AG175" s="5">
        <f>IF(R175&gt;0,RANK(R175,(N175:P175,Q175:AD175)),0)</f>
        <v>0</v>
      </c>
      <c r="AH175" s="5" t="e">
        <f>IF(#REF!&gt;0,RANK(#REF!,(N175:P175,Q175:AD175)),0)</f>
        <v>#REF!</v>
      </c>
      <c r="AI175" s="5">
        <f>IF(S175&gt;0,RANK(S175,(N175:P175,Q175:AD175)),0)</f>
        <v>0</v>
      </c>
      <c r="AJ175" s="2">
        <f t="shared" si="67"/>
        <v>0</v>
      </c>
      <c r="AK175" s="2">
        <f t="shared" si="68"/>
        <v>0</v>
      </c>
      <c r="AM175" s="2">
        <f t="shared" si="69"/>
        <v>0</v>
      </c>
      <c r="AO175" t="s">
        <v>42</v>
      </c>
      <c r="AP175" t="s">
        <v>196</v>
      </c>
      <c r="AQ175">
        <v>3</v>
      </c>
      <c r="AS175">
        <v>22</v>
      </c>
      <c r="AT175" s="69">
        <v>101</v>
      </c>
      <c r="AU175" s="66">
        <f t="shared" si="70"/>
        <v>22101</v>
      </c>
      <c r="AW175" s="5" t="s">
        <v>11</v>
      </c>
      <c r="AZ175" s="5"/>
      <c r="BA175" s="5">
        <v>1</v>
      </c>
      <c r="BB175" s="5">
        <v>0</v>
      </c>
      <c r="BC175">
        <f t="shared" si="71"/>
        <v>0.50900000000000001</v>
      </c>
      <c r="BD175">
        <f t="shared" si="72"/>
        <v>0</v>
      </c>
    </row>
    <row r="176" spans="1:56" hidden="1" outlineLevel="1">
      <c r="A176" t="s">
        <v>66</v>
      </c>
      <c r="B176" t="s">
        <v>196</v>
      </c>
      <c r="C176" s="1">
        <f t="shared" si="62"/>
        <v>70545</v>
      </c>
      <c r="D176" s="5">
        <f>IF(C176&gt;0,RANK(N176,(N176:P176,Q176:AD176)),0)</f>
        <v>2</v>
      </c>
      <c r="E176" s="5">
        <f>IF(C176&gt;0,RANK(O176,(N176:P176,Q176:AD176)),0)</f>
        <v>1</v>
      </c>
      <c r="F176" s="5">
        <f>IF(P176&gt;0,RANK(P176,(N176:P176,Q176:AD176)),0)</f>
        <v>0</v>
      </c>
      <c r="G176" s="1">
        <f t="shared" si="60"/>
        <v>15057</v>
      </c>
      <c r="H176" s="2">
        <f t="shared" si="61"/>
        <v>0.21343823091643632</v>
      </c>
      <c r="I176" s="2"/>
      <c r="J176" s="2">
        <f t="shared" si="63"/>
        <v>0.39328088454178184</v>
      </c>
      <c r="K176" s="2">
        <f t="shared" si="64"/>
        <v>0.60671911545821811</v>
      </c>
      <c r="L176" s="2">
        <f t="shared" si="65"/>
        <v>0</v>
      </c>
      <c r="M176" s="2">
        <f t="shared" si="66"/>
        <v>0</v>
      </c>
      <c r="N176" s="1">
        <v>27744</v>
      </c>
      <c r="O176" s="1">
        <v>42801</v>
      </c>
      <c r="AF176" s="5">
        <f>IF(Q176&gt;0,RANK(Q176,(N176:P176,Q176:AD176)),0)</f>
        <v>0</v>
      </c>
      <c r="AG176" s="5">
        <f>IF(R176&gt;0,RANK(R176,(N176:P176,Q176:AD176)),0)</f>
        <v>0</v>
      </c>
      <c r="AH176" s="5" t="e">
        <f>IF(#REF!&gt;0,RANK(#REF!,(N176:P176,Q176:AD176)),0)</f>
        <v>#REF!</v>
      </c>
      <c r="AI176" s="5">
        <f>IF(S176&gt;0,RANK(S176,(N176:P176,Q176:AD176)),0)</f>
        <v>0</v>
      </c>
      <c r="AJ176" s="2">
        <f t="shared" si="67"/>
        <v>0</v>
      </c>
      <c r="AK176" s="2">
        <f t="shared" si="68"/>
        <v>0</v>
      </c>
      <c r="AM176" s="2">
        <f t="shared" si="69"/>
        <v>0</v>
      </c>
      <c r="AO176" t="s">
        <v>66</v>
      </c>
      <c r="AP176" t="s">
        <v>196</v>
      </c>
      <c r="AQ176">
        <v>1</v>
      </c>
      <c r="AS176">
        <v>22</v>
      </c>
      <c r="AT176" s="69">
        <v>103</v>
      </c>
      <c r="AU176" s="66">
        <f t="shared" si="70"/>
        <v>22103</v>
      </c>
      <c r="AW176" s="5" t="s">
        <v>11</v>
      </c>
      <c r="AZ176" s="5"/>
      <c r="BA176" s="5">
        <v>0</v>
      </c>
      <c r="BB176" s="5">
        <v>1</v>
      </c>
      <c r="BC176">
        <f t="shared" si="71"/>
        <v>0</v>
      </c>
      <c r="BD176">
        <f t="shared" si="72"/>
        <v>0.60599999999999998</v>
      </c>
    </row>
    <row r="177" spans="1:56" hidden="1" outlineLevel="1">
      <c r="A177" t="s">
        <v>222</v>
      </c>
      <c r="B177" t="s">
        <v>196</v>
      </c>
      <c r="C177" s="1">
        <f t="shared" si="62"/>
        <v>33034</v>
      </c>
      <c r="D177" s="5">
        <f>IF(C177&gt;0,RANK(N177,(N177:P177,Q177:AD177)),0)</f>
        <v>1</v>
      </c>
      <c r="E177" s="5">
        <f>IF(C177&gt;0,RANK(O177,(N177:P177,Q177:AD177)),0)</f>
        <v>2</v>
      </c>
      <c r="F177" s="5">
        <f>IF(P177&gt;0,RANK(P177,(N177:P177,Q177:AD177)),0)</f>
        <v>0</v>
      </c>
      <c r="G177" s="1">
        <f t="shared" si="60"/>
        <v>6838</v>
      </c>
      <c r="H177" s="2">
        <f t="shared" si="61"/>
        <v>0.20699884967003693</v>
      </c>
      <c r="I177" s="2"/>
      <c r="J177" s="2">
        <f t="shared" si="63"/>
        <v>0.60349942483501851</v>
      </c>
      <c r="K177" s="2">
        <f t="shared" si="64"/>
        <v>0.39650057516498155</v>
      </c>
      <c r="L177" s="2">
        <f t="shared" si="65"/>
        <v>0</v>
      </c>
      <c r="M177" s="2">
        <f t="shared" si="66"/>
        <v>-5.5511151231257827E-17</v>
      </c>
      <c r="N177" s="1">
        <v>19936</v>
      </c>
      <c r="O177" s="1">
        <v>13098</v>
      </c>
      <c r="AF177" s="5">
        <f>IF(Q177&gt;0,RANK(Q177,(N177:P177,Q177:AD177)),0)</f>
        <v>0</v>
      </c>
      <c r="AG177" s="5">
        <f>IF(R177&gt;0,RANK(R177,(N177:P177,Q177:AD177)),0)</f>
        <v>0</v>
      </c>
      <c r="AH177" s="5" t="e">
        <f>IF(#REF!&gt;0,RANK(#REF!,(N177:P177,Q177:AD177)),0)</f>
        <v>#REF!</v>
      </c>
      <c r="AI177" s="5">
        <f>IF(S177&gt;0,RANK(S177,(N177:P177,Q177:AD177)),0)</f>
        <v>0</v>
      </c>
      <c r="AJ177" s="2">
        <f t="shared" si="67"/>
        <v>0</v>
      </c>
      <c r="AK177" s="2">
        <f t="shared" si="68"/>
        <v>0</v>
      </c>
      <c r="AM177" s="2">
        <f t="shared" si="69"/>
        <v>0</v>
      </c>
      <c r="AO177" t="s">
        <v>222</v>
      </c>
      <c r="AP177" t="s">
        <v>196</v>
      </c>
      <c r="AQ177">
        <v>1</v>
      </c>
      <c r="AS177">
        <v>22</v>
      </c>
      <c r="AT177" s="69">
        <v>105</v>
      </c>
      <c r="AU177" s="66">
        <f t="shared" si="70"/>
        <v>22105</v>
      </c>
      <c r="AW177" s="5" t="s">
        <v>11</v>
      </c>
      <c r="AZ177" s="5"/>
      <c r="BA177" s="5">
        <v>1</v>
      </c>
      <c r="BB177" s="5">
        <v>0</v>
      </c>
      <c r="BC177">
        <f t="shared" si="71"/>
        <v>0.60299999999999998</v>
      </c>
      <c r="BD177">
        <f t="shared" si="72"/>
        <v>0</v>
      </c>
    </row>
    <row r="178" spans="1:56" hidden="1" outlineLevel="1">
      <c r="A178" t="s">
        <v>125</v>
      </c>
      <c r="B178" t="s">
        <v>196</v>
      </c>
      <c r="C178" s="1">
        <f t="shared" si="62"/>
        <v>1671</v>
      </c>
      <c r="D178" s="5">
        <f>IF(C178&gt;0,RANK(N178,(N178:P178,Q178:AD178)),0)</f>
        <v>1</v>
      </c>
      <c r="E178" s="5">
        <f>IF(C178&gt;0,RANK(O178,(N178:P178,Q178:AD178)),0)</f>
        <v>2</v>
      </c>
      <c r="F178" s="5">
        <f>IF(P178&gt;0,RANK(P178,(N178:P178,Q178:AD178)),0)</f>
        <v>0</v>
      </c>
      <c r="G178" s="1">
        <f t="shared" si="60"/>
        <v>449</v>
      </c>
      <c r="H178" s="2">
        <f t="shared" si="61"/>
        <v>0.26870137642130459</v>
      </c>
      <c r="I178" s="2"/>
      <c r="J178" s="2">
        <f t="shared" si="63"/>
        <v>0.63435068821065232</v>
      </c>
      <c r="K178" s="2">
        <f t="shared" si="64"/>
        <v>0.36564931178934768</v>
      </c>
      <c r="L178" s="2">
        <f t="shared" si="65"/>
        <v>0</v>
      </c>
      <c r="M178" s="2">
        <f t="shared" si="66"/>
        <v>0</v>
      </c>
      <c r="N178" s="1">
        <v>1060</v>
      </c>
      <c r="O178" s="1">
        <v>611</v>
      </c>
      <c r="AF178" s="5">
        <f>IF(Q178&gt;0,RANK(Q178,(N178:P178,Q178:AD178)),0)</f>
        <v>0</v>
      </c>
      <c r="AG178" s="5">
        <f>IF(R178&gt;0,RANK(R178,(N178:P178,Q178:AD178)),0)</f>
        <v>0</v>
      </c>
      <c r="AH178" s="5" t="e">
        <f>IF(#REF!&gt;0,RANK(#REF!,(N178:P178,Q178:AD178)),0)</f>
        <v>#REF!</v>
      </c>
      <c r="AI178" s="5">
        <f>IF(S178&gt;0,RANK(S178,(N178:P178,Q178:AD178)),0)</f>
        <v>0</v>
      </c>
      <c r="AJ178" s="2">
        <f t="shared" si="67"/>
        <v>0</v>
      </c>
      <c r="AK178" s="2">
        <f t="shared" si="68"/>
        <v>0</v>
      </c>
      <c r="AM178" s="2">
        <f t="shared" si="69"/>
        <v>0</v>
      </c>
      <c r="AO178" t="s">
        <v>125</v>
      </c>
      <c r="AP178" t="s">
        <v>196</v>
      </c>
      <c r="AQ178">
        <v>5</v>
      </c>
      <c r="AS178">
        <v>22</v>
      </c>
      <c r="AT178" s="69">
        <v>107</v>
      </c>
      <c r="AU178" s="66">
        <f t="shared" si="70"/>
        <v>22107</v>
      </c>
      <c r="AW178" s="5" t="s">
        <v>11</v>
      </c>
      <c r="AZ178" s="5"/>
      <c r="BA178" s="5">
        <v>1</v>
      </c>
      <c r="BB178" s="5">
        <v>0</v>
      </c>
      <c r="BC178">
        <f t="shared" si="71"/>
        <v>0.63400000000000001</v>
      </c>
      <c r="BD178">
        <f t="shared" si="72"/>
        <v>0</v>
      </c>
    </row>
    <row r="179" spans="1:56" hidden="1" outlineLevel="1">
      <c r="A179" t="s">
        <v>316</v>
      </c>
      <c r="B179" t="s">
        <v>196</v>
      </c>
      <c r="C179" s="1">
        <f t="shared" si="62"/>
        <v>21703</v>
      </c>
      <c r="D179" s="5">
        <f>IF(C179&gt;0,RANK(N179,(N179:P179,Q179:AD179)),0)</f>
        <v>2</v>
      </c>
      <c r="E179" s="5">
        <f>IF(C179&gt;0,RANK(O179,(N179:P179,Q179:AD179)),0)</f>
        <v>1</v>
      </c>
      <c r="F179" s="5">
        <f>IF(P179&gt;0,RANK(P179,(N179:P179,Q179:AD179)),0)</f>
        <v>0</v>
      </c>
      <c r="G179" s="1">
        <f t="shared" si="60"/>
        <v>3503</v>
      </c>
      <c r="H179" s="2">
        <f t="shared" si="61"/>
        <v>0.16140625719946552</v>
      </c>
      <c r="I179" s="2"/>
      <c r="J179" s="2">
        <f t="shared" si="63"/>
        <v>0.41929687140026722</v>
      </c>
      <c r="K179" s="2">
        <f t="shared" si="64"/>
        <v>0.58070312859973272</v>
      </c>
      <c r="L179" s="2">
        <f t="shared" si="65"/>
        <v>0</v>
      </c>
      <c r="M179" s="2">
        <f t="shared" si="66"/>
        <v>1.1102230246251565E-16</v>
      </c>
      <c r="N179" s="1">
        <v>9100</v>
      </c>
      <c r="O179" s="1">
        <v>12603</v>
      </c>
      <c r="AF179" s="5">
        <f>IF(Q179&gt;0,RANK(Q179,(N179:P179,Q179:AD179)),0)</f>
        <v>0</v>
      </c>
      <c r="AG179" s="5">
        <f>IF(R179&gt;0,RANK(R179,(N179:P179,Q179:AD179)),0)</f>
        <v>0</v>
      </c>
      <c r="AH179" s="5" t="e">
        <f>IF(#REF!&gt;0,RANK(#REF!,(N179:P179,Q179:AD179)),0)</f>
        <v>#REF!</v>
      </c>
      <c r="AI179" s="5">
        <f>IF(S179&gt;0,RANK(S179,(N179:P179,Q179:AD179)),0)</f>
        <v>0</v>
      </c>
      <c r="AJ179" s="2">
        <f t="shared" si="67"/>
        <v>0</v>
      </c>
      <c r="AK179" s="2">
        <f t="shared" si="68"/>
        <v>0</v>
      </c>
      <c r="AM179" s="2">
        <f t="shared" si="69"/>
        <v>0</v>
      </c>
      <c r="AO179" t="s">
        <v>316</v>
      </c>
      <c r="AP179" t="s">
        <v>196</v>
      </c>
      <c r="AQ179">
        <v>3</v>
      </c>
      <c r="AS179">
        <v>22</v>
      </c>
      <c r="AT179" s="69">
        <v>109</v>
      </c>
      <c r="AU179" s="66">
        <f t="shared" si="70"/>
        <v>22109</v>
      </c>
      <c r="AW179" s="5" t="s">
        <v>11</v>
      </c>
      <c r="AZ179" s="5"/>
      <c r="BA179" s="5">
        <v>1</v>
      </c>
      <c r="BB179" s="5">
        <v>0</v>
      </c>
      <c r="BC179">
        <f t="shared" si="71"/>
        <v>0.41899999999999998</v>
      </c>
      <c r="BD179">
        <f t="shared" si="72"/>
        <v>0</v>
      </c>
    </row>
    <row r="180" spans="1:56" hidden="1" outlineLevel="1">
      <c r="A180" t="s">
        <v>210</v>
      </c>
      <c r="B180" t="s">
        <v>196</v>
      </c>
      <c r="C180" s="1">
        <f t="shared" si="62"/>
        <v>5844</v>
      </c>
      <c r="D180" s="5">
        <f>IF(C180&gt;0,RANK(N180,(N180:P180,Q180:AD180)),0)</f>
        <v>2</v>
      </c>
      <c r="E180" s="5">
        <f>IF(C180&gt;0,RANK(O180,(N180:P180,Q180:AD180)),0)</f>
        <v>1</v>
      </c>
      <c r="F180" s="5">
        <f>IF(P180&gt;0,RANK(P180,(N180:P180,Q180:AD180)),0)</f>
        <v>0</v>
      </c>
      <c r="G180" s="1">
        <f t="shared" si="60"/>
        <v>1304</v>
      </c>
      <c r="H180" s="2">
        <f t="shared" si="61"/>
        <v>0.22313483915126625</v>
      </c>
      <c r="I180" s="2"/>
      <c r="J180" s="2">
        <f t="shared" si="63"/>
        <v>0.38843258042436685</v>
      </c>
      <c r="K180" s="2">
        <f t="shared" si="64"/>
        <v>0.6115674195756331</v>
      </c>
      <c r="L180" s="2">
        <f t="shared" si="65"/>
        <v>0</v>
      </c>
      <c r="M180" s="2">
        <f t="shared" si="66"/>
        <v>0</v>
      </c>
      <c r="N180" s="1">
        <v>2270</v>
      </c>
      <c r="O180" s="1">
        <v>3574</v>
      </c>
      <c r="AF180" s="5">
        <f>IF(Q180&gt;0,RANK(Q180,(N180:P180,Q180:AD180)),0)</f>
        <v>0</v>
      </c>
      <c r="AG180" s="5">
        <f>IF(R180&gt;0,RANK(R180,(N180:P180,Q180:AD180)),0)</f>
        <v>0</v>
      </c>
      <c r="AH180" s="5" t="e">
        <f>IF(#REF!&gt;0,RANK(#REF!,(N180:P180,Q180:AD180)),0)</f>
        <v>#REF!</v>
      </c>
      <c r="AI180" s="5">
        <f>IF(S180&gt;0,RANK(S180,(N180:P180,Q180:AD180)),0)</f>
        <v>0</v>
      </c>
      <c r="AJ180" s="2">
        <f t="shared" si="67"/>
        <v>0</v>
      </c>
      <c r="AK180" s="2">
        <f t="shared" si="68"/>
        <v>0</v>
      </c>
      <c r="AM180" s="2">
        <f t="shared" si="69"/>
        <v>0</v>
      </c>
      <c r="AO180" t="s">
        <v>210</v>
      </c>
      <c r="AP180" t="s">
        <v>196</v>
      </c>
      <c r="AQ180">
        <v>5</v>
      </c>
      <c r="AS180">
        <v>22</v>
      </c>
      <c r="AT180" s="69">
        <v>111</v>
      </c>
      <c r="AU180" s="66">
        <f t="shared" si="70"/>
        <v>22111</v>
      </c>
      <c r="AW180" s="5" t="s">
        <v>11</v>
      </c>
      <c r="AZ180" s="5"/>
      <c r="BA180" s="5">
        <v>1</v>
      </c>
      <c r="BB180" s="5">
        <v>0</v>
      </c>
      <c r="BC180">
        <f t="shared" si="71"/>
        <v>0.38800000000000001</v>
      </c>
      <c r="BD180">
        <f t="shared" si="72"/>
        <v>0</v>
      </c>
    </row>
    <row r="181" spans="1:56" hidden="1" outlineLevel="1">
      <c r="A181" t="s">
        <v>13</v>
      </c>
      <c r="B181" t="s">
        <v>196</v>
      </c>
      <c r="C181" s="1">
        <f t="shared" si="62"/>
        <v>12710</v>
      </c>
      <c r="D181" s="5">
        <f>IF(C181&gt;0,RANK(N181,(N181:P181,Q181:AD181)),0)</f>
        <v>2</v>
      </c>
      <c r="E181" s="5">
        <f>IF(C181&gt;0,RANK(O181,(N181:P181,Q181:AD181)),0)</f>
        <v>1</v>
      </c>
      <c r="F181" s="5">
        <f>IF(P181&gt;0,RANK(P181,(N181:P181,Q181:AD181)),0)</f>
        <v>0</v>
      </c>
      <c r="G181" s="1">
        <f t="shared" si="60"/>
        <v>2478</v>
      </c>
      <c r="H181" s="2">
        <f t="shared" si="61"/>
        <v>0.19496459480723841</v>
      </c>
      <c r="I181" s="2"/>
      <c r="J181" s="2">
        <f t="shared" si="63"/>
        <v>0.40251770259638081</v>
      </c>
      <c r="K181" s="2">
        <f t="shared" si="64"/>
        <v>0.59748229740361924</v>
      </c>
      <c r="L181" s="2">
        <f t="shared" si="65"/>
        <v>0</v>
      </c>
      <c r="M181" s="2">
        <f t="shared" si="66"/>
        <v>-1.1102230246251565E-16</v>
      </c>
      <c r="N181" s="1">
        <v>5116</v>
      </c>
      <c r="O181" s="1">
        <v>7594</v>
      </c>
      <c r="AF181" s="5">
        <f>IF(Q181&gt;0,RANK(Q181,(N181:P181,Q181:AD181)),0)</f>
        <v>0</v>
      </c>
      <c r="AG181" s="5">
        <f>IF(R181&gt;0,RANK(R181,(N181:P181,Q181:AD181)),0)</f>
        <v>0</v>
      </c>
      <c r="AH181" s="5" t="e">
        <f>IF(#REF!&gt;0,RANK(#REF!,(N181:P181,Q181:AD181)),0)</f>
        <v>#REF!</v>
      </c>
      <c r="AI181" s="5">
        <f>IF(S181&gt;0,RANK(S181,(N181:P181,Q181:AD181)),0)</f>
        <v>0</v>
      </c>
      <c r="AJ181" s="2">
        <f t="shared" si="67"/>
        <v>0</v>
      </c>
      <c r="AK181" s="2">
        <f t="shared" si="68"/>
        <v>0</v>
      </c>
      <c r="AM181" s="2">
        <f t="shared" si="69"/>
        <v>0</v>
      </c>
      <c r="AO181" t="s">
        <v>13</v>
      </c>
      <c r="AP181" t="s">
        <v>196</v>
      </c>
      <c r="AQ181">
        <v>7</v>
      </c>
      <c r="AS181">
        <v>22</v>
      </c>
      <c r="AT181" s="69">
        <v>113</v>
      </c>
      <c r="AU181" s="66">
        <f t="shared" si="70"/>
        <v>22113</v>
      </c>
      <c r="AW181" s="5" t="s">
        <v>11</v>
      </c>
      <c r="AZ181" s="5"/>
      <c r="BA181" s="5">
        <v>1</v>
      </c>
      <c r="BB181" s="5">
        <v>0</v>
      </c>
      <c r="BC181">
        <f t="shared" si="71"/>
        <v>0.40200000000000002</v>
      </c>
      <c r="BD181">
        <f t="shared" si="72"/>
        <v>0</v>
      </c>
    </row>
    <row r="182" spans="1:56" hidden="1" outlineLevel="1">
      <c r="A182" t="s">
        <v>77</v>
      </c>
      <c r="B182" t="s">
        <v>196</v>
      </c>
      <c r="C182" s="1">
        <f t="shared" si="62"/>
        <v>8126</v>
      </c>
      <c r="D182" s="5">
        <f>IF(C182&gt;0,RANK(N182,(N182:P182,Q182:AD182)),0)</f>
        <v>2</v>
      </c>
      <c r="E182" s="5">
        <f>IF(C182&gt;0,RANK(O182,(N182:P182,Q182:AD182)),0)</f>
        <v>1</v>
      </c>
      <c r="F182" s="5">
        <f>IF(P182&gt;0,RANK(P182,(N182:P182,Q182:AD182)),0)</f>
        <v>0</v>
      </c>
      <c r="G182" s="1">
        <f t="shared" si="60"/>
        <v>1756</v>
      </c>
      <c r="H182" s="2">
        <f t="shared" si="61"/>
        <v>0.21609648043317745</v>
      </c>
      <c r="I182" s="2"/>
      <c r="J182" s="2">
        <f t="shared" si="63"/>
        <v>0.39195175978341129</v>
      </c>
      <c r="K182" s="2">
        <f t="shared" si="64"/>
        <v>0.60804824021658876</v>
      </c>
      <c r="L182" s="2">
        <f t="shared" si="65"/>
        <v>0</v>
      </c>
      <c r="M182" s="2">
        <f t="shared" si="66"/>
        <v>0</v>
      </c>
      <c r="N182" s="1">
        <v>3185</v>
      </c>
      <c r="O182" s="1">
        <v>4941</v>
      </c>
      <c r="AF182" s="5">
        <f>IF(Q182&gt;0,RANK(Q182,(N182:P182,Q182:AD182)),0)</f>
        <v>0</v>
      </c>
      <c r="AG182" s="5">
        <f>IF(R182&gt;0,RANK(R182,(N182:P182,Q182:AD182)),0)</f>
        <v>0</v>
      </c>
      <c r="AH182" s="5" t="e">
        <f>IF(#REF!&gt;0,RANK(#REF!,(N182:P182,Q182:AD182)),0)</f>
        <v>#REF!</v>
      </c>
      <c r="AI182" s="5">
        <f>IF(S182&gt;0,RANK(S182,(N182:P182,Q182:AD182)),0)</f>
        <v>0</v>
      </c>
      <c r="AJ182" s="2">
        <f t="shared" si="67"/>
        <v>0</v>
      </c>
      <c r="AK182" s="2">
        <f t="shared" si="68"/>
        <v>0</v>
      </c>
      <c r="AM182" s="2">
        <f t="shared" si="69"/>
        <v>0</v>
      </c>
      <c r="AO182" t="s">
        <v>77</v>
      </c>
      <c r="AP182" t="s">
        <v>196</v>
      </c>
      <c r="AQ182">
        <v>4</v>
      </c>
      <c r="AS182">
        <v>22</v>
      </c>
      <c r="AT182" s="69">
        <v>115</v>
      </c>
      <c r="AU182" s="66">
        <f t="shared" si="70"/>
        <v>22115</v>
      </c>
      <c r="AW182" s="5" t="s">
        <v>11</v>
      </c>
      <c r="AZ182" s="5"/>
      <c r="BA182" s="5">
        <v>1</v>
      </c>
      <c r="BB182" s="5">
        <v>0</v>
      </c>
      <c r="BC182">
        <f t="shared" si="71"/>
        <v>0.39100000000000001</v>
      </c>
      <c r="BD182">
        <f t="shared" si="72"/>
        <v>0</v>
      </c>
    </row>
    <row r="183" spans="1:56" hidden="1" outlineLevel="1">
      <c r="A183" t="s">
        <v>47</v>
      </c>
      <c r="B183" t="s">
        <v>196</v>
      </c>
      <c r="C183" s="1">
        <f t="shared" si="62"/>
        <v>11065</v>
      </c>
      <c r="D183" s="5">
        <f>IF(C183&gt;0,RANK(N183,(N183:P183,Q183:AD183)),0)</f>
        <v>1</v>
      </c>
      <c r="E183" s="5">
        <f>IF(C183&gt;0,RANK(O183,(N183:P183,Q183:AD183)),0)</f>
        <v>2</v>
      </c>
      <c r="F183" s="5">
        <f>IF(P183&gt;0,RANK(P183,(N183:P183,Q183:AD183)),0)</f>
        <v>0</v>
      </c>
      <c r="G183" s="1">
        <f t="shared" si="60"/>
        <v>1069</v>
      </c>
      <c r="H183" s="2">
        <f t="shared" si="61"/>
        <v>9.6610935381834614E-2</v>
      </c>
      <c r="I183" s="2"/>
      <c r="J183" s="2">
        <f t="shared" si="63"/>
        <v>0.54830546769091726</v>
      </c>
      <c r="K183" s="2">
        <f t="shared" si="64"/>
        <v>0.45169453230908269</v>
      </c>
      <c r="L183" s="2">
        <f t="shared" si="65"/>
        <v>0</v>
      </c>
      <c r="M183" s="2">
        <f t="shared" si="66"/>
        <v>5.5511151231257827E-17</v>
      </c>
      <c r="N183" s="1">
        <v>6067</v>
      </c>
      <c r="O183" s="1">
        <v>4998</v>
      </c>
      <c r="AF183" s="5">
        <f>IF(Q183&gt;0,RANK(Q183,(N183:P183,Q183:AD183)),0)</f>
        <v>0</v>
      </c>
      <c r="AG183" s="5">
        <f>IF(R183&gt;0,RANK(R183,(N183:P183,Q183:AD183)),0)</f>
        <v>0</v>
      </c>
      <c r="AH183" s="5" t="e">
        <f>IF(#REF!&gt;0,RANK(#REF!,(N183:P183,Q183:AD183)),0)</f>
        <v>#REF!</v>
      </c>
      <c r="AI183" s="5">
        <f>IF(S183&gt;0,RANK(S183,(N183:P183,Q183:AD183)),0)</f>
        <v>0</v>
      </c>
      <c r="AJ183" s="2">
        <f t="shared" si="67"/>
        <v>0</v>
      </c>
      <c r="AK183" s="2">
        <f t="shared" si="68"/>
        <v>0</v>
      </c>
      <c r="AM183" s="2">
        <f t="shared" si="69"/>
        <v>0</v>
      </c>
      <c r="AO183" t="s">
        <v>47</v>
      </c>
      <c r="AP183" t="s">
        <v>196</v>
      </c>
      <c r="AQ183">
        <v>1</v>
      </c>
      <c r="AS183">
        <v>22</v>
      </c>
      <c r="AT183" s="69">
        <v>117</v>
      </c>
      <c r="AU183" s="66">
        <f t="shared" si="70"/>
        <v>22117</v>
      </c>
      <c r="AW183" s="5" t="s">
        <v>11</v>
      </c>
      <c r="AZ183" s="5"/>
      <c r="BA183" s="5">
        <v>1</v>
      </c>
      <c r="BB183" s="5">
        <v>0</v>
      </c>
      <c r="BC183">
        <f t="shared" si="71"/>
        <v>0.54800000000000004</v>
      </c>
      <c r="BD183">
        <f t="shared" si="72"/>
        <v>0</v>
      </c>
    </row>
    <row r="184" spans="1:56" hidden="1" outlineLevel="1">
      <c r="A184" t="s">
        <v>307</v>
      </c>
      <c r="B184" t="s">
        <v>196</v>
      </c>
      <c r="C184" s="1">
        <f t="shared" si="62"/>
        <v>10057</v>
      </c>
      <c r="D184" s="5">
        <f>IF(C184&gt;0,RANK(N184,(N184:P184,Q184:AD184)),0)</f>
        <v>1</v>
      </c>
      <c r="E184" s="5">
        <f>IF(C184&gt;0,RANK(O184,(N184:P184,Q184:AD184)),0)</f>
        <v>2</v>
      </c>
      <c r="F184" s="5">
        <f>IF(P184&gt;0,RANK(P184,(N184:P184,Q184:AD184)),0)</f>
        <v>0</v>
      </c>
      <c r="G184" s="1">
        <f t="shared" si="60"/>
        <v>521</v>
      </c>
      <c r="H184" s="2">
        <f t="shared" si="61"/>
        <v>5.1804713135129764E-2</v>
      </c>
      <c r="I184" s="2"/>
      <c r="J184" s="2">
        <f t="shared" si="63"/>
        <v>0.5259023565675649</v>
      </c>
      <c r="K184" s="2">
        <f t="shared" si="64"/>
        <v>0.4740976434324351</v>
      </c>
      <c r="L184" s="2">
        <f t="shared" si="65"/>
        <v>0</v>
      </c>
      <c r="M184" s="2">
        <f t="shared" si="66"/>
        <v>0</v>
      </c>
      <c r="N184" s="1">
        <v>5289</v>
      </c>
      <c r="O184" s="1">
        <v>4768</v>
      </c>
      <c r="AF184" s="5">
        <f>IF(Q184&gt;0,RANK(Q184,(N184:P184,Q184:AD184)),0)</f>
        <v>0</v>
      </c>
      <c r="AG184" s="5">
        <f>IF(R184&gt;0,RANK(R184,(N184:P184,Q184:AD184)),0)</f>
        <v>0</v>
      </c>
      <c r="AH184" s="5" t="e">
        <f>IF(#REF!&gt;0,RANK(#REF!,(N184:P184,Q184:AD184)),0)</f>
        <v>#REF!</v>
      </c>
      <c r="AI184" s="5">
        <f>IF(S184&gt;0,RANK(S184,(N184:P184,Q184:AD184)),0)</f>
        <v>0</v>
      </c>
      <c r="AJ184" s="2">
        <f t="shared" si="67"/>
        <v>0</v>
      </c>
      <c r="AK184" s="2">
        <f t="shared" si="68"/>
        <v>0</v>
      </c>
      <c r="AM184" s="2">
        <f t="shared" si="69"/>
        <v>0</v>
      </c>
      <c r="AO184" t="s">
        <v>307</v>
      </c>
      <c r="AP184" t="s">
        <v>196</v>
      </c>
      <c r="AQ184">
        <v>4</v>
      </c>
      <c r="AS184">
        <v>22</v>
      </c>
      <c r="AT184" s="69">
        <v>119</v>
      </c>
      <c r="AU184" s="66">
        <f t="shared" si="70"/>
        <v>22119</v>
      </c>
      <c r="AW184" s="5" t="s">
        <v>11</v>
      </c>
      <c r="AZ184" s="5"/>
      <c r="BA184" s="5">
        <v>1</v>
      </c>
      <c r="BB184" s="5">
        <v>0</v>
      </c>
      <c r="BC184">
        <f t="shared" si="71"/>
        <v>0.52500000000000002</v>
      </c>
      <c r="BD184">
        <f t="shared" si="72"/>
        <v>0</v>
      </c>
    </row>
    <row r="185" spans="1:56" hidden="1" outlineLevel="1">
      <c r="A185" t="s">
        <v>28</v>
      </c>
      <c r="B185" t="s">
        <v>196</v>
      </c>
      <c r="C185" s="1">
        <f t="shared" si="62"/>
        <v>7886</v>
      </c>
      <c r="D185" s="5">
        <f>IF(C185&gt;0,RANK(N185,(N185:P185,Q185:AD185)),0)</f>
        <v>1</v>
      </c>
      <c r="E185" s="5">
        <f>IF(C185&gt;0,RANK(O185,(N185:P185,Q185:AD185)),0)</f>
        <v>2</v>
      </c>
      <c r="F185" s="5">
        <f>IF(P185&gt;0,RANK(P185,(N185:P185,Q185:AD185)),0)</f>
        <v>0</v>
      </c>
      <c r="G185" s="1">
        <f t="shared" si="60"/>
        <v>2544</v>
      </c>
      <c r="H185" s="2">
        <f t="shared" si="61"/>
        <v>0.32259700735480601</v>
      </c>
      <c r="I185" s="2"/>
      <c r="J185" s="2">
        <f t="shared" si="63"/>
        <v>0.66129850367740295</v>
      </c>
      <c r="K185" s="2">
        <f t="shared" si="64"/>
        <v>0.338701496322597</v>
      </c>
      <c r="L185" s="2">
        <f t="shared" si="65"/>
        <v>0</v>
      </c>
      <c r="M185" s="2">
        <f t="shared" si="66"/>
        <v>5.5511151231257827E-17</v>
      </c>
      <c r="N185" s="1">
        <v>5215</v>
      </c>
      <c r="O185" s="1">
        <v>2671</v>
      </c>
      <c r="AF185" s="5">
        <f>IF(Q185&gt;0,RANK(Q185,(N185:P185,Q185:AD185)),0)</f>
        <v>0</v>
      </c>
      <c r="AG185" s="5">
        <f>IF(R185&gt;0,RANK(R185,(N185:P185,Q185:AD185)),0)</f>
        <v>0</v>
      </c>
      <c r="AH185" s="5" t="e">
        <f>IF(#REF!&gt;0,RANK(#REF!,(N185:P185,Q185:AD185)),0)</f>
        <v>#REF!</v>
      </c>
      <c r="AI185" s="5">
        <f>IF(S185&gt;0,RANK(S185,(N185:P185,Q185:AD185)),0)</f>
        <v>0</v>
      </c>
      <c r="AJ185" s="2">
        <f t="shared" si="67"/>
        <v>0</v>
      </c>
      <c r="AK185" s="2">
        <f t="shared" si="68"/>
        <v>0</v>
      </c>
      <c r="AM185" s="2">
        <f t="shared" si="69"/>
        <v>0</v>
      </c>
      <c r="AO185" t="s">
        <v>28</v>
      </c>
      <c r="AP185" t="s">
        <v>196</v>
      </c>
      <c r="AQ185">
        <v>6</v>
      </c>
      <c r="AS185">
        <v>22</v>
      </c>
      <c r="AT185" s="69">
        <v>121</v>
      </c>
      <c r="AU185" s="66">
        <f t="shared" si="70"/>
        <v>22121</v>
      </c>
      <c r="AW185" s="5" t="s">
        <v>11</v>
      </c>
      <c r="AZ185" s="5"/>
      <c r="BA185" s="5">
        <v>1</v>
      </c>
      <c r="BB185" s="5">
        <v>0</v>
      </c>
      <c r="BC185">
        <f t="shared" si="71"/>
        <v>0.66100000000000003</v>
      </c>
      <c r="BD185">
        <f t="shared" si="72"/>
        <v>0</v>
      </c>
    </row>
    <row r="186" spans="1:56" hidden="1" outlineLevel="1">
      <c r="A186" t="s">
        <v>158</v>
      </c>
      <c r="B186" t="s">
        <v>196</v>
      </c>
      <c r="C186" s="1">
        <f t="shared" si="62"/>
        <v>2327</v>
      </c>
      <c r="D186" s="5">
        <f>IF(C186&gt;0,RANK(N186,(N186:P186,Q186:AD186)),0)</f>
        <v>2</v>
      </c>
      <c r="E186" s="5">
        <f>IF(C186&gt;0,RANK(O186,(N186:P186,Q186:AD186)),0)</f>
        <v>1</v>
      </c>
      <c r="F186" s="5">
        <f>IF(P186&gt;0,RANK(P186,(N186:P186,Q186:AD186)),0)</f>
        <v>0</v>
      </c>
      <c r="G186" s="1">
        <f t="shared" si="60"/>
        <v>685</v>
      </c>
      <c r="H186" s="2">
        <f t="shared" si="61"/>
        <v>0.29437043403523849</v>
      </c>
      <c r="I186" s="2"/>
      <c r="J186" s="2">
        <f t="shared" si="63"/>
        <v>0.35281478298238073</v>
      </c>
      <c r="K186" s="2">
        <f t="shared" si="64"/>
        <v>0.64718521701761922</v>
      </c>
      <c r="L186" s="2">
        <f t="shared" si="65"/>
        <v>0</v>
      </c>
      <c r="M186" s="2">
        <f t="shared" si="66"/>
        <v>1.1102230246251565E-16</v>
      </c>
      <c r="N186" s="1">
        <v>821</v>
      </c>
      <c r="O186" s="1">
        <v>1506</v>
      </c>
      <c r="AF186" s="5">
        <f>IF(Q186&gt;0,RANK(Q186,(N186:P186,Q186:AD186)),0)</f>
        <v>0</v>
      </c>
      <c r="AG186" s="5">
        <f>IF(R186&gt;0,RANK(R186,(N186:P186,Q186:AD186)),0)</f>
        <v>0</v>
      </c>
      <c r="AH186" s="5" t="e">
        <f>IF(#REF!&gt;0,RANK(#REF!,(N186:P186,Q186:AD186)),0)</f>
        <v>#REF!</v>
      </c>
      <c r="AI186" s="5">
        <f>IF(S186&gt;0,RANK(S186,(N186:P186,Q186:AD186)),0)</f>
        <v>0</v>
      </c>
      <c r="AJ186" s="2">
        <f t="shared" si="67"/>
        <v>0</v>
      </c>
      <c r="AK186" s="2">
        <f t="shared" si="68"/>
        <v>0</v>
      </c>
      <c r="AM186" s="2">
        <f t="shared" si="69"/>
        <v>0</v>
      </c>
      <c r="AO186" t="s">
        <v>158</v>
      </c>
      <c r="AP186" t="s">
        <v>196</v>
      </c>
      <c r="AQ186">
        <v>5</v>
      </c>
      <c r="AS186">
        <v>22</v>
      </c>
      <c r="AT186" s="69">
        <v>123</v>
      </c>
      <c r="AU186" s="66">
        <f t="shared" si="70"/>
        <v>22123</v>
      </c>
      <c r="AW186" s="5" t="s">
        <v>11</v>
      </c>
      <c r="AZ186" s="5"/>
      <c r="BA186" s="5">
        <v>1</v>
      </c>
      <c r="BB186" s="5">
        <v>0</v>
      </c>
      <c r="BC186">
        <f t="shared" si="71"/>
        <v>0.35199999999999998</v>
      </c>
      <c r="BD186">
        <f t="shared" si="72"/>
        <v>0</v>
      </c>
    </row>
    <row r="187" spans="1:56" hidden="1" outlineLevel="1">
      <c r="A187" t="s">
        <v>163</v>
      </c>
      <c r="B187" t="s">
        <v>196</v>
      </c>
      <c r="C187" s="1">
        <f t="shared" si="62"/>
        <v>4016</v>
      </c>
      <c r="D187" s="5">
        <f>IF(C187&gt;0,RANK(N187,(N187:P187,Q187:AD187)),0)</f>
        <v>1</v>
      </c>
      <c r="E187" s="5">
        <f>IF(C187&gt;0,RANK(O187,(N187:P187,Q187:AD187)),0)</f>
        <v>2</v>
      </c>
      <c r="F187" s="5">
        <f>IF(P187&gt;0,RANK(P187,(N187:P187,Q187:AD187)),0)</f>
        <v>0</v>
      </c>
      <c r="G187" s="1">
        <f t="shared" si="60"/>
        <v>1374</v>
      </c>
      <c r="H187" s="2">
        <f t="shared" si="61"/>
        <v>0.34213147410358563</v>
      </c>
      <c r="I187" s="2"/>
      <c r="J187" s="2">
        <f t="shared" si="63"/>
        <v>0.67106573705179284</v>
      </c>
      <c r="K187" s="2">
        <f t="shared" si="64"/>
        <v>0.32893426294820716</v>
      </c>
      <c r="L187" s="2">
        <f t="shared" si="65"/>
        <v>0</v>
      </c>
      <c r="M187" s="2">
        <f t="shared" si="66"/>
        <v>0</v>
      </c>
      <c r="N187" s="1">
        <v>2695</v>
      </c>
      <c r="O187" s="1">
        <v>1321</v>
      </c>
      <c r="AF187" s="5">
        <f>IF(Q187&gt;0,RANK(Q187,(N187:P187,Q187:AD187)),0)</f>
        <v>0</v>
      </c>
      <c r="AG187" s="5">
        <f>IF(R187&gt;0,RANK(R187,(N187:P187,Q187:AD187)),0)</f>
        <v>0</v>
      </c>
      <c r="AH187" s="5" t="e">
        <f>IF(#REF!&gt;0,RANK(#REF!,(N187:P187,Q187:AD187)),0)</f>
        <v>#REF!</v>
      </c>
      <c r="AI187" s="5">
        <f>IF(S187&gt;0,RANK(S187,(N187:P187,Q187:AD187)),0)</f>
        <v>0</v>
      </c>
      <c r="AJ187" s="2">
        <f t="shared" si="67"/>
        <v>0</v>
      </c>
      <c r="AK187" s="2">
        <f t="shared" si="68"/>
        <v>0</v>
      </c>
      <c r="AM187" s="2">
        <f t="shared" si="69"/>
        <v>0</v>
      </c>
      <c r="AO187" t="s">
        <v>163</v>
      </c>
      <c r="AP187" t="s">
        <v>196</v>
      </c>
      <c r="AQ187">
        <v>6</v>
      </c>
      <c r="AS187">
        <v>22</v>
      </c>
      <c r="AT187" s="69">
        <v>125</v>
      </c>
      <c r="AU187" s="66">
        <f t="shared" si="70"/>
        <v>22125</v>
      </c>
      <c r="AW187" s="5" t="s">
        <v>11</v>
      </c>
      <c r="AZ187" s="5"/>
      <c r="BA187" s="5">
        <v>1</v>
      </c>
      <c r="BB187" s="5">
        <v>0</v>
      </c>
      <c r="BC187">
        <f t="shared" si="71"/>
        <v>0.67100000000000004</v>
      </c>
      <c r="BD187">
        <f t="shared" si="72"/>
        <v>0</v>
      </c>
    </row>
    <row r="188" spans="1:56" hidden="1" outlineLevel="1">
      <c r="A188" t="s">
        <v>243</v>
      </c>
      <c r="B188" t="s">
        <v>196</v>
      </c>
      <c r="C188" s="1">
        <f t="shared" si="62"/>
        <v>3730</v>
      </c>
      <c r="D188" s="5">
        <f>IF(C188&gt;0,RANK(N188,(N188:P188,Q188:AD188)),0)</f>
        <v>2</v>
      </c>
      <c r="E188" s="5">
        <f>IF(C188&gt;0,RANK(O188,(N188:P188,Q188:AD188)),0)</f>
        <v>1</v>
      </c>
      <c r="F188" s="5">
        <f>IF(P188&gt;0,RANK(P188,(N188:P188,Q188:AD188)),0)</f>
        <v>0</v>
      </c>
      <c r="G188" s="1">
        <f t="shared" si="60"/>
        <v>592</v>
      </c>
      <c r="H188" s="2">
        <f t="shared" si="61"/>
        <v>0.15871313672922252</v>
      </c>
      <c r="I188" s="2"/>
      <c r="J188" s="2">
        <f t="shared" si="63"/>
        <v>0.42064343163538875</v>
      </c>
      <c r="K188" s="2">
        <f t="shared" si="64"/>
        <v>0.57935656836461125</v>
      </c>
      <c r="L188" s="2">
        <f t="shared" si="65"/>
        <v>0</v>
      </c>
      <c r="M188" s="2">
        <f t="shared" si="66"/>
        <v>0</v>
      </c>
      <c r="N188" s="1">
        <v>1569</v>
      </c>
      <c r="O188" s="1">
        <v>2161</v>
      </c>
      <c r="AF188" s="5">
        <f>IF(Q188&gt;0,RANK(Q188,(N188:P188,Q188:AD188)),0)</f>
        <v>0</v>
      </c>
      <c r="AG188" s="5">
        <f>IF(R188&gt;0,RANK(R188,(N188:P188,Q188:AD188)),0)</f>
        <v>0</v>
      </c>
      <c r="AH188" s="5" t="e">
        <f>IF(#REF!&gt;0,RANK(#REF!,(N188:P188,Q188:AD188)),0)</f>
        <v>#REF!</v>
      </c>
      <c r="AI188" s="5">
        <f>IF(S188&gt;0,RANK(S188,(N188:P188,Q188:AD188)),0)</f>
        <v>0</v>
      </c>
      <c r="AJ188" s="2">
        <f t="shared" si="67"/>
        <v>0</v>
      </c>
      <c r="AK188" s="2">
        <f t="shared" si="68"/>
        <v>0</v>
      </c>
      <c r="AM188" s="2">
        <f t="shared" si="69"/>
        <v>0</v>
      </c>
      <c r="AO188" t="s">
        <v>243</v>
      </c>
      <c r="AP188" t="s">
        <v>196</v>
      </c>
      <c r="AQ188">
        <v>5</v>
      </c>
      <c r="AS188">
        <v>22</v>
      </c>
      <c r="AT188" s="69">
        <v>127</v>
      </c>
      <c r="AU188" s="66">
        <f t="shared" si="70"/>
        <v>22127</v>
      </c>
      <c r="AW188" s="5" t="s">
        <v>11</v>
      </c>
      <c r="AZ188" s="5"/>
      <c r="BA188" s="5">
        <v>1</v>
      </c>
      <c r="BB188" s="5">
        <v>0</v>
      </c>
      <c r="BC188">
        <f t="shared" si="71"/>
        <v>0.42</v>
      </c>
      <c r="BD188">
        <f t="shared" si="72"/>
        <v>0</v>
      </c>
    </row>
    <row r="189" spans="1:56" collapsed="1">
      <c r="A189" t="s">
        <v>195</v>
      </c>
      <c r="B189" t="s">
        <v>49</v>
      </c>
      <c r="C189" s="1">
        <f>SUM(N189:AD189)</f>
        <v>1152864</v>
      </c>
      <c r="D189" s="5">
        <f>IF(C189&gt;0,RANK(N189,(N189:P189,Q189:AD189)),0)</f>
        <v>1</v>
      </c>
      <c r="E189" s="5">
        <f>IF(C189&gt;0,RANK(O189,(N189:P189,Q189:AD189)),0)</f>
        <v>2</v>
      </c>
      <c r="F189" s="5">
        <f>IF(P189&gt;0,RANK(P189,(N189:P189,Q189:AD189)),0)</f>
        <v>0</v>
      </c>
      <c r="G189" s="1">
        <f t="shared" si="60"/>
        <v>140984</v>
      </c>
      <c r="H189" s="2">
        <f t="shared" si="61"/>
        <v>0.12229022677436367</v>
      </c>
      <c r="I189" s="2"/>
      <c r="J189" s="2">
        <f t="shared" si="63"/>
        <v>0.56114511338718187</v>
      </c>
      <c r="K189" s="2">
        <f t="shared" si="64"/>
        <v>0.43885488661281818</v>
      </c>
      <c r="L189" s="2">
        <f t="shared" si="65"/>
        <v>0</v>
      </c>
      <c r="M189" s="2">
        <f>IF(C189=0,"-",(1-J189-K189-L189))</f>
        <v>-5.5511151231257827E-17</v>
      </c>
      <c r="N189" s="1">
        <f>SUM(N125:N188)</f>
        <v>646924</v>
      </c>
      <c r="O189" s="1">
        <f>SUM(O125:O188)</f>
        <v>505940</v>
      </c>
      <c r="AF189" s="5">
        <f>IF(Q189&gt;0,RANK(Q189,(N189:P189,Q189:AD189)),0)</f>
        <v>0</v>
      </c>
      <c r="AG189" s="5">
        <f>IF(R189&gt;0,RANK(R189,(N189:P189,Q189:AD189)),0)</f>
        <v>0</v>
      </c>
      <c r="AH189" s="5" t="e">
        <f>IF(#REF!&gt;0,RANK(#REF!,(N189:P189,Q189:AD189)),0)</f>
        <v>#REF!</v>
      </c>
      <c r="AI189" s="5">
        <f>IF(S189&gt;0,RANK(S189,(N189:P189,Q189:AD189)),0)</f>
        <v>0</v>
      </c>
      <c r="AJ189" s="2">
        <f t="shared" si="67"/>
        <v>0</v>
      </c>
      <c r="AK189" s="2">
        <f t="shared" si="68"/>
        <v>0</v>
      </c>
      <c r="AM189" s="2">
        <f t="shared" si="69"/>
        <v>0</v>
      </c>
      <c r="AO189" t="s">
        <v>195</v>
      </c>
      <c r="AP189" t="s">
        <v>49</v>
      </c>
      <c r="AS189">
        <v>22</v>
      </c>
      <c r="AT189" s="69"/>
      <c r="AU189">
        <v>22</v>
      </c>
      <c r="AW189" s="5" t="s">
        <v>178</v>
      </c>
      <c r="AZ189" s="5"/>
      <c r="BA189" s="5"/>
    </row>
    <row r="190" spans="1:56">
      <c r="C190" s="1"/>
      <c r="E190" s="5"/>
      <c r="F190" s="5"/>
      <c r="I190" s="2"/>
      <c r="AF190" s="5"/>
      <c r="AG190" s="5"/>
      <c r="AH190" s="5"/>
      <c r="AI190" s="5"/>
      <c r="AS190"/>
      <c r="AT190" s="69"/>
      <c r="AU190" s="66"/>
      <c r="AZ190" s="5"/>
      <c r="BA190" s="5"/>
    </row>
    <row r="191" spans="1:56" hidden="1" outlineLevel="1">
      <c r="A191" t="s">
        <v>76</v>
      </c>
      <c r="B191" t="s">
        <v>173</v>
      </c>
      <c r="C191" s="1">
        <f t="shared" ref="C191:C222" si="73">SUM(N191:AD191)</f>
        <v>7377</v>
      </c>
      <c r="D191" s="5">
        <f>IF(C191&gt;0,RANK(N191,(N191:P191,Q191:AD191)),0)</f>
        <v>2</v>
      </c>
      <c r="E191" s="5">
        <f>IF(C191&gt;0,RANK(O191,(N191:P191,Q191:AD191)),0)</f>
        <v>1</v>
      </c>
      <c r="F191" s="5">
        <f>IF(P191&gt;0,RANK(P191,(N191:P191,Q191:AD191)),0)</f>
        <v>0</v>
      </c>
      <c r="G191" s="1">
        <f t="shared" si="60"/>
        <v>228</v>
      </c>
      <c r="H191" s="2">
        <f t="shared" si="61"/>
        <v>3.090687271248475E-2</v>
      </c>
      <c r="I191" s="2"/>
      <c r="J191" s="2">
        <f t="shared" ref="J191:J222" si="74">IF($C191=0,"-",N191/$C191)</f>
        <v>0.47973430933984007</v>
      </c>
      <c r="K191" s="2">
        <f t="shared" ref="K191:K222" si="75">IF($C191=0,"-",O191/$C191)</f>
        <v>0.51064118205232478</v>
      </c>
      <c r="L191" s="2">
        <f t="shared" ref="L191:L222" si="76">IF($C191=0,"-",P191/$C191)</f>
        <v>0</v>
      </c>
      <c r="M191" s="2">
        <f t="shared" ref="M191:M222" si="77">IF(C191=0,"-",(1-J191-K191-L191))</f>
        <v>9.6245086078351472E-3</v>
      </c>
      <c r="N191" s="1">
        <v>3539</v>
      </c>
      <c r="O191" s="1">
        <v>3767</v>
      </c>
      <c r="R191" s="1">
        <v>71</v>
      </c>
      <c r="AF191" s="5">
        <f>IF(Q191&gt;0,RANK(Q191,(N191:P191,Q191:AD191)),0)</f>
        <v>0</v>
      </c>
      <c r="AG191" s="5">
        <f>IF(R191&gt;0,RANK(R191,(N191:P191,Q191:AD191)),0)</f>
        <v>3</v>
      </c>
      <c r="AH191" s="5" t="e">
        <f>IF(#REF!&gt;0,RANK(#REF!,(N191:P191,Q191:AD191)),0)</f>
        <v>#REF!</v>
      </c>
      <c r="AI191" s="5">
        <f>IF(S191&gt;0,RANK(S191,(N191:P191,Q191:AD191)),0)</f>
        <v>0</v>
      </c>
      <c r="AJ191" s="2">
        <f t="shared" ref="AJ191:AJ222" si="78">IF($C191=0,"-",Q191/$C191)</f>
        <v>0</v>
      </c>
      <c r="AK191" s="2">
        <f t="shared" ref="AK191:AK222" si="79">IF($C191=0,"-",R191/$C191)</f>
        <v>9.6245086078351628E-3</v>
      </c>
      <c r="AM191" s="2">
        <f t="shared" ref="AM191:AM222" si="80">IF($C191=0,"-",S191/$C191)</f>
        <v>0</v>
      </c>
      <c r="AO191" t="s">
        <v>76</v>
      </c>
      <c r="AP191" t="s">
        <v>173</v>
      </c>
      <c r="AQ191">
        <v>4</v>
      </c>
      <c r="AS191">
        <v>28</v>
      </c>
      <c r="AT191" s="69">
        <v>1</v>
      </c>
      <c r="AU191" s="66">
        <f t="shared" ref="AU191:AU222" si="81">(AS191*1000+AT191)</f>
        <v>28001</v>
      </c>
      <c r="AW191" s="5" t="s">
        <v>140</v>
      </c>
      <c r="AZ191" s="5"/>
      <c r="BA191" s="5">
        <v>1</v>
      </c>
      <c r="BB191" s="5">
        <v>0</v>
      </c>
      <c r="BC191">
        <f t="shared" ref="BC191:BC222" si="82">ROUNDDOWN(BA191*J191,3)</f>
        <v>0.47899999999999998</v>
      </c>
      <c r="BD191">
        <f t="shared" ref="BD191:BD222" si="83">ROUNDDOWN(BB191*K191,3)</f>
        <v>0</v>
      </c>
    </row>
    <row r="192" spans="1:56" hidden="1" outlineLevel="1">
      <c r="A192" t="s">
        <v>123</v>
      </c>
      <c r="B192" t="s">
        <v>173</v>
      </c>
      <c r="C192" s="1">
        <f t="shared" si="73"/>
        <v>10579</v>
      </c>
      <c r="D192" s="5">
        <f>IF(C192&gt;0,RANK(N192,(N192:P192,Q192:AD192)),0)</f>
        <v>2</v>
      </c>
      <c r="E192" s="5">
        <f>IF(C192&gt;0,RANK(O192,(N192:P192,Q192:AD192)),0)</f>
        <v>1</v>
      </c>
      <c r="F192" s="5">
        <f>IF(P192&gt;0,RANK(P192,(N192:P192,Q192:AD192)),0)</f>
        <v>0</v>
      </c>
      <c r="G192" s="1">
        <f t="shared" si="60"/>
        <v>7168</v>
      </c>
      <c r="H192" s="2">
        <f t="shared" si="61"/>
        <v>0.67756876831458546</v>
      </c>
      <c r="I192" s="2"/>
      <c r="J192" s="2">
        <f t="shared" si="74"/>
        <v>0.15587484639379903</v>
      </c>
      <c r="K192" s="2">
        <f t="shared" si="75"/>
        <v>0.83344361470838457</v>
      </c>
      <c r="L192" s="2">
        <f t="shared" si="76"/>
        <v>0</v>
      </c>
      <c r="M192" s="2">
        <f t="shared" si="77"/>
        <v>1.0681538897816423E-2</v>
      </c>
      <c r="N192" s="1">
        <v>1649</v>
      </c>
      <c r="O192" s="1">
        <v>8817</v>
      </c>
      <c r="R192" s="1">
        <v>113</v>
      </c>
      <c r="AF192" s="5">
        <f>IF(Q192&gt;0,RANK(Q192,(N192:P192,Q192:AD192)),0)</f>
        <v>0</v>
      </c>
      <c r="AG192" s="5">
        <f>IF(R192&gt;0,RANK(R192,(N192:P192,Q192:AD192)),0)</f>
        <v>3</v>
      </c>
      <c r="AH192" s="5" t="e">
        <f>IF(#REF!&gt;0,RANK(#REF!,(N192:P192,Q192:AD192)),0)</f>
        <v>#REF!</v>
      </c>
      <c r="AI192" s="5">
        <f>IF(S192&gt;0,RANK(S192,(N192:P192,Q192:AD192)),0)</f>
        <v>0</v>
      </c>
      <c r="AJ192" s="2">
        <f t="shared" si="78"/>
        <v>0</v>
      </c>
      <c r="AK192" s="2">
        <f t="shared" si="79"/>
        <v>1.0681538897816428E-2</v>
      </c>
      <c r="AM192" s="2">
        <f t="shared" si="80"/>
        <v>0</v>
      </c>
      <c r="AO192" t="s">
        <v>123</v>
      </c>
      <c r="AP192" t="s">
        <v>173</v>
      </c>
      <c r="AQ192">
        <v>1</v>
      </c>
      <c r="AS192">
        <v>28</v>
      </c>
      <c r="AT192" s="69">
        <v>3</v>
      </c>
      <c r="AU192" s="66">
        <f t="shared" si="81"/>
        <v>28003</v>
      </c>
      <c r="AW192" s="5" t="s">
        <v>140</v>
      </c>
      <c r="AZ192" s="5"/>
      <c r="BA192" s="5">
        <v>0</v>
      </c>
      <c r="BB192" s="5">
        <v>1</v>
      </c>
      <c r="BC192">
        <f t="shared" si="82"/>
        <v>0</v>
      </c>
      <c r="BD192">
        <f t="shared" si="83"/>
        <v>0.83299999999999996</v>
      </c>
    </row>
    <row r="193" spans="1:56" hidden="1" outlineLevel="1">
      <c r="A193" t="s">
        <v>124</v>
      </c>
      <c r="B193" t="s">
        <v>173</v>
      </c>
      <c r="C193" s="1">
        <f t="shared" si="73"/>
        <v>5126</v>
      </c>
      <c r="D193" s="5">
        <f>IF(C193&gt;0,RANK(N193,(N193:P193,Q193:AD193)),0)</f>
        <v>2</v>
      </c>
      <c r="E193" s="5">
        <f>IF(C193&gt;0,RANK(O193,(N193:P193,Q193:AD193)),0)</f>
        <v>1</v>
      </c>
      <c r="F193" s="5">
        <f>IF(P193&gt;0,RANK(P193,(N193:P193,Q193:AD193)),0)</f>
        <v>0</v>
      </c>
      <c r="G193" s="1">
        <f t="shared" si="60"/>
        <v>1302</v>
      </c>
      <c r="H193" s="2">
        <f t="shared" si="61"/>
        <v>0.25399921966445571</v>
      </c>
      <c r="I193" s="2"/>
      <c r="J193" s="2">
        <f t="shared" si="74"/>
        <v>0.36558720249707372</v>
      </c>
      <c r="K193" s="2">
        <f t="shared" si="75"/>
        <v>0.61958642216152948</v>
      </c>
      <c r="L193" s="2">
        <f t="shared" si="76"/>
        <v>0</v>
      </c>
      <c r="M193" s="2">
        <f t="shared" si="77"/>
        <v>1.4826375341396858E-2</v>
      </c>
      <c r="N193" s="1">
        <v>1874</v>
      </c>
      <c r="O193" s="1">
        <v>3176</v>
      </c>
      <c r="R193" s="1">
        <v>76</v>
      </c>
      <c r="AF193" s="5">
        <f>IF(Q193&gt;0,RANK(Q193,(N193:P193,Q193:AD193)),0)</f>
        <v>0</v>
      </c>
      <c r="AG193" s="5">
        <f>IF(R193&gt;0,RANK(R193,(N193:P193,Q193:AD193)),0)</f>
        <v>3</v>
      </c>
      <c r="AH193" s="5" t="e">
        <f>IF(#REF!&gt;0,RANK(#REF!,(N193:P193,Q193:AD193)),0)</f>
        <v>#REF!</v>
      </c>
      <c r="AI193" s="5">
        <f>IF(S193&gt;0,RANK(S193,(N193:P193,Q193:AD193)),0)</f>
        <v>0</v>
      </c>
      <c r="AJ193" s="2">
        <f t="shared" si="78"/>
        <v>0</v>
      </c>
      <c r="AK193" s="2">
        <f t="shared" si="79"/>
        <v>1.4826375341396801E-2</v>
      </c>
      <c r="AM193" s="2">
        <f t="shared" si="80"/>
        <v>0</v>
      </c>
      <c r="AO193" t="s">
        <v>124</v>
      </c>
      <c r="AP193" t="s">
        <v>173</v>
      </c>
      <c r="AQ193">
        <v>4</v>
      </c>
      <c r="AS193">
        <v>28</v>
      </c>
      <c r="AT193" s="69">
        <v>5</v>
      </c>
      <c r="AU193" s="66">
        <f t="shared" si="81"/>
        <v>28005</v>
      </c>
      <c r="AW193" s="5" t="s">
        <v>140</v>
      </c>
      <c r="AZ193" s="5"/>
      <c r="BA193" s="5">
        <v>0</v>
      </c>
      <c r="BB193" s="5">
        <v>1</v>
      </c>
      <c r="BC193">
        <f t="shared" si="82"/>
        <v>0</v>
      </c>
      <c r="BD193">
        <f t="shared" si="83"/>
        <v>0.61899999999999999</v>
      </c>
    </row>
    <row r="194" spans="1:56" hidden="1" outlineLevel="1">
      <c r="A194" t="s">
        <v>212</v>
      </c>
      <c r="B194" t="s">
        <v>173</v>
      </c>
      <c r="C194" s="1">
        <f t="shared" si="73"/>
        <v>5075</v>
      </c>
      <c r="D194" s="5">
        <f>IF(C194&gt;0,RANK(N194,(N194:P194,Q194:AD194)),0)</f>
        <v>2</v>
      </c>
      <c r="E194" s="5">
        <f>IF(C194&gt;0,RANK(O194,(N194:P194,Q194:AD194)),0)</f>
        <v>1</v>
      </c>
      <c r="F194" s="5">
        <f>IF(P194&gt;0,RANK(P194,(N194:P194,Q194:AD194)),0)</f>
        <v>0</v>
      </c>
      <c r="G194" s="1">
        <f t="shared" si="60"/>
        <v>1872</v>
      </c>
      <c r="H194" s="2">
        <f t="shared" si="61"/>
        <v>0.36886699507389165</v>
      </c>
      <c r="I194" s="2"/>
      <c r="J194" s="2">
        <f t="shared" si="74"/>
        <v>0.31073891625615763</v>
      </c>
      <c r="K194" s="2">
        <f t="shared" si="75"/>
        <v>0.67960591133004922</v>
      </c>
      <c r="L194" s="2">
        <f t="shared" si="76"/>
        <v>0</v>
      </c>
      <c r="M194" s="2">
        <f t="shared" si="77"/>
        <v>9.6551724137932116E-3</v>
      </c>
      <c r="N194" s="1">
        <v>1577</v>
      </c>
      <c r="O194" s="1">
        <v>3449</v>
      </c>
      <c r="R194" s="1">
        <v>49</v>
      </c>
      <c r="AF194" s="5">
        <f>IF(Q194&gt;0,RANK(Q194,(N194:P194,Q194:AD194)),0)</f>
        <v>0</v>
      </c>
      <c r="AG194" s="5">
        <f>IF(R194&gt;0,RANK(R194,(N194:P194,Q194:AD194)),0)</f>
        <v>3</v>
      </c>
      <c r="AH194" s="5" t="e">
        <f>IF(#REF!&gt;0,RANK(#REF!,(N194:P194,Q194:AD194)),0)</f>
        <v>#REF!</v>
      </c>
      <c r="AI194" s="5">
        <f>IF(S194&gt;0,RANK(S194,(N194:P194,Q194:AD194)),0)</f>
        <v>0</v>
      </c>
      <c r="AJ194" s="2">
        <f t="shared" si="78"/>
        <v>0</v>
      </c>
      <c r="AK194" s="2">
        <f t="shared" si="79"/>
        <v>9.655172413793104E-3</v>
      </c>
      <c r="AM194" s="2">
        <f t="shared" si="80"/>
        <v>0</v>
      </c>
      <c r="AO194" t="s">
        <v>212</v>
      </c>
      <c r="AP194" t="s">
        <v>173</v>
      </c>
      <c r="AS194">
        <v>28</v>
      </c>
      <c r="AT194" s="69">
        <v>7</v>
      </c>
      <c r="AU194" s="66">
        <f t="shared" si="81"/>
        <v>28007</v>
      </c>
      <c r="AW194" s="5" t="s">
        <v>140</v>
      </c>
      <c r="AZ194" s="5"/>
      <c r="BA194" s="5">
        <v>0</v>
      </c>
      <c r="BB194" s="5">
        <v>1</v>
      </c>
      <c r="BC194">
        <f t="shared" si="82"/>
        <v>0</v>
      </c>
      <c r="BD194">
        <f t="shared" si="83"/>
        <v>0.67900000000000005</v>
      </c>
    </row>
    <row r="195" spans="1:56" hidden="1" outlineLevel="1">
      <c r="A195" t="s">
        <v>325</v>
      </c>
      <c r="B195" t="s">
        <v>173</v>
      </c>
      <c r="C195" s="1">
        <f t="shared" si="73"/>
        <v>2765</v>
      </c>
      <c r="D195" s="5">
        <f>IF(C195&gt;0,RANK(N195,(N195:P195,Q195:AD195)),0)</f>
        <v>2</v>
      </c>
      <c r="E195" s="5">
        <f>IF(C195&gt;0,RANK(O195,(N195:P195,Q195:AD195)),0)</f>
        <v>1</v>
      </c>
      <c r="F195" s="5">
        <f>IF(P195&gt;0,RANK(P195,(N195:P195,Q195:AD195)),0)</f>
        <v>0</v>
      </c>
      <c r="G195" s="1">
        <f t="shared" si="60"/>
        <v>795</v>
      </c>
      <c r="H195" s="2">
        <f t="shared" si="61"/>
        <v>0.28752260397830021</v>
      </c>
      <c r="I195" s="2"/>
      <c r="J195" s="2">
        <f t="shared" si="74"/>
        <v>0.34647377938517177</v>
      </c>
      <c r="K195" s="2">
        <f t="shared" si="75"/>
        <v>0.63399638336347197</v>
      </c>
      <c r="L195" s="2">
        <f t="shared" si="76"/>
        <v>0</v>
      </c>
      <c r="M195" s="2">
        <f t="shared" si="77"/>
        <v>1.9529837251356263E-2</v>
      </c>
      <c r="N195" s="1">
        <v>958</v>
      </c>
      <c r="O195" s="1">
        <v>1753</v>
      </c>
      <c r="R195" s="1">
        <v>54</v>
      </c>
      <c r="AF195" s="5">
        <f>IF(Q195&gt;0,RANK(Q195,(N195:P195,Q195:AD195)),0)</f>
        <v>0</v>
      </c>
      <c r="AG195" s="5">
        <f>IF(R195&gt;0,RANK(R195,(N195:P195,Q195:AD195)),0)</f>
        <v>3</v>
      </c>
      <c r="AH195" s="5" t="e">
        <f>IF(#REF!&gt;0,RANK(#REF!,(N195:P195,Q195:AD195)),0)</f>
        <v>#REF!</v>
      </c>
      <c r="AI195" s="5">
        <f>IF(S195&gt;0,RANK(S195,(N195:P195,Q195:AD195)),0)</f>
        <v>0</v>
      </c>
      <c r="AJ195" s="2">
        <f t="shared" si="78"/>
        <v>0</v>
      </c>
      <c r="AK195" s="2">
        <f t="shared" si="79"/>
        <v>1.9529837251356239E-2</v>
      </c>
      <c r="AM195" s="2">
        <f t="shared" si="80"/>
        <v>0</v>
      </c>
      <c r="AO195" t="s">
        <v>325</v>
      </c>
      <c r="AP195" t="s">
        <v>173</v>
      </c>
      <c r="AQ195">
        <v>1</v>
      </c>
      <c r="AS195">
        <v>28</v>
      </c>
      <c r="AT195" s="69">
        <v>9</v>
      </c>
      <c r="AU195" s="66">
        <f t="shared" si="81"/>
        <v>28009</v>
      </c>
      <c r="AW195" s="5" t="s">
        <v>140</v>
      </c>
      <c r="AZ195" s="5"/>
      <c r="BA195" s="5">
        <v>1</v>
      </c>
      <c r="BB195" s="5">
        <v>0</v>
      </c>
      <c r="BC195">
        <f t="shared" si="82"/>
        <v>0.34599999999999997</v>
      </c>
      <c r="BD195">
        <f t="shared" si="83"/>
        <v>0</v>
      </c>
    </row>
    <row r="196" spans="1:56" hidden="1" outlineLevel="1">
      <c r="A196" t="s">
        <v>0</v>
      </c>
      <c r="B196" t="s">
        <v>173</v>
      </c>
      <c r="C196" s="1">
        <f t="shared" si="73"/>
        <v>9393</v>
      </c>
      <c r="D196" s="5">
        <f>IF(C196&gt;0,RANK(N196,(N196:P196,Q196:AD196)),0)</f>
        <v>1</v>
      </c>
      <c r="E196" s="5">
        <f>IF(C196&gt;0,RANK(O196,(N196:P196,Q196:AD196)),0)</f>
        <v>2</v>
      </c>
      <c r="F196" s="5">
        <f>IF(P196&gt;0,RANK(P196,(N196:P196,Q196:AD196)),0)</f>
        <v>0</v>
      </c>
      <c r="G196" s="1">
        <f t="shared" ref="G196:G259" si="84">IF(C196&gt;0,MAX(N196:P196)-LARGE(N196:P196,2),0)</f>
        <v>785</v>
      </c>
      <c r="H196" s="2">
        <f t="shared" ref="H196:H259" si="85">IF(C196&gt;0,G196/C196,0)</f>
        <v>8.35728734163739E-2</v>
      </c>
      <c r="I196" s="2"/>
      <c r="J196" s="2">
        <f t="shared" si="74"/>
        <v>0.53656978601085914</v>
      </c>
      <c r="K196" s="2">
        <f t="shared" si="75"/>
        <v>0.45299691259448527</v>
      </c>
      <c r="L196" s="2">
        <f t="shared" si="76"/>
        <v>0</v>
      </c>
      <c r="M196" s="2">
        <f t="shared" si="77"/>
        <v>1.0433301394655592E-2</v>
      </c>
      <c r="N196" s="1">
        <v>5040</v>
      </c>
      <c r="O196" s="1">
        <v>4255</v>
      </c>
      <c r="R196" s="1">
        <v>98</v>
      </c>
      <c r="AF196" s="5">
        <f>IF(Q196&gt;0,RANK(Q196,(N196:P196,Q196:AD196)),0)</f>
        <v>0</v>
      </c>
      <c r="AG196" s="5">
        <f>IF(R196&gt;0,RANK(R196,(N196:P196,Q196:AD196)),0)</f>
        <v>3</v>
      </c>
      <c r="AH196" s="5" t="e">
        <f>IF(#REF!&gt;0,RANK(#REF!,(N196:P196,Q196:AD196)),0)</f>
        <v>#REF!</v>
      </c>
      <c r="AI196" s="5">
        <f>IF(S196&gt;0,RANK(S196,(N196:P196,Q196:AD196)),0)</f>
        <v>0</v>
      </c>
      <c r="AJ196" s="2">
        <f t="shared" si="78"/>
        <v>0</v>
      </c>
      <c r="AK196" s="2">
        <f t="shared" si="79"/>
        <v>1.0433301394655595E-2</v>
      </c>
      <c r="AM196" s="2">
        <f t="shared" si="80"/>
        <v>0</v>
      </c>
      <c r="AO196" t="s">
        <v>0</v>
      </c>
      <c r="AP196" t="s">
        <v>173</v>
      </c>
      <c r="AQ196">
        <v>2</v>
      </c>
      <c r="AS196">
        <v>28</v>
      </c>
      <c r="AT196" s="69">
        <v>11</v>
      </c>
      <c r="AU196" s="66">
        <f t="shared" si="81"/>
        <v>28011</v>
      </c>
      <c r="AW196" s="5" t="s">
        <v>140</v>
      </c>
      <c r="AZ196" s="5"/>
      <c r="BA196" s="5">
        <v>1</v>
      </c>
      <c r="BB196" s="5">
        <v>0</v>
      </c>
      <c r="BC196">
        <f t="shared" si="82"/>
        <v>0.53600000000000003</v>
      </c>
      <c r="BD196">
        <f t="shared" si="83"/>
        <v>0</v>
      </c>
    </row>
    <row r="197" spans="1:56" hidden="1" outlineLevel="1">
      <c r="A197" t="s">
        <v>270</v>
      </c>
      <c r="B197" t="s">
        <v>173</v>
      </c>
      <c r="C197" s="1">
        <f t="shared" si="73"/>
        <v>5152</v>
      </c>
      <c r="D197" s="5">
        <f>IF(C197&gt;0,RANK(N197,(N197:P197,Q197:AD197)),0)</f>
        <v>2</v>
      </c>
      <c r="E197" s="5">
        <f>IF(C197&gt;0,RANK(O197,(N197:P197,Q197:AD197)),0)</f>
        <v>1</v>
      </c>
      <c r="F197" s="5">
        <f>IF(P197&gt;0,RANK(P197,(N197:P197,Q197:AD197)),0)</f>
        <v>0</v>
      </c>
      <c r="G197" s="1">
        <f t="shared" si="84"/>
        <v>2813</v>
      </c>
      <c r="H197" s="2">
        <f t="shared" si="85"/>
        <v>0.54600155279503104</v>
      </c>
      <c r="I197" s="2"/>
      <c r="J197" s="2">
        <f t="shared" si="74"/>
        <v>0.22204968944099379</v>
      </c>
      <c r="K197" s="2">
        <f t="shared" si="75"/>
        <v>0.76805124223602483</v>
      </c>
      <c r="L197" s="2">
        <f t="shared" si="76"/>
        <v>0</v>
      </c>
      <c r="M197" s="2">
        <f t="shared" si="77"/>
        <v>9.8990683229813747E-3</v>
      </c>
      <c r="N197" s="1">
        <v>1144</v>
      </c>
      <c r="O197" s="1">
        <v>3957</v>
      </c>
      <c r="R197" s="1">
        <v>51</v>
      </c>
      <c r="AF197" s="5">
        <f>IF(Q197&gt;0,RANK(Q197,(N197:P197,Q197:AD197)),0)</f>
        <v>0</v>
      </c>
      <c r="AG197" s="5">
        <f>IF(R197&gt;0,RANK(R197,(N197:P197,Q197:AD197)),0)</f>
        <v>3</v>
      </c>
      <c r="AH197" s="5" t="e">
        <f>IF(#REF!&gt;0,RANK(#REF!,(N197:P197,Q197:AD197)),0)</f>
        <v>#REF!</v>
      </c>
      <c r="AI197" s="5">
        <f>IF(S197&gt;0,RANK(S197,(N197:P197,Q197:AD197)),0)</f>
        <v>0</v>
      </c>
      <c r="AJ197" s="2">
        <f t="shared" si="78"/>
        <v>0</v>
      </c>
      <c r="AK197" s="2">
        <f t="shared" si="79"/>
        <v>9.8990683229813661E-3</v>
      </c>
      <c r="AM197" s="2">
        <f t="shared" si="80"/>
        <v>0</v>
      </c>
      <c r="AO197" t="s">
        <v>270</v>
      </c>
      <c r="AP197" t="s">
        <v>173</v>
      </c>
      <c r="AQ197">
        <v>1</v>
      </c>
      <c r="AS197">
        <v>28</v>
      </c>
      <c r="AT197" s="69">
        <v>13</v>
      </c>
      <c r="AU197" s="66">
        <f t="shared" si="81"/>
        <v>28013</v>
      </c>
      <c r="AW197" s="5" t="s">
        <v>140</v>
      </c>
      <c r="AZ197" s="5"/>
      <c r="BA197" s="5">
        <v>0</v>
      </c>
      <c r="BB197" s="5">
        <v>1</v>
      </c>
      <c r="BC197">
        <f t="shared" si="82"/>
        <v>0</v>
      </c>
      <c r="BD197">
        <f t="shared" si="83"/>
        <v>0.76800000000000002</v>
      </c>
    </row>
    <row r="198" spans="1:56" hidden="1" outlineLevel="1">
      <c r="A198" t="s">
        <v>255</v>
      </c>
      <c r="B198" t="s">
        <v>173</v>
      </c>
      <c r="C198" s="1">
        <f t="shared" si="73"/>
        <v>4061</v>
      </c>
      <c r="D198" s="5">
        <f>IF(C198&gt;0,RANK(N198,(N198:P198,Q198:AD198)),0)</f>
        <v>2</v>
      </c>
      <c r="E198" s="5">
        <f>IF(C198&gt;0,RANK(O198,(N198:P198,Q198:AD198)),0)</f>
        <v>1</v>
      </c>
      <c r="F198" s="5">
        <f>IF(P198&gt;0,RANK(P198,(N198:P198,Q198:AD198)),0)</f>
        <v>0</v>
      </c>
      <c r="G198" s="1">
        <f t="shared" si="84"/>
        <v>1838</v>
      </c>
      <c r="H198" s="2">
        <f t="shared" si="85"/>
        <v>0.45259788229500125</v>
      </c>
      <c r="I198" s="2"/>
      <c r="J198" s="2">
        <f t="shared" si="74"/>
        <v>0.26988426495936962</v>
      </c>
      <c r="K198" s="2">
        <f t="shared" si="75"/>
        <v>0.72248214725437088</v>
      </c>
      <c r="L198" s="2">
        <f t="shared" si="76"/>
        <v>0</v>
      </c>
      <c r="M198" s="2">
        <f t="shared" si="77"/>
        <v>7.6335877862595547E-3</v>
      </c>
      <c r="N198" s="1">
        <v>1096</v>
      </c>
      <c r="O198" s="1">
        <v>2934</v>
      </c>
      <c r="R198" s="1">
        <v>31</v>
      </c>
      <c r="AF198" s="5">
        <f>IF(Q198&gt;0,RANK(Q198,(N198:P198,Q198:AD198)),0)</f>
        <v>0</v>
      </c>
      <c r="AG198" s="5">
        <f>IF(R198&gt;0,RANK(R198,(N198:P198,Q198:AD198)),0)</f>
        <v>3</v>
      </c>
      <c r="AH198" s="5" t="e">
        <f>IF(#REF!&gt;0,RANK(#REF!,(N198:P198,Q198:AD198)),0)</f>
        <v>#REF!</v>
      </c>
      <c r="AI198" s="5">
        <f>IF(S198&gt;0,RANK(S198,(N198:P198,Q198:AD198)),0)</f>
        <v>0</v>
      </c>
      <c r="AJ198" s="2">
        <f t="shared" si="78"/>
        <v>0</v>
      </c>
      <c r="AK198" s="2">
        <f t="shared" si="79"/>
        <v>7.6335877862595417E-3</v>
      </c>
      <c r="AM198" s="2">
        <f t="shared" si="80"/>
        <v>0</v>
      </c>
      <c r="AO198" t="s">
        <v>255</v>
      </c>
      <c r="AP198" t="s">
        <v>173</v>
      </c>
      <c r="AQ198">
        <v>2</v>
      </c>
      <c r="AS198">
        <v>28</v>
      </c>
      <c r="AT198" s="69">
        <v>15</v>
      </c>
      <c r="AU198" s="66">
        <f t="shared" si="81"/>
        <v>28015</v>
      </c>
      <c r="AW198" s="5" t="s">
        <v>140</v>
      </c>
      <c r="AZ198" s="5"/>
      <c r="BA198" s="5">
        <v>0</v>
      </c>
      <c r="BB198" s="5">
        <v>1</v>
      </c>
      <c r="BC198">
        <f t="shared" si="82"/>
        <v>0</v>
      </c>
      <c r="BD198">
        <f t="shared" si="83"/>
        <v>0.72199999999999998</v>
      </c>
    </row>
    <row r="199" spans="1:56" hidden="1" outlineLevel="1">
      <c r="A199" t="s">
        <v>1</v>
      </c>
      <c r="B199" t="s">
        <v>173</v>
      </c>
      <c r="C199" s="1">
        <f t="shared" si="73"/>
        <v>5740</v>
      </c>
      <c r="D199" s="5">
        <f>IF(C199&gt;0,RANK(N199,(N199:P199,Q199:AD199)),0)</f>
        <v>2</v>
      </c>
      <c r="E199" s="5">
        <f>IF(C199&gt;0,RANK(O199,(N199:P199,Q199:AD199)),0)</f>
        <v>1</v>
      </c>
      <c r="F199" s="5">
        <f>IF(P199&gt;0,RANK(P199,(N199:P199,Q199:AD199)),0)</f>
        <v>0</v>
      </c>
      <c r="G199" s="1">
        <f t="shared" si="84"/>
        <v>1404</v>
      </c>
      <c r="H199" s="2">
        <f t="shared" si="85"/>
        <v>0.24459930313588851</v>
      </c>
      <c r="I199" s="2"/>
      <c r="J199" s="2">
        <f t="shared" si="74"/>
        <v>0.37299651567944253</v>
      </c>
      <c r="K199" s="2">
        <f t="shared" si="75"/>
        <v>0.61759581881533099</v>
      </c>
      <c r="L199" s="2">
        <f t="shared" si="76"/>
        <v>0</v>
      </c>
      <c r="M199" s="2">
        <f t="shared" si="77"/>
        <v>9.4076655052264258E-3</v>
      </c>
      <c r="N199" s="1">
        <v>2141</v>
      </c>
      <c r="O199" s="1">
        <v>3545</v>
      </c>
      <c r="R199" s="1">
        <v>54</v>
      </c>
      <c r="AF199" s="5">
        <f>IF(Q199&gt;0,RANK(Q199,(N199:P199,Q199:AD199)),0)</f>
        <v>0</v>
      </c>
      <c r="AG199" s="5">
        <f>IF(R199&gt;0,RANK(R199,(N199:P199,Q199:AD199)),0)</f>
        <v>3</v>
      </c>
      <c r="AH199" s="5" t="e">
        <f>IF(#REF!&gt;0,RANK(#REF!,(N199:P199,Q199:AD199)),0)</f>
        <v>#REF!</v>
      </c>
      <c r="AI199" s="5">
        <f>IF(S199&gt;0,RANK(S199,(N199:P199,Q199:AD199)),0)</f>
        <v>0</v>
      </c>
      <c r="AJ199" s="2">
        <f t="shared" si="78"/>
        <v>0</v>
      </c>
      <c r="AK199" s="2">
        <f t="shared" si="79"/>
        <v>9.4076655052264813E-3</v>
      </c>
      <c r="AM199" s="2">
        <f t="shared" si="80"/>
        <v>0</v>
      </c>
      <c r="AO199" t="s">
        <v>1</v>
      </c>
      <c r="AP199" t="s">
        <v>173</v>
      </c>
      <c r="AQ199">
        <v>1</v>
      </c>
      <c r="AS199">
        <v>28</v>
      </c>
      <c r="AT199" s="69">
        <v>17</v>
      </c>
      <c r="AU199" s="66">
        <f t="shared" si="81"/>
        <v>28017</v>
      </c>
      <c r="AW199" s="5" t="s">
        <v>140</v>
      </c>
      <c r="AZ199" s="5"/>
      <c r="BA199" s="5">
        <v>1</v>
      </c>
      <c r="BB199" s="5">
        <v>0</v>
      </c>
      <c r="BC199">
        <f t="shared" si="82"/>
        <v>0.372</v>
      </c>
      <c r="BD199">
        <f t="shared" si="83"/>
        <v>0</v>
      </c>
    </row>
    <row r="200" spans="1:56" hidden="1" outlineLevel="1">
      <c r="A200" t="s">
        <v>107</v>
      </c>
      <c r="B200" t="s">
        <v>173</v>
      </c>
      <c r="C200" s="1">
        <f t="shared" si="73"/>
        <v>2816</v>
      </c>
      <c r="D200" s="5">
        <f>IF(C200&gt;0,RANK(N200,(N200:P200,Q200:AD200)),0)</f>
        <v>2</v>
      </c>
      <c r="E200" s="5">
        <f>IF(C200&gt;0,RANK(O200,(N200:P200,Q200:AD200)),0)</f>
        <v>1</v>
      </c>
      <c r="F200" s="5">
        <f>IF(P200&gt;0,RANK(P200,(N200:P200,Q200:AD200)),0)</f>
        <v>0</v>
      </c>
      <c r="G200" s="1">
        <f t="shared" si="84"/>
        <v>1645</v>
      </c>
      <c r="H200" s="2">
        <f t="shared" si="85"/>
        <v>0.58416193181818177</v>
      </c>
      <c r="I200" s="2"/>
      <c r="J200" s="2">
        <f t="shared" si="74"/>
        <v>0.20241477272727273</v>
      </c>
      <c r="K200" s="2">
        <f t="shared" si="75"/>
        <v>0.78657670454545459</v>
      </c>
      <c r="L200" s="2">
        <f t="shared" si="76"/>
        <v>0</v>
      </c>
      <c r="M200" s="2">
        <f t="shared" si="77"/>
        <v>1.1008522727272707E-2</v>
      </c>
      <c r="N200" s="1">
        <v>570</v>
      </c>
      <c r="O200" s="1">
        <v>2215</v>
      </c>
      <c r="R200" s="1">
        <v>31</v>
      </c>
      <c r="AF200" s="5">
        <f>IF(Q200&gt;0,RANK(Q200,(N200:P200,Q200:AD200)),0)</f>
        <v>0</v>
      </c>
      <c r="AG200" s="5">
        <f>IF(R200&gt;0,RANK(R200,(N200:P200,Q200:AD200)),0)</f>
        <v>3</v>
      </c>
      <c r="AH200" s="5" t="e">
        <f>IF(#REF!&gt;0,RANK(#REF!,(N200:P200,Q200:AD200)),0)</f>
        <v>#REF!</v>
      </c>
      <c r="AI200" s="5">
        <f>IF(S200&gt;0,RANK(S200,(N200:P200,Q200:AD200)),0)</f>
        <v>0</v>
      </c>
      <c r="AJ200" s="2">
        <f t="shared" si="78"/>
        <v>0</v>
      </c>
      <c r="AK200" s="2">
        <f t="shared" si="79"/>
        <v>1.1008522727272728E-2</v>
      </c>
      <c r="AM200" s="2">
        <f t="shared" si="80"/>
        <v>0</v>
      </c>
      <c r="AO200" t="s">
        <v>107</v>
      </c>
      <c r="AP200" t="s">
        <v>173</v>
      </c>
      <c r="AQ200">
        <v>1</v>
      </c>
      <c r="AS200">
        <v>28</v>
      </c>
      <c r="AT200" s="69">
        <v>19</v>
      </c>
      <c r="AU200" s="66">
        <f t="shared" si="81"/>
        <v>28019</v>
      </c>
      <c r="AW200" s="5" t="s">
        <v>140</v>
      </c>
      <c r="AZ200" s="5"/>
      <c r="BA200" s="5">
        <v>0</v>
      </c>
      <c r="BB200" s="5">
        <v>1</v>
      </c>
      <c r="BC200">
        <f t="shared" si="82"/>
        <v>0</v>
      </c>
      <c r="BD200">
        <f t="shared" si="83"/>
        <v>0.78600000000000003</v>
      </c>
    </row>
    <row r="201" spans="1:56" hidden="1" outlineLevel="1">
      <c r="A201" t="s">
        <v>89</v>
      </c>
      <c r="B201" t="s">
        <v>173</v>
      </c>
      <c r="C201" s="1">
        <f t="shared" si="73"/>
        <v>3484</v>
      </c>
      <c r="D201" s="5">
        <f>IF(C201&gt;0,RANK(N201,(N201:P201,Q201:AD201)),0)</f>
        <v>1</v>
      </c>
      <c r="E201" s="5">
        <f>IF(C201&gt;0,RANK(O201,(N201:P201,Q201:AD201)),0)</f>
        <v>2</v>
      </c>
      <c r="F201" s="5">
        <f>IF(P201&gt;0,RANK(P201,(N201:P201,Q201:AD201)),0)</f>
        <v>0</v>
      </c>
      <c r="G201" s="1">
        <f t="shared" si="84"/>
        <v>1092</v>
      </c>
      <c r="H201" s="2">
        <f t="shared" si="85"/>
        <v>0.31343283582089554</v>
      </c>
      <c r="I201" s="2"/>
      <c r="J201" s="2">
        <f t="shared" si="74"/>
        <v>0.64580941446613094</v>
      </c>
      <c r="K201" s="2">
        <f t="shared" si="75"/>
        <v>0.33237657864523534</v>
      </c>
      <c r="L201" s="2">
        <f t="shared" si="76"/>
        <v>0</v>
      </c>
      <c r="M201" s="2">
        <f t="shared" si="77"/>
        <v>2.1814006888633719E-2</v>
      </c>
      <c r="N201" s="1">
        <v>2250</v>
      </c>
      <c r="O201" s="1">
        <v>1158</v>
      </c>
      <c r="R201" s="1">
        <v>76</v>
      </c>
      <c r="AF201" s="5">
        <f>IF(Q201&gt;0,RANK(Q201,(N201:P201,Q201:AD201)),0)</f>
        <v>0</v>
      </c>
      <c r="AG201" s="5">
        <f>IF(R201&gt;0,RANK(R201,(N201:P201,Q201:AD201)),0)</f>
        <v>3</v>
      </c>
      <c r="AH201" s="5" t="e">
        <f>IF(#REF!&gt;0,RANK(#REF!,(N201:P201,Q201:AD201)),0)</f>
        <v>#REF!</v>
      </c>
      <c r="AI201" s="5">
        <f>IF(S201&gt;0,RANK(S201,(N201:P201,Q201:AD201)),0)</f>
        <v>0</v>
      </c>
      <c r="AJ201" s="2">
        <f t="shared" si="78"/>
        <v>0</v>
      </c>
      <c r="AK201" s="2">
        <f t="shared" si="79"/>
        <v>2.1814006888633754E-2</v>
      </c>
      <c r="AM201" s="2">
        <f t="shared" si="80"/>
        <v>0</v>
      </c>
      <c r="AO201" t="s">
        <v>89</v>
      </c>
      <c r="AP201" t="s">
        <v>173</v>
      </c>
      <c r="AQ201">
        <v>2</v>
      </c>
      <c r="AS201">
        <v>28</v>
      </c>
      <c r="AT201" s="69">
        <v>21</v>
      </c>
      <c r="AU201" s="66">
        <f t="shared" si="81"/>
        <v>28021</v>
      </c>
      <c r="AW201" s="5" t="s">
        <v>140</v>
      </c>
      <c r="AZ201" s="5"/>
      <c r="BA201" s="5">
        <v>1</v>
      </c>
      <c r="BB201" s="5">
        <v>0</v>
      </c>
      <c r="BC201">
        <f t="shared" si="82"/>
        <v>0.64500000000000002</v>
      </c>
      <c r="BD201">
        <f t="shared" si="83"/>
        <v>0</v>
      </c>
    </row>
    <row r="202" spans="1:56" hidden="1" outlineLevel="1">
      <c r="A202" t="s">
        <v>108</v>
      </c>
      <c r="B202" t="s">
        <v>173</v>
      </c>
      <c r="C202" s="1">
        <f t="shared" si="73"/>
        <v>5930</v>
      </c>
      <c r="D202" s="5">
        <f>IF(C202&gt;0,RANK(N202,(N202:P202,Q202:AD202)),0)</f>
        <v>2</v>
      </c>
      <c r="E202" s="5">
        <f>IF(C202&gt;0,RANK(O202,(N202:P202,Q202:AD202)),0)</f>
        <v>1</v>
      </c>
      <c r="F202" s="5">
        <f>IF(P202&gt;0,RANK(P202,(N202:P202,Q202:AD202)),0)</f>
        <v>0</v>
      </c>
      <c r="G202" s="1">
        <f t="shared" si="84"/>
        <v>2658</v>
      </c>
      <c r="H202" s="2">
        <f t="shared" si="85"/>
        <v>0.44822934232715006</v>
      </c>
      <c r="I202" s="2"/>
      <c r="J202" s="2">
        <f t="shared" si="74"/>
        <v>0.26897133220910624</v>
      </c>
      <c r="K202" s="2">
        <f t="shared" si="75"/>
        <v>0.71720067453625636</v>
      </c>
      <c r="L202" s="2">
        <f t="shared" si="76"/>
        <v>0</v>
      </c>
      <c r="M202" s="2">
        <f t="shared" si="77"/>
        <v>1.382799325463735E-2</v>
      </c>
      <c r="N202" s="1">
        <v>1595</v>
      </c>
      <c r="O202" s="1">
        <v>4253</v>
      </c>
      <c r="R202" s="1">
        <v>82</v>
      </c>
      <c r="AF202" s="5">
        <f>IF(Q202&gt;0,RANK(Q202,(N202:P202,Q202:AD202)),0)</f>
        <v>0</v>
      </c>
      <c r="AG202" s="5">
        <f>IF(R202&gt;0,RANK(R202,(N202:P202,Q202:AD202)),0)</f>
        <v>3</v>
      </c>
      <c r="AH202" s="5" t="e">
        <f>IF(#REF!&gt;0,RANK(#REF!,(N202:P202,Q202:AD202)),0)</f>
        <v>#REF!</v>
      </c>
      <c r="AI202" s="5">
        <f>IF(S202&gt;0,RANK(S202,(N202:P202,Q202:AD202)),0)</f>
        <v>0</v>
      </c>
      <c r="AJ202" s="2">
        <f t="shared" si="78"/>
        <v>0</v>
      </c>
      <c r="AK202" s="2">
        <f t="shared" si="79"/>
        <v>1.3827993254637436E-2</v>
      </c>
      <c r="AM202" s="2">
        <f t="shared" si="80"/>
        <v>0</v>
      </c>
      <c r="AO202" t="s">
        <v>108</v>
      </c>
      <c r="AP202" t="s">
        <v>173</v>
      </c>
      <c r="AQ202">
        <v>3</v>
      </c>
      <c r="AS202">
        <v>28</v>
      </c>
      <c r="AT202" s="69">
        <v>23</v>
      </c>
      <c r="AU202" s="66">
        <f t="shared" si="81"/>
        <v>28023</v>
      </c>
      <c r="AW202" s="5" t="s">
        <v>140</v>
      </c>
      <c r="AZ202" s="5"/>
      <c r="BA202" s="5">
        <v>0</v>
      </c>
      <c r="BB202" s="5">
        <v>1</v>
      </c>
      <c r="BC202">
        <f t="shared" si="82"/>
        <v>0</v>
      </c>
      <c r="BD202">
        <f t="shared" si="83"/>
        <v>0.71699999999999997</v>
      </c>
    </row>
    <row r="203" spans="1:56" hidden="1" outlineLevel="1">
      <c r="A203" t="s">
        <v>109</v>
      </c>
      <c r="B203" t="s">
        <v>173</v>
      </c>
      <c r="C203" s="1">
        <f t="shared" si="73"/>
        <v>7224</v>
      </c>
      <c r="D203" s="5">
        <f>IF(C203&gt;0,RANK(N203,(N203:P203,Q203:AD203)),0)</f>
        <v>2</v>
      </c>
      <c r="E203" s="5">
        <f>IF(C203&gt;0,RANK(O203,(N203:P203,Q203:AD203)),0)</f>
        <v>1</v>
      </c>
      <c r="F203" s="5">
        <f>IF(P203&gt;0,RANK(P203,(N203:P203,Q203:AD203)),0)</f>
        <v>0</v>
      </c>
      <c r="G203" s="1">
        <f t="shared" si="84"/>
        <v>54</v>
      </c>
      <c r="H203" s="2">
        <f t="shared" si="85"/>
        <v>7.4750830564784057E-3</v>
      </c>
      <c r="I203" s="2"/>
      <c r="J203" s="2">
        <f t="shared" si="74"/>
        <v>0.49100221483942413</v>
      </c>
      <c r="K203" s="2">
        <f t="shared" si="75"/>
        <v>0.49847729789590256</v>
      </c>
      <c r="L203" s="2">
        <f t="shared" si="76"/>
        <v>0</v>
      </c>
      <c r="M203" s="2">
        <f t="shared" si="77"/>
        <v>1.0520487264673251E-2</v>
      </c>
      <c r="N203" s="1">
        <v>3547</v>
      </c>
      <c r="O203" s="1">
        <v>3601</v>
      </c>
      <c r="R203" s="1">
        <v>76</v>
      </c>
      <c r="AF203" s="5">
        <f>IF(Q203&gt;0,RANK(Q203,(N203:P203,Q203:AD203)),0)</f>
        <v>0</v>
      </c>
      <c r="AG203" s="5">
        <f>IF(R203&gt;0,RANK(R203,(N203:P203,Q203:AD203)),0)</f>
        <v>3</v>
      </c>
      <c r="AH203" s="5" t="e">
        <f>IF(#REF!&gt;0,RANK(#REF!,(N203:P203,Q203:AD203)),0)</f>
        <v>#REF!</v>
      </c>
      <c r="AI203" s="5">
        <f>IF(S203&gt;0,RANK(S203,(N203:P203,Q203:AD203)),0)</f>
        <v>0</v>
      </c>
      <c r="AJ203" s="2">
        <f t="shared" si="78"/>
        <v>0</v>
      </c>
      <c r="AK203" s="2">
        <f t="shared" si="79"/>
        <v>1.0520487264673311E-2</v>
      </c>
      <c r="AM203" s="2">
        <f t="shared" si="80"/>
        <v>0</v>
      </c>
      <c r="AO203" t="s">
        <v>109</v>
      </c>
      <c r="AP203" t="s">
        <v>173</v>
      </c>
      <c r="AQ203">
        <v>3</v>
      </c>
      <c r="AS203">
        <v>28</v>
      </c>
      <c r="AT203" s="69">
        <v>25</v>
      </c>
      <c r="AU203" s="66">
        <f t="shared" si="81"/>
        <v>28025</v>
      </c>
      <c r="AW203" s="5" t="s">
        <v>140</v>
      </c>
      <c r="AZ203" s="5"/>
      <c r="BA203" s="5">
        <v>1</v>
      </c>
      <c r="BB203" s="5">
        <v>0</v>
      </c>
      <c r="BC203">
        <f t="shared" si="82"/>
        <v>0.49099999999999999</v>
      </c>
      <c r="BD203">
        <f t="shared" si="83"/>
        <v>0</v>
      </c>
    </row>
    <row r="204" spans="1:56" hidden="1" outlineLevel="1">
      <c r="A204" t="s">
        <v>272</v>
      </c>
      <c r="B204" t="s">
        <v>173</v>
      </c>
      <c r="C204" s="1">
        <f t="shared" si="73"/>
        <v>4008</v>
      </c>
      <c r="D204" s="5">
        <f>IF(C204&gt;0,RANK(N204,(N204:P204,Q204:AD204)),0)</f>
        <v>1</v>
      </c>
      <c r="E204" s="5">
        <f>IF(C204&gt;0,RANK(O204,(N204:P204,Q204:AD204)),0)</f>
        <v>2</v>
      </c>
      <c r="F204" s="5">
        <f>IF(P204&gt;0,RANK(P204,(N204:P204,Q204:AD204)),0)</f>
        <v>0</v>
      </c>
      <c r="G204" s="1">
        <f t="shared" si="84"/>
        <v>228</v>
      </c>
      <c r="H204" s="2">
        <f t="shared" si="85"/>
        <v>5.6886227544910177E-2</v>
      </c>
      <c r="I204" s="2"/>
      <c r="J204" s="2">
        <f t="shared" si="74"/>
        <v>0.52270459081836329</v>
      </c>
      <c r="K204" s="2">
        <f t="shared" si="75"/>
        <v>0.46581836327345311</v>
      </c>
      <c r="L204" s="2">
        <f t="shared" si="76"/>
        <v>0</v>
      </c>
      <c r="M204" s="2">
        <f t="shared" si="77"/>
        <v>1.1477045908183603E-2</v>
      </c>
      <c r="N204" s="1">
        <v>2095</v>
      </c>
      <c r="O204" s="1">
        <v>1867</v>
      </c>
      <c r="R204" s="1">
        <v>46</v>
      </c>
      <c r="AF204" s="5">
        <f>IF(Q204&gt;0,RANK(Q204,(N204:P204,Q204:AD204)),0)</f>
        <v>0</v>
      </c>
      <c r="AG204" s="5">
        <f>IF(R204&gt;0,RANK(R204,(N204:P204,Q204:AD204)),0)</f>
        <v>3</v>
      </c>
      <c r="AH204" s="5" t="e">
        <f>IF(#REF!&gt;0,RANK(#REF!,(N204:P204,Q204:AD204)),0)</f>
        <v>#REF!</v>
      </c>
      <c r="AI204" s="5">
        <f>IF(S204&gt;0,RANK(S204,(N204:P204,Q204:AD204)),0)</f>
        <v>0</v>
      </c>
      <c r="AJ204" s="2">
        <f t="shared" si="78"/>
        <v>0</v>
      </c>
      <c r="AK204" s="2">
        <f t="shared" si="79"/>
        <v>1.1477045908183632E-2</v>
      </c>
      <c r="AM204" s="2">
        <f t="shared" si="80"/>
        <v>0</v>
      </c>
      <c r="AO204" t="s">
        <v>272</v>
      </c>
      <c r="AP204" t="s">
        <v>173</v>
      </c>
      <c r="AQ204">
        <v>2</v>
      </c>
      <c r="AS204">
        <v>28</v>
      </c>
      <c r="AT204" s="69">
        <v>27</v>
      </c>
      <c r="AU204" s="66">
        <f t="shared" si="81"/>
        <v>28027</v>
      </c>
      <c r="AW204" s="5" t="s">
        <v>140</v>
      </c>
      <c r="AZ204" s="5"/>
      <c r="BA204" s="5">
        <v>1</v>
      </c>
      <c r="BB204" s="5">
        <v>0</v>
      </c>
      <c r="BC204">
        <f t="shared" si="82"/>
        <v>0.52200000000000002</v>
      </c>
      <c r="BD204">
        <f t="shared" si="83"/>
        <v>0</v>
      </c>
    </row>
    <row r="205" spans="1:56" hidden="1" outlineLevel="1">
      <c r="A205" t="s">
        <v>112</v>
      </c>
      <c r="B205" t="s">
        <v>173</v>
      </c>
      <c r="C205" s="1">
        <f t="shared" si="73"/>
        <v>7344</v>
      </c>
      <c r="D205" s="5">
        <f>IF(C205&gt;0,RANK(N205,(N205:P205,Q205:AD205)),0)</f>
        <v>2</v>
      </c>
      <c r="E205" s="5">
        <f>IF(C205&gt;0,RANK(O205,(N205:P205,Q205:AD205)),0)</f>
        <v>1</v>
      </c>
      <c r="F205" s="5">
        <f>IF(P205&gt;0,RANK(P205,(N205:P205,Q205:AD205)),0)</f>
        <v>0</v>
      </c>
      <c r="G205" s="1">
        <f t="shared" si="84"/>
        <v>926</v>
      </c>
      <c r="H205" s="2">
        <f t="shared" si="85"/>
        <v>0.12608932461873637</v>
      </c>
      <c r="I205" s="2"/>
      <c r="J205" s="2">
        <f t="shared" si="74"/>
        <v>0.43055555555555558</v>
      </c>
      <c r="K205" s="2">
        <f t="shared" si="75"/>
        <v>0.55664488017429192</v>
      </c>
      <c r="L205" s="2">
        <f t="shared" si="76"/>
        <v>0</v>
      </c>
      <c r="M205" s="2">
        <f t="shared" si="77"/>
        <v>1.2799564270152497E-2</v>
      </c>
      <c r="N205" s="1">
        <v>3162</v>
      </c>
      <c r="O205" s="1">
        <v>4088</v>
      </c>
      <c r="R205" s="1">
        <v>94</v>
      </c>
      <c r="AF205" s="5">
        <f>IF(Q205&gt;0,RANK(Q205,(N205:P205,Q205:AD205)),0)</f>
        <v>0</v>
      </c>
      <c r="AG205" s="5">
        <f>IF(R205&gt;0,RANK(R205,(N205:P205,Q205:AD205)),0)</f>
        <v>3</v>
      </c>
      <c r="AH205" s="5" t="e">
        <f>IF(#REF!&gt;0,RANK(#REF!,(N205:P205,Q205:AD205)),0)</f>
        <v>#REF!</v>
      </c>
      <c r="AI205" s="5">
        <f>IF(S205&gt;0,RANK(S205,(N205:P205,Q205:AD205)),0)</f>
        <v>0</v>
      </c>
      <c r="AJ205" s="2">
        <f t="shared" si="78"/>
        <v>0</v>
      </c>
      <c r="AK205" s="2">
        <f t="shared" si="79"/>
        <v>1.2799564270152506E-2</v>
      </c>
      <c r="AM205" s="2">
        <f t="shared" si="80"/>
        <v>0</v>
      </c>
      <c r="AO205" t="s">
        <v>112</v>
      </c>
      <c r="AP205" t="s">
        <v>173</v>
      </c>
      <c r="AQ205">
        <v>4</v>
      </c>
      <c r="AS205">
        <v>28</v>
      </c>
      <c r="AT205" s="69">
        <v>29</v>
      </c>
      <c r="AU205" s="66">
        <f t="shared" si="81"/>
        <v>28029</v>
      </c>
      <c r="AW205" s="5" t="s">
        <v>140</v>
      </c>
      <c r="AZ205" s="5"/>
      <c r="BA205" s="5">
        <v>1</v>
      </c>
      <c r="BB205" s="5">
        <v>0</v>
      </c>
      <c r="BC205">
        <f t="shared" si="82"/>
        <v>0.43</v>
      </c>
      <c r="BD205">
        <f t="shared" si="83"/>
        <v>0</v>
      </c>
    </row>
    <row r="206" spans="1:56" hidden="1" outlineLevel="1">
      <c r="A206" t="s">
        <v>53</v>
      </c>
      <c r="B206" t="s">
        <v>173</v>
      </c>
      <c r="C206" s="1">
        <f t="shared" si="73"/>
        <v>6385</v>
      </c>
      <c r="D206" s="5">
        <f>IF(C206&gt;0,RANK(N206,(N206:P206,Q206:AD206)),0)</f>
        <v>2</v>
      </c>
      <c r="E206" s="5">
        <f>IF(C206&gt;0,RANK(O206,(N206:P206,Q206:AD206)),0)</f>
        <v>1</v>
      </c>
      <c r="F206" s="5">
        <f>IF(P206&gt;0,RANK(P206,(N206:P206,Q206:AD206)),0)</f>
        <v>0</v>
      </c>
      <c r="G206" s="1">
        <f t="shared" si="84"/>
        <v>2633</v>
      </c>
      <c r="H206" s="2">
        <f t="shared" si="85"/>
        <v>0.41237274862960061</v>
      </c>
      <c r="I206" s="2"/>
      <c r="J206" s="2">
        <f t="shared" si="74"/>
        <v>0.28786217697729055</v>
      </c>
      <c r="K206" s="2">
        <f t="shared" si="75"/>
        <v>0.70023492560689116</v>
      </c>
      <c r="L206" s="2">
        <f t="shared" si="76"/>
        <v>0</v>
      </c>
      <c r="M206" s="2">
        <f t="shared" si="77"/>
        <v>1.1902897415818292E-2</v>
      </c>
      <c r="N206" s="1">
        <v>1838</v>
      </c>
      <c r="O206" s="1">
        <v>4471</v>
      </c>
      <c r="R206" s="1">
        <v>76</v>
      </c>
      <c r="AF206" s="5">
        <f>IF(Q206&gt;0,RANK(Q206,(N206:P206,Q206:AD206)),0)</f>
        <v>0</v>
      </c>
      <c r="AG206" s="5">
        <f>IF(R206&gt;0,RANK(R206,(N206:P206,Q206:AD206)),0)</f>
        <v>3</v>
      </c>
      <c r="AH206" s="5" t="e">
        <f>IF(#REF!&gt;0,RANK(#REF!,(N206:P206,Q206:AD206)),0)</f>
        <v>#REF!</v>
      </c>
      <c r="AI206" s="5">
        <f>IF(S206&gt;0,RANK(S206,(N206:P206,Q206:AD206)),0)</f>
        <v>0</v>
      </c>
      <c r="AJ206" s="2">
        <f t="shared" si="78"/>
        <v>0</v>
      </c>
      <c r="AK206" s="2">
        <f t="shared" si="79"/>
        <v>1.1902897415818325E-2</v>
      </c>
      <c r="AM206" s="2">
        <f t="shared" si="80"/>
        <v>0</v>
      </c>
      <c r="AO206" t="s">
        <v>53</v>
      </c>
      <c r="AP206" t="s">
        <v>173</v>
      </c>
      <c r="AQ206">
        <v>4</v>
      </c>
      <c r="AS206">
        <v>28</v>
      </c>
      <c r="AT206" s="69">
        <v>31</v>
      </c>
      <c r="AU206" s="66">
        <f t="shared" si="81"/>
        <v>28031</v>
      </c>
      <c r="AW206" s="5" t="s">
        <v>140</v>
      </c>
      <c r="AZ206" s="5"/>
      <c r="BA206" s="5">
        <v>0</v>
      </c>
      <c r="BB206" s="5">
        <v>1</v>
      </c>
      <c r="BC206">
        <f t="shared" si="82"/>
        <v>0</v>
      </c>
      <c r="BD206">
        <f t="shared" si="83"/>
        <v>0.7</v>
      </c>
    </row>
    <row r="207" spans="1:56" hidden="1" outlineLevel="1">
      <c r="A207" t="s">
        <v>153</v>
      </c>
      <c r="B207" t="s">
        <v>173</v>
      </c>
      <c r="C207" s="1">
        <f t="shared" si="73"/>
        <v>21080</v>
      </c>
      <c r="D207" s="5">
        <f>IF(C207&gt;0,RANK(N207,(N207:P207,Q207:AD207)),0)</f>
        <v>2</v>
      </c>
      <c r="E207" s="5">
        <f>IF(C207&gt;0,RANK(O207,(N207:P207,Q207:AD207)),0)</f>
        <v>1</v>
      </c>
      <c r="F207" s="5">
        <f>IF(P207&gt;0,RANK(P207,(N207:P207,Q207:AD207)),0)</f>
        <v>0</v>
      </c>
      <c r="G207" s="1">
        <f t="shared" si="84"/>
        <v>12933</v>
      </c>
      <c r="H207" s="2">
        <f t="shared" si="85"/>
        <v>0.61351992409867173</v>
      </c>
      <c r="I207" s="2"/>
      <c r="J207" s="2">
        <f t="shared" si="74"/>
        <v>0.18519924098671728</v>
      </c>
      <c r="K207" s="2">
        <f t="shared" si="75"/>
        <v>0.79871916508538898</v>
      </c>
      <c r="L207" s="2">
        <f t="shared" si="76"/>
        <v>0</v>
      </c>
      <c r="M207" s="2">
        <f t="shared" si="77"/>
        <v>1.6081593927893767E-2</v>
      </c>
      <c r="N207" s="1">
        <v>3904</v>
      </c>
      <c r="O207" s="1">
        <v>16837</v>
      </c>
      <c r="R207" s="1">
        <v>339</v>
      </c>
      <c r="AF207" s="5">
        <f>IF(Q207&gt;0,RANK(Q207,(N207:P207,Q207:AD207)),0)</f>
        <v>0</v>
      </c>
      <c r="AG207" s="5">
        <f>IF(R207&gt;0,RANK(R207,(N207:P207,Q207:AD207)),0)</f>
        <v>3</v>
      </c>
      <c r="AH207" s="5" t="e">
        <f>IF(#REF!&gt;0,RANK(#REF!,(N207:P207,Q207:AD207)),0)</f>
        <v>#REF!</v>
      </c>
      <c r="AI207" s="5">
        <f>IF(S207&gt;0,RANK(S207,(N207:P207,Q207:AD207)),0)</f>
        <v>0</v>
      </c>
      <c r="AJ207" s="2">
        <f t="shared" si="78"/>
        <v>0</v>
      </c>
      <c r="AK207" s="2">
        <f t="shared" si="79"/>
        <v>1.6081593927893739E-2</v>
      </c>
      <c r="AM207" s="2">
        <f t="shared" si="80"/>
        <v>0</v>
      </c>
      <c r="AO207" t="s">
        <v>153</v>
      </c>
      <c r="AP207" t="s">
        <v>173</v>
      </c>
      <c r="AQ207">
        <v>1</v>
      </c>
      <c r="AS207">
        <v>28</v>
      </c>
      <c r="AT207" s="69">
        <v>33</v>
      </c>
      <c r="AU207" s="66">
        <f t="shared" si="81"/>
        <v>28033</v>
      </c>
      <c r="AW207" s="5" t="s">
        <v>140</v>
      </c>
      <c r="AZ207" s="5"/>
      <c r="BA207" s="5">
        <v>0</v>
      </c>
      <c r="BB207" s="5">
        <v>1</v>
      </c>
      <c r="BC207">
        <f t="shared" si="82"/>
        <v>0</v>
      </c>
      <c r="BD207">
        <f t="shared" si="83"/>
        <v>0.79800000000000004</v>
      </c>
    </row>
    <row r="208" spans="1:56" hidden="1" outlineLevel="1">
      <c r="A208" t="s">
        <v>113</v>
      </c>
      <c r="B208" t="s">
        <v>173</v>
      </c>
      <c r="C208" s="1">
        <f t="shared" si="73"/>
        <v>17236</v>
      </c>
      <c r="D208" s="5">
        <f>IF(C208&gt;0,RANK(N208,(N208:P208,Q208:AD208)),0)</f>
        <v>2</v>
      </c>
      <c r="E208" s="5">
        <f>IF(C208&gt;0,RANK(O208,(N208:P208,Q208:AD208)),0)</f>
        <v>1</v>
      </c>
      <c r="F208" s="5">
        <f>IF(P208&gt;0,RANK(P208,(N208:P208,Q208:AD208)),0)</f>
        <v>0</v>
      </c>
      <c r="G208" s="1">
        <f t="shared" si="84"/>
        <v>7030</v>
      </c>
      <c r="H208" s="2">
        <f t="shared" si="85"/>
        <v>0.40786725458343004</v>
      </c>
      <c r="I208" s="2"/>
      <c r="J208" s="2">
        <f t="shared" si="74"/>
        <v>0.2882339289858436</v>
      </c>
      <c r="K208" s="2">
        <f t="shared" si="75"/>
        <v>0.69610118356927364</v>
      </c>
      <c r="L208" s="2">
        <f t="shared" si="76"/>
        <v>0</v>
      </c>
      <c r="M208" s="2">
        <f t="shared" si="77"/>
        <v>1.5664887444882813E-2</v>
      </c>
      <c r="N208" s="1">
        <v>4968</v>
      </c>
      <c r="O208" s="1">
        <v>11998</v>
      </c>
      <c r="R208" s="1">
        <v>270</v>
      </c>
      <c r="AF208" s="5">
        <f>IF(Q208&gt;0,RANK(Q208,(N208:P208,Q208:AD208)),0)</f>
        <v>0</v>
      </c>
      <c r="AG208" s="5">
        <f>IF(R208&gt;0,RANK(R208,(N208:P208,Q208:AD208)),0)</f>
        <v>3</v>
      </c>
      <c r="AH208" s="5" t="e">
        <f>IF(#REF!&gt;0,RANK(#REF!,(N208:P208,Q208:AD208)),0)</f>
        <v>#REF!</v>
      </c>
      <c r="AI208" s="5">
        <f>IF(S208&gt;0,RANK(S208,(N208:P208,Q208:AD208)),0)</f>
        <v>0</v>
      </c>
      <c r="AJ208" s="2">
        <f t="shared" si="78"/>
        <v>0</v>
      </c>
      <c r="AK208" s="2">
        <f t="shared" si="79"/>
        <v>1.5664887444882803E-2</v>
      </c>
      <c r="AM208" s="2">
        <f t="shared" si="80"/>
        <v>0</v>
      </c>
      <c r="AO208" t="s">
        <v>113</v>
      </c>
      <c r="AP208" t="s">
        <v>173</v>
      </c>
      <c r="AQ208">
        <v>5</v>
      </c>
      <c r="AS208">
        <v>28</v>
      </c>
      <c r="AT208" s="69">
        <v>35</v>
      </c>
      <c r="AU208" s="66">
        <f t="shared" si="81"/>
        <v>28035</v>
      </c>
      <c r="AW208" s="5" t="s">
        <v>140</v>
      </c>
      <c r="AZ208" s="5"/>
      <c r="BA208" s="5">
        <v>0</v>
      </c>
      <c r="BB208" s="5">
        <v>1</v>
      </c>
      <c r="BC208">
        <f t="shared" si="82"/>
        <v>0</v>
      </c>
      <c r="BD208">
        <f t="shared" si="83"/>
        <v>0.69599999999999995</v>
      </c>
    </row>
    <row r="209" spans="1:56" hidden="1" outlineLevel="1">
      <c r="A209" t="s">
        <v>30</v>
      </c>
      <c r="B209" t="s">
        <v>173</v>
      </c>
      <c r="C209" s="1">
        <f t="shared" si="73"/>
        <v>3089</v>
      </c>
      <c r="D209" s="5">
        <f>IF(C209&gt;0,RANK(N209,(N209:P209,Q209:AD209)),0)</f>
        <v>2</v>
      </c>
      <c r="E209" s="5">
        <f>IF(C209&gt;0,RANK(O209,(N209:P209,Q209:AD209)),0)</f>
        <v>1</v>
      </c>
      <c r="F209" s="5">
        <f>IF(P209&gt;0,RANK(P209,(N209:P209,Q209:AD209)),0)</f>
        <v>0</v>
      </c>
      <c r="G209" s="1">
        <f t="shared" si="84"/>
        <v>1057</v>
      </c>
      <c r="H209" s="2">
        <f t="shared" si="85"/>
        <v>0.3421819359015863</v>
      </c>
      <c r="I209" s="2"/>
      <c r="J209" s="2">
        <f t="shared" si="74"/>
        <v>0.32243444480414374</v>
      </c>
      <c r="K209" s="2">
        <f t="shared" si="75"/>
        <v>0.66461638070573004</v>
      </c>
      <c r="L209" s="2">
        <f t="shared" si="76"/>
        <v>0</v>
      </c>
      <c r="M209" s="2">
        <f t="shared" si="77"/>
        <v>1.2949174490126225E-2</v>
      </c>
      <c r="N209" s="1">
        <v>996</v>
      </c>
      <c r="O209" s="1">
        <v>2053</v>
      </c>
      <c r="R209" s="1">
        <v>40</v>
      </c>
      <c r="AF209" s="5">
        <f>IF(Q209&gt;0,RANK(Q209,(N209:P209,Q209:AD209)),0)</f>
        <v>0</v>
      </c>
      <c r="AG209" s="5">
        <f>IF(R209&gt;0,RANK(R209,(N209:P209,Q209:AD209)),0)</f>
        <v>3</v>
      </c>
      <c r="AH209" s="5" t="e">
        <f>IF(#REF!&gt;0,RANK(#REF!,(N209:P209,Q209:AD209)),0)</f>
        <v>#REF!</v>
      </c>
      <c r="AI209" s="5">
        <f>IF(S209&gt;0,RANK(S209,(N209:P209,Q209:AD209)),0)</f>
        <v>0</v>
      </c>
      <c r="AJ209" s="2">
        <f t="shared" si="78"/>
        <v>0</v>
      </c>
      <c r="AK209" s="2">
        <f t="shared" si="79"/>
        <v>1.2949174490126255E-2</v>
      </c>
      <c r="AM209" s="2">
        <f t="shared" si="80"/>
        <v>0</v>
      </c>
      <c r="AO209" t="s">
        <v>30</v>
      </c>
      <c r="AP209" t="s">
        <v>173</v>
      </c>
      <c r="AQ209">
        <v>4</v>
      </c>
      <c r="AS209">
        <v>28</v>
      </c>
      <c r="AT209" s="69">
        <v>37</v>
      </c>
      <c r="AU209" s="66">
        <f t="shared" si="81"/>
        <v>28037</v>
      </c>
      <c r="AW209" s="5" t="s">
        <v>140</v>
      </c>
      <c r="AZ209" s="5"/>
      <c r="BA209" s="5">
        <v>0</v>
      </c>
      <c r="BB209" s="5">
        <v>1</v>
      </c>
      <c r="BC209">
        <f t="shared" si="82"/>
        <v>0</v>
      </c>
      <c r="BD209">
        <f t="shared" si="83"/>
        <v>0.66400000000000003</v>
      </c>
    </row>
    <row r="210" spans="1:56" hidden="1" outlineLevel="1">
      <c r="A210" t="s">
        <v>102</v>
      </c>
      <c r="B210" t="s">
        <v>173</v>
      </c>
      <c r="C210" s="1">
        <f t="shared" si="73"/>
        <v>6111</v>
      </c>
      <c r="D210" s="5">
        <f>IF(C210&gt;0,RANK(N210,(N210:P210,Q210:AD210)),0)</f>
        <v>2</v>
      </c>
      <c r="E210" s="5">
        <f>IF(C210&gt;0,RANK(O210,(N210:P210,Q210:AD210)),0)</f>
        <v>1</v>
      </c>
      <c r="F210" s="5">
        <f>IF(P210&gt;0,RANK(P210,(N210:P210,Q210:AD210)),0)</f>
        <v>0</v>
      </c>
      <c r="G210" s="1">
        <f t="shared" si="84"/>
        <v>4714</v>
      </c>
      <c r="H210" s="2">
        <f t="shared" si="85"/>
        <v>0.77139584356079205</v>
      </c>
      <c r="I210" s="2"/>
      <c r="J210" s="2">
        <f t="shared" si="74"/>
        <v>0.10374734086074293</v>
      </c>
      <c r="K210" s="2">
        <f t="shared" si="75"/>
        <v>0.87514318442153494</v>
      </c>
      <c r="L210" s="2">
        <f t="shared" si="76"/>
        <v>0</v>
      </c>
      <c r="M210" s="2">
        <f t="shared" si="77"/>
        <v>2.1109474717722176E-2</v>
      </c>
      <c r="N210" s="1">
        <v>634</v>
      </c>
      <c r="O210" s="1">
        <v>5348</v>
      </c>
      <c r="R210" s="1">
        <v>129</v>
      </c>
      <c r="AF210" s="5">
        <f>IF(Q210&gt;0,RANK(Q210,(N210:P210,Q210:AD210)),0)</f>
        <v>0</v>
      </c>
      <c r="AG210" s="5">
        <f>IF(R210&gt;0,RANK(R210,(N210:P210,Q210:AD210)),0)</f>
        <v>3</v>
      </c>
      <c r="AH210" s="5" t="e">
        <f>IF(#REF!&gt;0,RANK(#REF!,(N210:P210,Q210:AD210)),0)</f>
        <v>#REF!</v>
      </c>
      <c r="AI210" s="5">
        <f>IF(S210&gt;0,RANK(S210,(N210:P210,Q210:AD210)),0)</f>
        <v>0</v>
      </c>
      <c r="AJ210" s="2">
        <f t="shared" si="78"/>
        <v>0</v>
      </c>
      <c r="AK210" s="2">
        <f t="shared" si="79"/>
        <v>2.1109474717722142E-2</v>
      </c>
      <c r="AM210" s="2">
        <f t="shared" si="80"/>
        <v>0</v>
      </c>
      <c r="AO210" t="s">
        <v>102</v>
      </c>
      <c r="AP210" t="s">
        <v>173</v>
      </c>
      <c r="AQ210">
        <v>5</v>
      </c>
      <c r="AS210">
        <v>28</v>
      </c>
      <c r="AT210" s="69">
        <v>39</v>
      </c>
      <c r="AU210" s="66">
        <f t="shared" si="81"/>
        <v>28039</v>
      </c>
      <c r="AW210" s="5" t="s">
        <v>140</v>
      </c>
      <c r="AZ210" s="5"/>
      <c r="BA210" s="5">
        <v>0</v>
      </c>
      <c r="BB210" s="5">
        <v>1</v>
      </c>
      <c r="BC210">
        <f t="shared" si="82"/>
        <v>0</v>
      </c>
      <c r="BD210">
        <f t="shared" si="83"/>
        <v>0.875</v>
      </c>
    </row>
    <row r="211" spans="1:56" hidden="1" outlineLevel="1">
      <c r="A211" t="s">
        <v>264</v>
      </c>
      <c r="B211" t="s">
        <v>173</v>
      </c>
      <c r="C211" s="1">
        <f t="shared" si="73"/>
        <v>3882</v>
      </c>
      <c r="D211" s="5">
        <f>IF(C211&gt;0,RANK(N211,(N211:P211,Q211:AD211)),0)</f>
        <v>2</v>
      </c>
      <c r="E211" s="5">
        <f>IF(C211&gt;0,RANK(O211,(N211:P211,Q211:AD211)),0)</f>
        <v>1</v>
      </c>
      <c r="F211" s="5">
        <f>IF(P211&gt;0,RANK(P211,(N211:P211,Q211:AD211)),0)</f>
        <v>0</v>
      </c>
      <c r="G211" s="1">
        <f t="shared" si="84"/>
        <v>2400</v>
      </c>
      <c r="H211" s="2">
        <f t="shared" si="85"/>
        <v>0.61823802163833075</v>
      </c>
      <c r="I211" s="2"/>
      <c r="J211" s="2">
        <f t="shared" si="74"/>
        <v>0.17954662545079855</v>
      </c>
      <c r="K211" s="2">
        <f t="shared" si="75"/>
        <v>0.79778464708912933</v>
      </c>
      <c r="L211" s="2">
        <f t="shared" si="76"/>
        <v>0</v>
      </c>
      <c r="M211" s="2">
        <f t="shared" si="77"/>
        <v>2.2668727460072091E-2</v>
      </c>
      <c r="N211" s="1">
        <v>697</v>
      </c>
      <c r="O211" s="1">
        <v>3097</v>
      </c>
      <c r="R211" s="1">
        <v>88</v>
      </c>
      <c r="AF211" s="5">
        <f>IF(Q211&gt;0,RANK(Q211,(N211:P211,Q211:AD211)),0)</f>
        <v>0</v>
      </c>
      <c r="AG211" s="5">
        <f>IF(R211&gt;0,RANK(R211,(N211:P211,Q211:AD211)),0)</f>
        <v>3</v>
      </c>
      <c r="AH211" s="5" t="e">
        <f>IF(#REF!&gt;0,RANK(#REF!,(N211:P211,Q211:AD211)),0)</f>
        <v>#REF!</v>
      </c>
      <c r="AI211" s="5">
        <f>IF(S211&gt;0,RANK(S211,(N211:P211,Q211:AD211)),0)</f>
        <v>0</v>
      </c>
      <c r="AJ211" s="2">
        <f t="shared" si="78"/>
        <v>0</v>
      </c>
      <c r="AK211" s="2">
        <f t="shared" si="79"/>
        <v>2.2668727460072129E-2</v>
      </c>
      <c r="AM211" s="2">
        <f t="shared" si="80"/>
        <v>0</v>
      </c>
      <c r="AO211" t="s">
        <v>264</v>
      </c>
      <c r="AP211" t="s">
        <v>173</v>
      </c>
      <c r="AQ211">
        <v>5</v>
      </c>
      <c r="AS211">
        <v>28</v>
      </c>
      <c r="AT211" s="69">
        <v>41</v>
      </c>
      <c r="AU211" s="66">
        <f t="shared" si="81"/>
        <v>28041</v>
      </c>
      <c r="AW211" s="5" t="s">
        <v>140</v>
      </c>
      <c r="AZ211" s="5"/>
      <c r="BA211" s="5">
        <v>0</v>
      </c>
      <c r="BB211" s="5">
        <v>1</v>
      </c>
      <c r="BC211">
        <f t="shared" si="82"/>
        <v>0</v>
      </c>
      <c r="BD211">
        <f t="shared" si="83"/>
        <v>0.79700000000000004</v>
      </c>
    </row>
    <row r="212" spans="1:56" hidden="1" outlineLevel="1">
      <c r="A212" t="s">
        <v>103</v>
      </c>
      <c r="B212" t="s">
        <v>173</v>
      </c>
      <c r="C212" s="1">
        <f t="shared" si="73"/>
        <v>6853</v>
      </c>
      <c r="D212" s="5">
        <f>IF(C212&gt;0,RANK(N212,(N212:P212,Q212:AD212)),0)</f>
        <v>2</v>
      </c>
      <c r="E212" s="5">
        <f>IF(C212&gt;0,RANK(O212,(N212:P212,Q212:AD212)),0)</f>
        <v>1</v>
      </c>
      <c r="F212" s="5">
        <f>IF(P212&gt;0,RANK(P212,(N212:P212,Q212:AD212)),0)</f>
        <v>0</v>
      </c>
      <c r="G212" s="1">
        <f t="shared" si="84"/>
        <v>2138</v>
      </c>
      <c r="H212" s="2">
        <f t="shared" si="85"/>
        <v>0.31198015467678392</v>
      </c>
      <c r="I212" s="2"/>
      <c r="J212" s="2">
        <f t="shared" si="74"/>
        <v>0.33912155260469867</v>
      </c>
      <c r="K212" s="2">
        <f t="shared" si="75"/>
        <v>0.65110170728148253</v>
      </c>
      <c r="L212" s="2">
        <f t="shared" si="76"/>
        <v>0</v>
      </c>
      <c r="M212" s="2">
        <f t="shared" si="77"/>
        <v>9.7767401138187937E-3</v>
      </c>
      <c r="N212" s="1">
        <v>2324</v>
      </c>
      <c r="O212" s="1">
        <v>4462</v>
      </c>
      <c r="R212" s="1">
        <v>67</v>
      </c>
      <c r="AF212" s="5">
        <f>IF(Q212&gt;0,RANK(Q212,(N212:P212,Q212:AD212)),0)</f>
        <v>0</v>
      </c>
      <c r="AG212" s="5">
        <f>IF(R212&gt;0,RANK(R212,(N212:P212,Q212:AD212)),0)</f>
        <v>3</v>
      </c>
      <c r="AH212" s="5" t="e">
        <f>IF(#REF!&gt;0,RANK(#REF!,(N212:P212,Q212:AD212)),0)</f>
        <v>#REF!</v>
      </c>
      <c r="AI212" s="5">
        <f>IF(S212&gt;0,RANK(S212,(N212:P212,Q212:AD212)),0)</f>
        <v>0</v>
      </c>
      <c r="AJ212" s="2">
        <f t="shared" si="78"/>
        <v>0</v>
      </c>
      <c r="AK212" s="2">
        <f t="shared" si="79"/>
        <v>9.776740113818766E-3</v>
      </c>
      <c r="AM212" s="2">
        <f t="shared" si="80"/>
        <v>0</v>
      </c>
      <c r="AO212" t="s">
        <v>103</v>
      </c>
      <c r="AP212" t="s">
        <v>173</v>
      </c>
      <c r="AS212">
        <v>28</v>
      </c>
      <c r="AT212" s="69">
        <v>43</v>
      </c>
      <c r="AU212" s="66">
        <f t="shared" si="81"/>
        <v>28043</v>
      </c>
      <c r="AW212" s="5" t="s">
        <v>140</v>
      </c>
      <c r="AZ212" s="5"/>
      <c r="BA212" s="5">
        <v>0</v>
      </c>
      <c r="BB212" s="5">
        <v>1</v>
      </c>
      <c r="BC212">
        <f t="shared" si="82"/>
        <v>0</v>
      </c>
      <c r="BD212">
        <f t="shared" si="83"/>
        <v>0.65100000000000002</v>
      </c>
    </row>
    <row r="213" spans="1:56" hidden="1" outlineLevel="1">
      <c r="A213" t="s">
        <v>287</v>
      </c>
      <c r="B213" t="s">
        <v>173</v>
      </c>
      <c r="C213" s="1">
        <f t="shared" si="73"/>
        <v>8488</v>
      </c>
      <c r="D213" s="5">
        <f>IF(C213&gt;0,RANK(N213,(N213:P213,Q213:AD213)),0)</f>
        <v>2</v>
      </c>
      <c r="E213" s="5">
        <f>IF(C213&gt;0,RANK(O213,(N213:P213,Q213:AD213)),0)</f>
        <v>1</v>
      </c>
      <c r="F213" s="5">
        <f>IF(P213&gt;0,RANK(P213,(N213:P213,Q213:AD213)),0)</f>
        <v>0</v>
      </c>
      <c r="G213" s="1">
        <f t="shared" si="84"/>
        <v>5041</v>
      </c>
      <c r="H213" s="2">
        <f t="shared" si="85"/>
        <v>0.59389726672950049</v>
      </c>
      <c r="I213" s="2"/>
      <c r="J213" s="2">
        <f t="shared" si="74"/>
        <v>0.19250706880301602</v>
      </c>
      <c r="K213" s="2">
        <f t="shared" si="75"/>
        <v>0.78640433553251654</v>
      </c>
      <c r="L213" s="2">
        <f t="shared" si="76"/>
        <v>0</v>
      </c>
      <c r="M213" s="2">
        <f t="shared" si="77"/>
        <v>2.1088595664467413E-2</v>
      </c>
      <c r="N213" s="1">
        <v>1634</v>
      </c>
      <c r="O213" s="1">
        <v>6675</v>
      </c>
      <c r="R213" s="1">
        <v>179</v>
      </c>
      <c r="AF213" s="5">
        <f>IF(Q213&gt;0,RANK(Q213,(N213:P213,Q213:AD213)),0)</f>
        <v>0</v>
      </c>
      <c r="AG213" s="5">
        <f>IF(R213&gt;0,RANK(R213,(N213:P213,Q213:AD213)),0)</f>
        <v>3</v>
      </c>
      <c r="AH213" s="5" t="e">
        <f>IF(#REF!&gt;0,RANK(#REF!,(N213:P213,Q213:AD213)),0)</f>
        <v>#REF!</v>
      </c>
      <c r="AI213" s="5">
        <f>IF(S213&gt;0,RANK(S213,(N213:P213,Q213:AD213)),0)</f>
        <v>0</v>
      </c>
      <c r="AJ213" s="2">
        <f t="shared" si="78"/>
        <v>0</v>
      </c>
      <c r="AK213" s="2">
        <f t="shared" si="79"/>
        <v>2.1088595664467483E-2</v>
      </c>
      <c r="AM213" s="2">
        <f t="shared" si="80"/>
        <v>0</v>
      </c>
      <c r="AO213" t="s">
        <v>287</v>
      </c>
      <c r="AP213" t="s">
        <v>173</v>
      </c>
      <c r="AQ213">
        <v>5</v>
      </c>
      <c r="AS213">
        <v>28</v>
      </c>
      <c r="AT213" s="69">
        <v>45</v>
      </c>
      <c r="AU213" s="66">
        <f t="shared" si="81"/>
        <v>28045</v>
      </c>
      <c r="AW213" s="5" t="s">
        <v>140</v>
      </c>
      <c r="AZ213" s="5"/>
      <c r="BA213" s="5">
        <v>0</v>
      </c>
      <c r="BB213" s="5">
        <v>1</v>
      </c>
      <c r="BC213">
        <f t="shared" si="82"/>
        <v>0</v>
      </c>
      <c r="BD213">
        <f t="shared" si="83"/>
        <v>0.78600000000000003</v>
      </c>
    </row>
    <row r="214" spans="1:56" hidden="1" outlineLevel="1">
      <c r="A214" t="s">
        <v>162</v>
      </c>
      <c r="B214" t="s">
        <v>173</v>
      </c>
      <c r="C214" s="1">
        <f t="shared" si="73"/>
        <v>30995</v>
      </c>
      <c r="D214" s="5">
        <f>IF(C214&gt;0,RANK(N214,(N214:P214,Q214:AD214)),0)</f>
        <v>2</v>
      </c>
      <c r="E214" s="5">
        <f>IF(C214&gt;0,RANK(O214,(N214:P214,Q214:AD214)),0)</f>
        <v>1</v>
      </c>
      <c r="F214" s="5">
        <f>IF(P214&gt;0,RANK(P214,(N214:P214,Q214:AD214)),0)</f>
        <v>0</v>
      </c>
      <c r="G214" s="1">
        <f t="shared" si="84"/>
        <v>12840</v>
      </c>
      <c r="H214" s="2">
        <f t="shared" si="85"/>
        <v>0.41426036457493143</v>
      </c>
      <c r="I214" s="2"/>
      <c r="J214" s="2">
        <f t="shared" si="74"/>
        <v>0.28094854008711084</v>
      </c>
      <c r="K214" s="2">
        <f t="shared" si="75"/>
        <v>0.69520890466204222</v>
      </c>
      <c r="L214" s="2">
        <f t="shared" si="76"/>
        <v>0</v>
      </c>
      <c r="M214" s="2">
        <f t="shared" si="77"/>
        <v>2.3842555250846997E-2</v>
      </c>
      <c r="N214" s="1">
        <v>8708</v>
      </c>
      <c r="O214" s="1">
        <v>21548</v>
      </c>
      <c r="R214" s="1">
        <v>739</v>
      </c>
      <c r="AF214" s="5">
        <f>IF(Q214&gt;0,RANK(Q214,(N214:P214,Q214:AD214)),0)</f>
        <v>0</v>
      </c>
      <c r="AG214" s="5">
        <f>IF(R214&gt;0,RANK(R214,(N214:P214,Q214:AD214)),0)</f>
        <v>3</v>
      </c>
      <c r="AH214" s="5" t="e">
        <f>IF(#REF!&gt;0,RANK(#REF!,(N214:P214,Q214:AD214)),0)</f>
        <v>#REF!</v>
      </c>
      <c r="AI214" s="5">
        <f>IF(S214&gt;0,RANK(S214,(N214:P214,Q214:AD214)),0)</f>
        <v>0</v>
      </c>
      <c r="AJ214" s="2">
        <f t="shared" si="78"/>
        <v>0</v>
      </c>
      <c r="AK214" s="2">
        <f t="shared" si="79"/>
        <v>2.3842555250846911E-2</v>
      </c>
      <c r="AM214" s="2">
        <f t="shared" si="80"/>
        <v>0</v>
      </c>
      <c r="AO214" t="s">
        <v>162</v>
      </c>
      <c r="AP214" t="s">
        <v>173</v>
      </c>
      <c r="AQ214">
        <v>5</v>
      </c>
      <c r="AS214">
        <v>28</v>
      </c>
      <c r="AT214" s="69">
        <v>47</v>
      </c>
      <c r="AU214" s="66">
        <f t="shared" si="81"/>
        <v>28047</v>
      </c>
      <c r="AW214" s="5" t="s">
        <v>140</v>
      </c>
      <c r="AZ214" s="5"/>
      <c r="BA214" s="5">
        <v>0</v>
      </c>
      <c r="BB214" s="5">
        <v>1</v>
      </c>
      <c r="BC214">
        <f t="shared" si="82"/>
        <v>0</v>
      </c>
      <c r="BD214">
        <f t="shared" si="83"/>
        <v>0.69499999999999995</v>
      </c>
    </row>
    <row r="215" spans="1:56" hidden="1" outlineLevel="1">
      <c r="A215" t="s">
        <v>114</v>
      </c>
      <c r="B215" t="s">
        <v>173</v>
      </c>
      <c r="C215" s="1">
        <f t="shared" si="73"/>
        <v>51186</v>
      </c>
      <c r="D215" s="5">
        <f>IF(C215&gt;0,RANK(N215,(N215:P215,Q215:AD215)),0)</f>
        <v>1</v>
      </c>
      <c r="E215" s="5">
        <f>IF(C215&gt;0,RANK(O215,(N215:P215,Q215:AD215)),0)</f>
        <v>2</v>
      </c>
      <c r="F215" s="5">
        <f>IF(P215&gt;0,RANK(P215,(N215:P215,Q215:AD215)),0)</f>
        <v>0</v>
      </c>
      <c r="G215" s="1">
        <f t="shared" si="84"/>
        <v>11204</v>
      </c>
      <c r="H215" s="2">
        <f t="shared" si="85"/>
        <v>0.21888797718126049</v>
      </c>
      <c r="I215" s="2"/>
      <c r="J215" s="2">
        <f t="shared" si="74"/>
        <v>0.60043761966162623</v>
      </c>
      <c r="K215" s="2">
        <f t="shared" si="75"/>
        <v>0.38154964248036571</v>
      </c>
      <c r="L215" s="2">
        <f t="shared" si="76"/>
        <v>0</v>
      </c>
      <c r="M215" s="2">
        <f t="shared" si="77"/>
        <v>1.8012737858008054E-2</v>
      </c>
      <c r="N215" s="1">
        <v>30734</v>
      </c>
      <c r="O215" s="1">
        <v>19530</v>
      </c>
      <c r="R215" s="1">
        <v>922</v>
      </c>
      <c r="AF215" s="5">
        <f>IF(Q215&gt;0,RANK(Q215,(N215:P215,Q215:AD215)),0)</f>
        <v>0</v>
      </c>
      <c r="AG215" s="5">
        <f>IF(R215&gt;0,RANK(R215,(N215:P215,Q215:AD215)),0)</f>
        <v>3</v>
      </c>
      <c r="AH215" s="5" t="e">
        <f>IF(#REF!&gt;0,RANK(#REF!,(N215:P215,Q215:AD215)),0)</f>
        <v>#REF!</v>
      </c>
      <c r="AI215" s="5">
        <f>IF(S215&gt;0,RANK(S215,(N215:P215,Q215:AD215)),0)</f>
        <v>0</v>
      </c>
      <c r="AJ215" s="2">
        <f t="shared" si="78"/>
        <v>0</v>
      </c>
      <c r="AK215" s="2">
        <f t="shared" si="79"/>
        <v>1.8012737858008047E-2</v>
      </c>
      <c r="AM215" s="2">
        <f t="shared" si="80"/>
        <v>0</v>
      </c>
      <c r="AO215" t="s">
        <v>114</v>
      </c>
      <c r="AP215" t="s">
        <v>173</v>
      </c>
      <c r="AS215">
        <v>28</v>
      </c>
      <c r="AT215" s="69">
        <v>49</v>
      </c>
      <c r="AU215" s="66">
        <f t="shared" si="81"/>
        <v>28049</v>
      </c>
      <c r="AW215" s="5" t="s">
        <v>140</v>
      </c>
      <c r="AZ215" s="5"/>
      <c r="BA215" s="5">
        <v>1</v>
      </c>
      <c r="BB215" s="5">
        <v>0</v>
      </c>
      <c r="BC215">
        <f t="shared" si="82"/>
        <v>0.6</v>
      </c>
      <c r="BD215">
        <f t="shared" si="83"/>
        <v>0</v>
      </c>
    </row>
    <row r="216" spans="1:56" hidden="1" outlineLevel="1">
      <c r="A216" t="s">
        <v>145</v>
      </c>
      <c r="B216" t="s">
        <v>173</v>
      </c>
      <c r="C216" s="1">
        <f t="shared" si="73"/>
        <v>4961</v>
      </c>
      <c r="D216" s="5">
        <f>IF(C216&gt;0,RANK(N216,(N216:P216,Q216:AD216)),0)</f>
        <v>1</v>
      </c>
      <c r="E216" s="5">
        <f>IF(C216&gt;0,RANK(O216,(N216:P216,Q216:AD216)),0)</f>
        <v>2</v>
      </c>
      <c r="F216" s="5">
        <f>IF(P216&gt;0,RANK(P216,(N216:P216,Q216:AD216)),0)</f>
        <v>0</v>
      </c>
      <c r="G216" s="1">
        <f t="shared" si="84"/>
        <v>1662</v>
      </c>
      <c r="H216" s="2">
        <f t="shared" si="85"/>
        <v>0.33501310219713765</v>
      </c>
      <c r="I216" s="2"/>
      <c r="J216" s="2">
        <f t="shared" si="74"/>
        <v>0.65954444668413625</v>
      </c>
      <c r="K216" s="2">
        <f t="shared" si="75"/>
        <v>0.32453134448699861</v>
      </c>
      <c r="L216" s="2">
        <f t="shared" si="76"/>
        <v>0</v>
      </c>
      <c r="M216" s="2">
        <f t="shared" si="77"/>
        <v>1.5924208828865138E-2</v>
      </c>
      <c r="N216" s="1">
        <v>3272</v>
      </c>
      <c r="O216" s="1">
        <v>1610</v>
      </c>
      <c r="R216" s="1">
        <v>79</v>
      </c>
      <c r="AF216" s="5">
        <f>IF(Q216&gt;0,RANK(Q216,(N216:P216,Q216:AD216)),0)</f>
        <v>0</v>
      </c>
      <c r="AG216" s="5">
        <f>IF(R216&gt;0,RANK(R216,(N216:P216,Q216:AD216)),0)</f>
        <v>3</v>
      </c>
      <c r="AH216" s="5" t="e">
        <f>IF(#REF!&gt;0,RANK(#REF!,(N216:P216,Q216:AD216)),0)</f>
        <v>#REF!</v>
      </c>
      <c r="AI216" s="5">
        <f>IF(S216&gt;0,RANK(S216,(N216:P216,Q216:AD216)),0)</f>
        <v>0</v>
      </c>
      <c r="AJ216" s="2">
        <f t="shared" si="78"/>
        <v>0</v>
      </c>
      <c r="AK216" s="2">
        <f t="shared" si="79"/>
        <v>1.5924208828865149E-2</v>
      </c>
      <c r="AM216" s="2">
        <f t="shared" si="80"/>
        <v>0</v>
      </c>
      <c r="AO216" t="s">
        <v>145</v>
      </c>
      <c r="AP216" t="s">
        <v>173</v>
      </c>
      <c r="AQ216">
        <v>2</v>
      </c>
      <c r="AS216">
        <v>28</v>
      </c>
      <c r="AT216" s="69">
        <v>51</v>
      </c>
      <c r="AU216" s="66">
        <f t="shared" si="81"/>
        <v>28051</v>
      </c>
      <c r="AW216" s="5" t="s">
        <v>140</v>
      </c>
      <c r="AZ216" s="5"/>
      <c r="BA216" s="5">
        <v>1</v>
      </c>
      <c r="BB216" s="5">
        <v>0</v>
      </c>
      <c r="BC216">
        <f t="shared" si="82"/>
        <v>0.65900000000000003</v>
      </c>
      <c r="BD216">
        <f t="shared" si="83"/>
        <v>0</v>
      </c>
    </row>
    <row r="217" spans="1:56" hidden="1" outlineLevel="1">
      <c r="A217" t="s">
        <v>115</v>
      </c>
      <c r="B217" t="s">
        <v>173</v>
      </c>
      <c r="C217" s="1">
        <f t="shared" si="73"/>
        <v>2653</v>
      </c>
      <c r="D217" s="5">
        <f>IF(C217&gt;0,RANK(N217,(N217:P217,Q217:AD217)),0)</f>
        <v>1</v>
      </c>
      <c r="E217" s="5">
        <f>IF(C217&gt;0,RANK(O217,(N217:P217,Q217:AD217)),0)</f>
        <v>2</v>
      </c>
      <c r="F217" s="5">
        <f>IF(P217&gt;0,RANK(P217,(N217:P217,Q217:AD217)),0)</f>
        <v>0</v>
      </c>
      <c r="G217" s="1">
        <f t="shared" si="84"/>
        <v>357</v>
      </c>
      <c r="H217" s="2">
        <f t="shared" si="85"/>
        <v>0.13456464379947231</v>
      </c>
      <c r="I217" s="2"/>
      <c r="J217" s="2">
        <f t="shared" si="74"/>
        <v>0.56162834526950622</v>
      </c>
      <c r="K217" s="2">
        <f t="shared" si="75"/>
        <v>0.42706370147003392</v>
      </c>
      <c r="L217" s="2">
        <f t="shared" si="76"/>
        <v>0</v>
      </c>
      <c r="M217" s="2">
        <f t="shared" si="77"/>
        <v>1.1307953260459858E-2</v>
      </c>
      <c r="N217" s="1">
        <v>1490</v>
      </c>
      <c r="O217" s="1">
        <v>1133</v>
      </c>
      <c r="R217" s="1">
        <v>30</v>
      </c>
      <c r="AF217" s="5">
        <f>IF(Q217&gt;0,RANK(Q217,(N217:P217,Q217:AD217)),0)</f>
        <v>0</v>
      </c>
      <c r="AG217" s="5">
        <f>IF(R217&gt;0,RANK(R217,(N217:P217,Q217:AD217)),0)</f>
        <v>3</v>
      </c>
      <c r="AH217" s="5" t="e">
        <f>IF(#REF!&gt;0,RANK(#REF!,(N217:P217,Q217:AD217)),0)</f>
        <v>#REF!</v>
      </c>
      <c r="AI217" s="5">
        <f>IF(S217&gt;0,RANK(S217,(N217:P217,Q217:AD217)),0)</f>
        <v>0</v>
      </c>
      <c r="AJ217" s="2">
        <f t="shared" si="78"/>
        <v>0</v>
      </c>
      <c r="AK217" s="2">
        <f t="shared" si="79"/>
        <v>1.1307953260459858E-2</v>
      </c>
      <c r="AM217" s="2">
        <f t="shared" si="80"/>
        <v>0</v>
      </c>
      <c r="AO217" t="s">
        <v>115</v>
      </c>
      <c r="AP217" t="s">
        <v>173</v>
      </c>
      <c r="AQ217">
        <v>2</v>
      </c>
      <c r="AS217">
        <v>28</v>
      </c>
      <c r="AT217" s="69">
        <v>53</v>
      </c>
      <c r="AU217" s="66">
        <f t="shared" si="81"/>
        <v>28053</v>
      </c>
      <c r="AW217" s="5" t="s">
        <v>140</v>
      </c>
      <c r="AZ217" s="5"/>
      <c r="BA217" s="5">
        <v>1</v>
      </c>
      <c r="BB217" s="5">
        <v>0</v>
      </c>
      <c r="BC217">
        <f t="shared" si="82"/>
        <v>0.56100000000000005</v>
      </c>
      <c r="BD217">
        <f t="shared" si="83"/>
        <v>0</v>
      </c>
    </row>
    <row r="218" spans="1:56" hidden="1" outlineLevel="1">
      <c r="A218" t="s">
        <v>154</v>
      </c>
      <c r="B218" t="s">
        <v>173</v>
      </c>
      <c r="C218" s="1">
        <f t="shared" si="73"/>
        <v>564</v>
      </c>
      <c r="D218" s="5">
        <f>IF(C218&gt;0,RANK(N218,(N218:P218,Q218:AD218)),0)</f>
        <v>2</v>
      </c>
      <c r="E218" s="5">
        <f>IF(C218&gt;0,RANK(O218,(N218:P218,Q218:AD218)),0)</f>
        <v>1</v>
      </c>
      <c r="F218" s="5">
        <f>IF(P218&gt;0,RANK(P218,(N218:P218,Q218:AD218)),0)</f>
        <v>0</v>
      </c>
      <c r="G218" s="1">
        <f t="shared" si="84"/>
        <v>135</v>
      </c>
      <c r="H218" s="2">
        <f t="shared" si="85"/>
        <v>0.23936170212765959</v>
      </c>
      <c r="I218" s="2"/>
      <c r="J218" s="2">
        <f t="shared" si="74"/>
        <v>0.37411347517730498</v>
      </c>
      <c r="K218" s="2">
        <f t="shared" si="75"/>
        <v>0.61347517730496459</v>
      </c>
      <c r="L218" s="2">
        <f t="shared" si="76"/>
        <v>0</v>
      </c>
      <c r="M218" s="2">
        <f t="shared" si="77"/>
        <v>1.2411347517730431E-2</v>
      </c>
      <c r="N218" s="1">
        <v>211</v>
      </c>
      <c r="O218" s="1">
        <v>346</v>
      </c>
      <c r="R218" s="1">
        <v>7</v>
      </c>
      <c r="AF218" s="5">
        <f>IF(Q218&gt;0,RANK(Q218,(N218:P218,Q218:AD218)),0)</f>
        <v>0</v>
      </c>
      <c r="AG218" s="5">
        <f>IF(R218&gt;0,RANK(R218,(N218:P218,Q218:AD218)),0)</f>
        <v>3</v>
      </c>
      <c r="AH218" s="5" t="e">
        <f>IF(#REF!&gt;0,RANK(#REF!,(N218:P218,Q218:AD218)),0)</f>
        <v>#REF!</v>
      </c>
      <c r="AI218" s="5">
        <f>IF(S218&gt;0,RANK(S218,(N218:P218,Q218:AD218)),0)</f>
        <v>0</v>
      </c>
      <c r="AJ218" s="2">
        <f t="shared" si="78"/>
        <v>0</v>
      </c>
      <c r="AK218" s="2">
        <f t="shared" si="79"/>
        <v>1.2411347517730497E-2</v>
      </c>
      <c r="AM218" s="2">
        <f t="shared" si="80"/>
        <v>0</v>
      </c>
      <c r="AO218" t="s">
        <v>154</v>
      </c>
      <c r="AP218" t="s">
        <v>173</v>
      </c>
      <c r="AQ218">
        <v>2</v>
      </c>
      <c r="AS218">
        <v>28</v>
      </c>
      <c r="AT218" s="69">
        <v>55</v>
      </c>
      <c r="AU218" s="66">
        <f t="shared" si="81"/>
        <v>28055</v>
      </c>
      <c r="AW218" s="5" t="s">
        <v>140</v>
      </c>
      <c r="AZ218" s="5"/>
      <c r="BA218" s="5">
        <v>1</v>
      </c>
      <c r="BB218" s="5">
        <v>0</v>
      </c>
      <c r="BC218">
        <f t="shared" si="82"/>
        <v>0.374</v>
      </c>
      <c r="BD218">
        <f t="shared" si="83"/>
        <v>0</v>
      </c>
    </row>
    <row r="219" spans="1:56" hidden="1" outlineLevel="1">
      <c r="A219" t="s">
        <v>58</v>
      </c>
      <c r="B219" t="s">
        <v>173</v>
      </c>
      <c r="C219" s="1">
        <f t="shared" si="73"/>
        <v>6973</v>
      </c>
      <c r="D219" s="5">
        <f>IF(C219&gt;0,RANK(N219,(N219:P219,Q219:AD219)),0)</f>
        <v>2</v>
      </c>
      <c r="E219" s="5">
        <f>IF(C219&gt;0,RANK(O219,(N219:P219,Q219:AD219)),0)</f>
        <v>1</v>
      </c>
      <c r="F219" s="5">
        <f>IF(P219&gt;0,RANK(P219,(N219:P219,Q219:AD219)),0)</f>
        <v>0</v>
      </c>
      <c r="G219" s="1">
        <f t="shared" si="84"/>
        <v>5213</v>
      </c>
      <c r="H219" s="2">
        <f t="shared" si="85"/>
        <v>0.74759787752760654</v>
      </c>
      <c r="I219" s="2"/>
      <c r="J219" s="2">
        <f t="shared" si="74"/>
        <v>0.12046464936182417</v>
      </c>
      <c r="K219" s="2">
        <f t="shared" si="75"/>
        <v>0.86806252688943064</v>
      </c>
      <c r="L219" s="2">
        <f t="shared" si="76"/>
        <v>0</v>
      </c>
      <c r="M219" s="2">
        <f t="shared" si="77"/>
        <v>1.1472823748745142E-2</v>
      </c>
      <c r="N219" s="1">
        <v>840</v>
      </c>
      <c r="O219" s="1">
        <v>6053</v>
      </c>
      <c r="R219" s="1">
        <v>80</v>
      </c>
      <c r="AF219" s="5">
        <f>IF(Q219&gt;0,RANK(Q219,(N219:P219,Q219:AD219)),0)</f>
        <v>0</v>
      </c>
      <c r="AG219" s="5">
        <f>IF(R219&gt;0,RANK(R219,(N219:P219,Q219:AD219)),0)</f>
        <v>3</v>
      </c>
      <c r="AH219" s="5" t="e">
        <f>IF(#REF!&gt;0,RANK(#REF!,(N219:P219,Q219:AD219)),0)</f>
        <v>#REF!</v>
      </c>
      <c r="AI219" s="5">
        <f>IF(S219&gt;0,RANK(S219,(N219:P219,Q219:AD219)),0)</f>
        <v>0</v>
      </c>
      <c r="AJ219" s="2">
        <f t="shared" si="78"/>
        <v>0</v>
      </c>
      <c r="AK219" s="2">
        <f t="shared" si="79"/>
        <v>1.147282374874516E-2</v>
      </c>
      <c r="AM219" s="2">
        <f t="shared" si="80"/>
        <v>0</v>
      </c>
      <c r="AO219" t="s">
        <v>58</v>
      </c>
      <c r="AP219" t="s">
        <v>173</v>
      </c>
      <c r="AQ219">
        <v>1</v>
      </c>
      <c r="AS219">
        <v>28</v>
      </c>
      <c r="AT219" s="69">
        <v>57</v>
      </c>
      <c r="AU219" s="66">
        <f t="shared" si="81"/>
        <v>28057</v>
      </c>
      <c r="AW219" s="5" t="s">
        <v>140</v>
      </c>
      <c r="AZ219" s="5"/>
      <c r="BA219" s="5">
        <v>0</v>
      </c>
      <c r="BB219" s="5">
        <v>1</v>
      </c>
      <c r="BC219">
        <f t="shared" si="82"/>
        <v>0</v>
      </c>
      <c r="BD219">
        <f t="shared" si="83"/>
        <v>0.86799999999999999</v>
      </c>
    </row>
    <row r="220" spans="1:56" hidden="1" outlineLevel="1">
      <c r="A220" t="s">
        <v>111</v>
      </c>
      <c r="B220" t="s">
        <v>173</v>
      </c>
      <c r="C220" s="1">
        <f t="shared" si="73"/>
        <v>24817</v>
      </c>
      <c r="D220" s="5">
        <f>IF(C220&gt;0,RANK(N220,(N220:P220,Q220:AD220)),0)</f>
        <v>2</v>
      </c>
      <c r="E220" s="5">
        <f>IF(C220&gt;0,RANK(O220,(N220:P220,Q220:AD220)),0)</f>
        <v>1</v>
      </c>
      <c r="F220" s="5">
        <f>IF(P220&gt;0,RANK(P220,(N220:P220,Q220:AD220)),0)</f>
        <v>0</v>
      </c>
      <c r="G220" s="1">
        <f t="shared" si="84"/>
        <v>12323</v>
      </c>
      <c r="H220" s="2">
        <f t="shared" si="85"/>
        <v>0.49655478099689732</v>
      </c>
      <c r="I220" s="2"/>
      <c r="J220" s="2">
        <f t="shared" si="74"/>
        <v>0.24176975460369907</v>
      </c>
      <c r="K220" s="2">
        <f t="shared" si="75"/>
        <v>0.73832453560059641</v>
      </c>
      <c r="L220" s="2">
        <f t="shared" si="76"/>
        <v>0</v>
      </c>
      <c r="M220" s="2">
        <f t="shared" si="77"/>
        <v>1.9905709795704496E-2</v>
      </c>
      <c r="N220" s="1">
        <v>6000</v>
      </c>
      <c r="O220" s="1">
        <v>18323</v>
      </c>
      <c r="R220" s="1">
        <v>494</v>
      </c>
      <c r="AF220" s="5">
        <f>IF(Q220&gt;0,RANK(Q220,(N220:P220,Q220:AD220)),0)</f>
        <v>0</v>
      </c>
      <c r="AG220" s="5">
        <f>IF(R220&gt;0,RANK(R220,(N220:P220,Q220:AD220)),0)</f>
        <v>3</v>
      </c>
      <c r="AH220" s="5" t="e">
        <f>IF(#REF!&gt;0,RANK(#REF!,(N220:P220,Q220:AD220)),0)</f>
        <v>#REF!</v>
      </c>
      <c r="AI220" s="5">
        <f>IF(S220&gt;0,RANK(S220,(N220:P220,Q220:AD220)),0)</f>
        <v>0</v>
      </c>
      <c r="AJ220" s="2">
        <f t="shared" si="78"/>
        <v>0</v>
      </c>
      <c r="AK220" s="2">
        <f t="shared" si="79"/>
        <v>1.9905709795704558E-2</v>
      </c>
      <c r="AM220" s="2">
        <f t="shared" si="80"/>
        <v>0</v>
      </c>
      <c r="AO220" t="s">
        <v>111</v>
      </c>
      <c r="AP220" t="s">
        <v>173</v>
      </c>
      <c r="AQ220">
        <v>5</v>
      </c>
      <c r="AS220">
        <v>28</v>
      </c>
      <c r="AT220" s="69">
        <v>59</v>
      </c>
      <c r="AU220" s="66">
        <f t="shared" si="81"/>
        <v>28059</v>
      </c>
      <c r="AW220" s="5" t="s">
        <v>140</v>
      </c>
      <c r="AZ220" s="5"/>
      <c r="BA220" s="5">
        <v>0</v>
      </c>
      <c r="BB220" s="5">
        <v>1</v>
      </c>
      <c r="BC220">
        <f t="shared" si="82"/>
        <v>0</v>
      </c>
      <c r="BD220">
        <f t="shared" si="83"/>
        <v>0.73799999999999999</v>
      </c>
    </row>
    <row r="221" spans="1:56" hidden="1" outlineLevel="1">
      <c r="A221" t="s">
        <v>252</v>
      </c>
      <c r="B221" t="s">
        <v>173</v>
      </c>
      <c r="C221" s="1">
        <f t="shared" si="73"/>
        <v>6409</v>
      </c>
      <c r="D221" s="5">
        <f>IF(C221&gt;0,RANK(N221,(N221:P221,Q221:AD221)),0)</f>
        <v>2</v>
      </c>
      <c r="E221" s="5">
        <f>IF(C221&gt;0,RANK(O221,(N221:P221,Q221:AD221)),0)</f>
        <v>1</v>
      </c>
      <c r="F221" s="5">
        <f>IF(P221&gt;0,RANK(P221,(N221:P221,Q221:AD221)),0)</f>
        <v>0</v>
      </c>
      <c r="G221" s="1">
        <f t="shared" si="84"/>
        <v>990</v>
      </c>
      <c r="H221" s="2">
        <f t="shared" si="85"/>
        <v>0.15447027617413012</v>
      </c>
      <c r="I221" s="2"/>
      <c r="J221" s="2">
        <f t="shared" si="74"/>
        <v>0.41410516461226399</v>
      </c>
      <c r="K221" s="2">
        <f t="shared" si="75"/>
        <v>0.5685754407863941</v>
      </c>
      <c r="L221" s="2">
        <f t="shared" si="76"/>
        <v>0</v>
      </c>
      <c r="M221" s="2">
        <f t="shared" si="77"/>
        <v>1.7319394601341909E-2</v>
      </c>
      <c r="N221" s="1">
        <v>2654</v>
      </c>
      <c r="O221" s="1">
        <v>3644</v>
      </c>
      <c r="R221" s="1">
        <v>111</v>
      </c>
      <c r="AF221" s="5">
        <f>IF(Q221&gt;0,RANK(Q221,(N221:P221,Q221:AD221)),0)</f>
        <v>0</v>
      </c>
      <c r="AG221" s="5">
        <f>IF(R221&gt;0,RANK(R221,(N221:P221,Q221:AD221)),0)</f>
        <v>3</v>
      </c>
      <c r="AH221" s="5" t="e">
        <f>IF(#REF!&gt;0,RANK(#REF!,(N221:P221,Q221:AD221)),0)</f>
        <v>#REF!</v>
      </c>
      <c r="AI221" s="5">
        <f>IF(S221&gt;0,RANK(S221,(N221:P221,Q221:AD221)),0)</f>
        <v>0</v>
      </c>
      <c r="AJ221" s="2">
        <f t="shared" si="78"/>
        <v>0</v>
      </c>
      <c r="AK221" s="2">
        <f t="shared" si="79"/>
        <v>1.7319394601341864E-2</v>
      </c>
      <c r="AM221" s="2">
        <f t="shared" si="80"/>
        <v>0</v>
      </c>
      <c r="AO221" t="s">
        <v>252</v>
      </c>
      <c r="AP221" t="s">
        <v>173</v>
      </c>
      <c r="AQ221">
        <v>3</v>
      </c>
      <c r="AS221">
        <v>28</v>
      </c>
      <c r="AT221" s="69">
        <v>61</v>
      </c>
      <c r="AU221" s="66">
        <f t="shared" si="81"/>
        <v>28061</v>
      </c>
      <c r="AW221" s="5" t="s">
        <v>140</v>
      </c>
      <c r="AZ221" s="5"/>
      <c r="BA221" s="5">
        <v>1</v>
      </c>
      <c r="BB221" s="5">
        <v>0</v>
      </c>
      <c r="BC221">
        <f t="shared" si="82"/>
        <v>0.41399999999999998</v>
      </c>
      <c r="BD221">
        <f t="shared" si="83"/>
        <v>0</v>
      </c>
    </row>
    <row r="222" spans="1:56" hidden="1" outlineLevel="1">
      <c r="A222" t="s">
        <v>78</v>
      </c>
      <c r="B222" t="s">
        <v>173</v>
      </c>
      <c r="C222" s="1">
        <f t="shared" si="73"/>
        <v>2732</v>
      </c>
      <c r="D222" s="5">
        <f>IF(C222&gt;0,RANK(N222,(N222:P222,Q222:AD222)),0)</f>
        <v>1</v>
      </c>
      <c r="E222" s="5">
        <f>IF(C222&gt;0,RANK(O222,(N222:P222,Q222:AD222)),0)</f>
        <v>2</v>
      </c>
      <c r="F222" s="5">
        <f>IF(P222&gt;0,RANK(P222,(N222:P222,Q222:AD222)),0)</f>
        <v>0</v>
      </c>
      <c r="G222" s="1">
        <f t="shared" si="84"/>
        <v>1258</v>
      </c>
      <c r="H222" s="2">
        <f t="shared" si="85"/>
        <v>0.46046852122986826</v>
      </c>
      <c r="I222" s="2"/>
      <c r="J222" s="2">
        <f t="shared" si="74"/>
        <v>0.72144948755490479</v>
      </c>
      <c r="K222" s="2">
        <f t="shared" si="75"/>
        <v>0.26098096632503659</v>
      </c>
      <c r="L222" s="2">
        <f t="shared" si="76"/>
        <v>0</v>
      </c>
      <c r="M222" s="2">
        <f t="shared" si="77"/>
        <v>1.7569546120058621E-2</v>
      </c>
      <c r="N222" s="1">
        <v>1971</v>
      </c>
      <c r="O222" s="1">
        <v>713</v>
      </c>
      <c r="R222" s="1">
        <v>48</v>
      </c>
      <c r="AF222" s="5">
        <f>IF(Q222&gt;0,RANK(Q222,(N222:P222,Q222:AD222)),0)</f>
        <v>0</v>
      </c>
      <c r="AG222" s="5">
        <f>IF(R222&gt;0,RANK(R222,(N222:P222,Q222:AD222)),0)</f>
        <v>3</v>
      </c>
      <c r="AH222" s="5" t="e">
        <f>IF(#REF!&gt;0,RANK(#REF!,(N222:P222,Q222:AD222)),0)</f>
        <v>#REF!</v>
      </c>
      <c r="AI222" s="5">
        <f>IF(S222&gt;0,RANK(S222,(N222:P222,Q222:AD222)),0)</f>
        <v>0</v>
      </c>
      <c r="AJ222" s="2">
        <f t="shared" si="78"/>
        <v>0</v>
      </c>
      <c r="AK222" s="2">
        <f t="shared" si="79"/>
        <v>1.7569546120058566E-2</v>
      </c>
      <c r="AM222" s="2">
        <f t="shared" si="80"/>
        <v>0</v>
      </c>
      <c r="AO222" t="s">
        <v>78</v>
      </c>
      <c r="AP222" t="s">
        <v>173</v>
      </c>
      <c r="AQ222">
        <v>2</v>
      </c>
      <c r="AS222">
        <v>28</v>
      </c>
      <c r="AT222" s="69">
        <v>63</v>
      </c>
      <c r="AU222" s="66">
        <f t="shared" si="81"/>
        <v>28063</v>
      </c>
      <c r="AW222" s="5" t="s">
        <v>140</v>
      </c>
      <c r="AZ222" s="5"/>
      <c r="BA222" s="5">
        <v>1</v>
      </c>
      <c r="BB222" s="5">
        <v>0</v>
      </c>
      <c r="BC222">
        <f t="shared" si="82"/>
        <v>0.72099999999999997</v>
      </c>
      <c r="BD222">
        <f t="shared" si="83"/>
        <v>0</v>
      </c>
    </row>
    <row r="223" spans="1:56" hidden="1" outlineLevel="1">
      <c r="A223" t="s">
        <v>320</v>
      </c>
      <c r="B223" t="s">
        <v>173</v>
      </c>
      <c r="C223" s="1">
        <f t="shared" ref="C223:C254" si="86">SUM(N223:AD223)</f>
        <v>4080</v>
      </c>
      <c r="D223" s="5">
        <f>IF(C223&gt;0,RANK(N223,(N223:P223,Q223:AD223)),0)</f>
        <v>1</v>
      </c>
      <c r="E223" s="5">
        <f>IF(C223&gt;0,RANK(O223,(N223:P223,Q223:AD223)),0)</f>
        <v>2</v>
      </c>
      <c r="F223" s="5">
        <f>IF(P223&gt;0,RANK(P223,(N223:P223,Q223:AD223)),0)</f>
        <v>0</v>
      </c>
      <c r="G223" s="1">
        <f t="shared" si="84"/>
        <v>23</v>
      </c>
      <c r="H223" s="2">
        <f t="shared" si="85"/>
        <v>5.6372549019607842E-3</v>
      </c>
      <c r="I223" s="2"/>
      <c r="J223" s="2">
        <f t="shared" ref="J223:J254" si="87">IF($C223=0,"-",N223/$C223)</f>
        <v>0.49803921568627452</v>
      </c>
      <c r="K223" s="2">
        <f t="shared" ref="K223:K254" si="88">IF($C223=0,"-",O223/$C223)</f>
        <v>0.49240196078431375</v>
      </c>
      <c r="L223" s="2">
        <f t="shared" ref="L223:L254" si="89">IF($C223=0,"-",P223/$C223)</f>
        <v>0</v>
      </c>
      <c r="M223" s="2">
        <f t="shared" ref="M223:M254" si="90">IF(C223=0,"-",(1-J223-K223-L223))</f>
        <v>9.5588235294117307E-3</v>
      </c>
      <c r="N223" s="1">
        <v>2032</v>
      </c>
      <c r="O223" s="1">
        <v>2009</v>
      </c>
      <c r="R223" s="1">
        <v>39</v>
      </c>
      <c r="AF223" s="5">
        <f>IF(Q223&gt;0,RANK(Q223,(N223:P223,Q223:AD223)),0)</f>
        <v>0</v>
      </c>
      <c r="AG223" s="5">
        <f>IF(R223&gt;0,RANK(R223,(N223:P223,Q223:AD223)),0)</f>
        <v>3</v>
      </c>
      <c r="AH223" s="5" t="e">
        <f>IF(#REF!&gt;0,RANK(#REF!,(N223:P223,Q223:AD223)),0)</f>
        <v>#REF!</v>
      </c>
      <c r="AI223" s="5">
        <f>IF(S223&gt;0,RANK(S223,(N223:P223,Q223:AD223)),0)</f>
        <v>0</v>
      </c>
      <c r="AJ223" s="2">
        <f t="shared" ref="AJ223:AJ254" si="91">IF($C223=0,"-",Q223/$C223)</f>
        <v>0</v>
      </c>
      <c r="AK223" s="2">
        <f t="shared" ref="AK223:AK254" si="92">IF($C223=0,"-",R223/$C223)</f>
        <v>9.5588235294117654E-3</v>
      </c>
      <c r="AM223" s="2">
        <f t="shared" ref="AM223:AM254" si="93">IF($C223=0,"-",S223/$C223)</f>
        <v>0</v>
      </c>
      <c r="AO223" t="s">
        <v>320</v>
      </c>
      <c r="AP223" t="s">
        <v>173</v>
      </c>
      <c r="AQ223">
        <v>4</v>
      </c>
      <c r="AS223">
        <v>28</v>
      </c>
      <c r="AT223" s="69">
        <v>65</v>
      </c>
      <c r="AU223" s="66">
        <f t="shared" ref="AU223:AU254" si="94">(AS223*1000+AT223)</f>
        <v>28065</v>
      </c>
      <c r="AW223" s="5" t="s">
        <v>140</v>
      </c>
      <c r="AZ223" s="5"/>
      <c r="BA223" s="5">
        <v>1</v>
      </c>
      <c r="BB223" s="5">
        <v>0</v>
      </c>
      <c r="BC223">
        <f t="shared" ref="BC223:BC254" si="95">ROUNDDOWN(BA223*J223,3)</f>
        <v>0.498</v>
      </c>
      <c r="BD223">
        <f t="shared" ref="BD223:BD254" si="96">ROUNDDOWN(BB223*K223,3)</f>
        <v>0</v>
      </c>
    </row>
    <row r="224" spans="1:56" hidden="1" outlineLevel="1">
      <c r="A224" t="s">
        <v>116</v>
      </c>
      <c r="B224" t="s">
        <v>173</v>
      </c>
      <c r="C224" s="1">
        <f t="shared" si="86"/>
        <v>17563</v>
      </c>
      <c r="D224" s="5">
        <f>IF(C224&gt;0,RANK(N224,(N224:P224,Q224:AD224)),0)</f>
        <v>2</v>
      </c>
      <c r="E224" s="5">
        <f>IF(C224&gt;0,RANK(O224,(N224:P224,Q224:AD224)),0)</f>
        <v>1</v>
      </c>
      <c r="F224" s="5">
        <f>IF(P224&gt;0,RANK(P224,(N224:P224,Q224:AD224)),0)</f>
        <v>0</v>
      </c>
      <c r="G224" s="1">
        <f t="shared" si="84"/>
        <v>10604</v>
      </c>
      <c r="H224" s="2">
        <f t="shared" si="85"/>
        <v>0.60376928770711158</v>
      </c>
      <c r="I224" s="2"/>
      <c r="J224" s="2">
        <f t="shared" si="87"/>
        <v>0.19108352787109265</v>
      </c>
      <c r="K224" s="2">
        <f t="shared" si="88"/>
        <v>0.7948528155782042</v>
      </c>
      <c r="L224" s="2">
        <f t="shared" si="89"/>
        <v>0</v>
      </c>
      <c r="M224" s="2">
        <f t="shared" si="90"/>
        <v>1.4063656550703185E-2</v>
      </c>
      <c r="N224" s="1">
        <v>3356</v>
      </c>
      <c r="O224" s="1">
        <v>13960</v>
      </c>
      <c r="R224" s="1">
        <v>247</v>
      </c>
      <c r="AF224" s="5">
        <f>IF(Q224&gt;0,RANK(Q224,(N224:P224,Q224:AD224)),0)</f>
        <v>0</v>
      </c>
      <c r="AG224" s="5">
        <f>IF(R224&gt;0,RANK(R224,(N224:P224,Q224:AD224)),0)</f>
        <v>3</v>
      </c>
      <c r="AH224" s="5" t="e">
        <f>IF(#REF!&gt;0,RANK(#REF!,(N224:P224,Q224:AD224)),0)</f>
        <v>#REF!</v>
      </c>
      <c r="AI224" s="5">
        <f>IF(S224&gt;0,RANK(S224,(N224:P224,Q224:AD224)),0)</f>
        <v>0</v>
      </c>
      <c r="AJ224" s="2">
        <f t="shared" si="91"/>
        <v>0</v>
      </c>
      <c r="AK224" s="2">
        <f t="shared" si="92"/>
        <v>1.4063656550703183E-2</v>
      </c>
      <c r="AM224" s="2">
        <f t="shared" si="93"/>
        <v>0</v>
      </c>
      <c r="AO224" t="s">
        <v>116</v>
      </c>
      <c r="AP224" t="s">
        <v>173</v>
      </c>
      <c r="AS224">
        <v>28</v>
      </c>
      <c r="AT224" s="69">
        <v>67</v>
      </c>
      <c r="AU224" s="66">
        <f t="shared" si="94"/>
        <v>28067</v>
      </c>
      <c r="AW224" s="5" t="s">
        <v>140</v>
      </c>
      <c r="AZ224" s="5"/>
      <c r="BA224" s="5">
        <v>0</v>
      </c>
      <c r="BB224" s="5">
        <v>1</v>
      </c>
      <c r="BC224">
        <f t="shared" si="95"/>
        <v>0</v>
      </c>
      <c r="BD224">
        <f t="shared" si="96"/>
        <v>0.79400000000000004</v>
      </c>
    </row>
    <row r="225" spans="1:56" hidden="1" outlineLevel="1">
      <c r="A225" t="s">
        <v>18</v>
      </c>
      <c r="B225" t="s">
        <v>173</v>
      </c>
      <c r="C225" s="1">
        <f t="shared" si="86"/>
        <v>3805</v>
      </c>
      <c r="D225" s="5">
        <f>IF(C225&gt;0,RANK(N225,(N225:P225,Q225:AD225)),0)</f>
        <v>2</v>
      </c>
      <c r="E225" s="5">
        <f>IF(C225&gt;0,RANK(O225,(N225:P225,Q225:AD225)),0)</f>
        <v>1</v>
      </c>
      <c r="F225" s="5">
        <f>IF(P225&gt;0,RANK(P225,(N225:P225,Q225:AD225)),0)</f>
        <v>0</v>
      </c>
      <c r="G225" s="1">
        <f t="shared" si="84"/>
        <v>138</v>
      </c>
      <c r="H225" s="2">
        <f t="shared" si="85"/>
        <v>3.6268068331143231E-2</v>
      </c>
      <c r="I225" s="2"/>
      <c r="J225" s="2">
        <f t="shared" si="87"/>
        <v>0.47674113009198421</v>
      </c>
      <c r="K225" s="2">
        <f t="shared" si="88"/>
        <v>0.51300919842312742</v>
      </c>
      <c r="L225" s="2">
        <f t="shared" si="89"/>
        <v>0</v>
      </c>
      <c r="M225" s="2">
        <f t="shared" si="90"/>
        <v>1.0249671484888423E-2</v>
      </c>
      <c r="N225" s="1">
        <v>1814</v>
      </c>
      <c r="O225" s="1">
        <v>1952</v>
      </c>
      <c r="R225" s="1">
        <v>39</v>
      </c>
      <c r="AF225" s="5">
        <f>IF(Q225&gt;0,RANK(Q225,(N225:P225,Q225:AD225)),0)</f>
        <v>0</v>
      </c>
      <c r="AG225" s="5">
        <f>IF(R225&gt;0,RANK(R225,(N225:P225,Q225:AD225)),0)</f>
        <v>3</v>
      </c>
      <c r="AH225" s="5" t="e">
        <f>IF(#REF!&gt;0,RANK(#REF!,(N225:P225,Q225:AD225)),0)</f>
        <v>#REF!</v>
      </c>
      <c r="AI225" s="5">
        <f>IF(S225&gt;0,RANK(S225,(N225:P225,Q225:AD225)),0)</f>
        <v>0</v>
      </c>
      <c r="AJ225" s="2">
        <f t="shared" si="91"/>
        <v>0</v>
      </c>
      <c r="AK225" s="2">
        <f t="shared" si="92"/>
        <v>1.0249671484888305E-2</v>
      </c>
      <c r="AM225" s="2">
        <f t="shared" si="93"/>
        <v>0</v>
      </c>
      <c r="AO225" t="s">
        <v>18</v>
      </c>
      <c r="AP225" t="s">
        <v>173</v>
      </c>
      <c r="AQ225">
        <v>3</v>
      </c>
      <c r="AS225">
        <v>28</v>
      </c>
      <c r="AT225" s="69">
        <v>69</v>
      </c>
      <c r="AU225" s="66">
        <f t="shared" si="94"/>
        <v>28069</v>
      </c>
      <c r="AW225" s="5" t="s">
        <v>140</v>
      </c>
      <c r="AZ225" s="5"/>
      <c r="BA225" s="5">
        <v>1</v>
      </c>
      <c r="BB225" s="5">
        <v>0</v>
      </c>
      <c r="BC225">
        <f t="shared" si="95"/>
        <v>0.47599999999999998</v>
      </c>
      <c r="BD225">
        <f t="shared" si="96"/>
        <v>0</v>
      </c>
    </row>
    <row r="226" spans="1:56" hidden="1" outlineLevel="1">
      <c r="A226" t="s">
        <v>151</v>
      </c>
      <c r="B226" t="s">
        <v>173</v>
      </c>
      <c r="C226" s="1">
        <f t="shared" si="86"/>
        <v>10964</v>
      </c>
      <c r="D226" s="5">
        <f>IF(C226&gt;0,RANK(N226,(N226:P226,Q226:AD226)),0)</f>
        <v>2</v>
      </c>
      <c r="E226" s="5">
        <f>IF(C226&gt;0,RANK(O226,(N226:P226,Q226:AD226)),0)</f>
        <v>1</v>
      </c>
      <c r="F226" s="5">
        <f>IF(P226&gt;0,RANK(P226,(N226:P226,Q226:AD226)),0)</f>
        <v>0</v>
      </c>
      <c r="G226" s="1">
        <f t="shared" si="84"/>
        <v>2983</v>
      </c>
      <c r="H226" s="2">
        <f t="shared" si="85"/>
        <v>0.27207223641006933</v>
      </c>
      <c r="I226" s="2"/>
      <c r="J226" s="2">
        <f t="shared" si="87"/>
        <v>0.35552717986136445</v>
      </c>
      <c r="K226" s="2">
        <f t="shared" si="88"/>
        <v>0.62759941627143379</v>
      </c>
      <c r="L226" s="2">
        <f t="shared" si="89"/>
        <v>0</v>
      </c>
      <c r="M226" s="2">
        <f t="shared" si="90"/>
        <v>1.6873403867201819E-2</v>
      </c>
      <c r="N226" s="1">
        <v>3898</v>
      </c>
      <c r="O226" s="1">
        <v>6881</v>
      </c>
      <c r="R226" s="1">
        <v>185</v>
      </c>
      <c r="AF226" s="5">
        <f>IF(Q226&gt;0,RANK(Q226,(N226:P226,Q226:AD226)),0)</f>
        <v>0</v>
      </c>
      <c r="AG226" s="5">
        <f>IF(R226&gt;0,RANK(R226,(N226:P226,Q226:AD226)),0)</f>
        <v>3</v>
      </c>
      <c r="AH226" s="5" t="e">
        <f>IF(#REF!&gt;0,RANK(#REF!,(N226:P226,Q226:AD226)),0)</f>
        <v>#REF!</v>
      </c>
      <c r="AI226" s="5">
        <f>IF(S226&gt;0,RANK(S226,(N226:P226,Q226:AD226)),0)</f>
        <v>0</v>
      </c>
      <c r="AJ226" s="2">
        <f t="shared" si="91"/>
        <v>0</v>
      </c>
      <c r="AK226" s="2">
        <f t="shared" si="92"/>
        <v>1.687340386720175E-2</v>
      </c>
      <c r="AM226" s="2">
        <f t="shared" si="93"/>
        <v>0</v>
      </c>
      <c r="AO226" t="s">
        <v>151</v>
      </c>
      <c r="AP226" t="s">
        <v>173</v>
      </c>
      <c r="AQ226">
        <v>1</v>
      </c>
      <c r="AS226">
        <v>28</v>
      </c>
      <c r="AT226" s="69">
        <v>71</v>
      </c>
      <c r="AU226" s="66">
        <f t="shared" si="94"/>
        <v>28071</v>
      </c>
      <c r="AW226" s="5" t="s">
        <v>140</v>
      </c>
      <c r="AZ226" s="5"/>
      <c r="BA226" s="5">
        <v>0</v>
      </c>
      <c r="BB226" s="5">
        <v>1</v>
      </c>
      <c r="BC226">
        <f t="shared" si="95"/>
        <v>0</v>
      </c>
      <c r="BD226">
        <f t="shared" si="96"/>
        <v>0.627</v>
      </c>
    </row>
    <row r="227" spans="1:56" hidden="1" outlineLevel="1">
      <c r="A227" t="s">
        <v>229</v>
      </c>
      <c r="B227" t="s">
        <v>173</v>
      </c>
      <c r="C227" s="1">
        <f t="shared" si="86"/>
        <v>13654</v>
      </c>
      <c r="D227" s="5">
        <f>IF(C227&gt;0,RANK(N227,(N227:P227,Q227:AD227)),0)</f>
        <v>2</v>
      </c>
      <c r="E227" s="5">
        <f>IF(C227&gt;0,RANK(O227,(N227:P227,Q227:AD227)),0)</f>
        <v>1</v>
      </c>
      <c r="F227" s="5">
        <f>IF(P227&gt;0,RANK(P227,(N227:P227,Q227:AD227)),0)</f>
        <v>0</v>
      </c>
      <c r="G227" s="1">
        <f t="shared" si="84"/>
        <v>9614</v>
      </c>
      <c r="H227" s="2">
        <f t="shared" si="85"/>
        <v>0.70411600996045109</v>
      </c>
      <c r="I227" s="2"/>
      <c r="J227" s="2">
        <f t="shared" si="87"/>
        <v>0.14215614471949611</v>
      </c>
      <c r="K227" s="2">
        <f t="shared" si="88"/>
        <v>0.84627215467994732</v>
      </c>
      <c r="L227" s="2">
        <f t="shared" si="89"/>
        <v>0</v>
      </c>
      <c r="M227" s="2">
        <f t="shared" si="90"/>
        <v>1.1571700600556567E-2</v>
      </c>
      <c r="N227" s="1">
        <v>1941</v>
      </c>
      <c r="O227" s="1">
        <v>11555</v>
      </c>
      <c r="R227" s="1">
        <v>158</v>
      </c>
      <c r="AF227" s="5">
        <f>IF(Q227&gt;0,RANK(Q227,(N227:P227,Q227:AD227)),0)</f>
        <v>0</v>
      </c>
      <c r="AG227" s="5">
        <f>IF(R227&gt;0,RANK(R227,(N227:P227,Q227:AD227)),0)</f>
        <v>3</v>
      </c>
      <c r="AH227" s="5" t="e">
        <f>IF(#REF!&gt;0,RANK(#REF!,(N227:P227,Q227:AD227)),0)</f>
        <v>#REF!</v>
      </c>
      <c r="AI227" s="5">
        <f>IF(S227&gt;0,RANK(S227,(N227:P227,Q227:AD227)),0)</f>
        <v>0</v>
      </c>
      <c r="AJ227" s="2">
        <f t="shared" si="91"/>
        <v>0</v>
      </c>
      <c r="AK227" s="2">
        <f t="shared" si="92"/>
        <v>1.1571700600556614E-2</v>
      </c>
      <c r="AM227" s="2">
        <f t="shared" si="93"/>
        <v>0</v>
      </c>
      <c r="AO227" t="s">
        <v>229</v>
      </c>
      <c r="AP227" t="s">
        <v>173</v>
      </c>
      <c r="AQ227">
        <v>5</v>
      </c>
      <c r="AS227">
        <v>28</v>
      </c>
      <c r="AT227" s="69">
        <v>73</v>
      </c>
      <c r="AU227" s="66">
        <f t="shared" si="94"/>
        <v>28073</v>
      </c>
      <c r="AW227" s="5" t="s">
        <v>140</v>
      </c>
      <c r="AZ227" s="5"/>
      <c r="BA227" s="5">
        <v>0</v>
      </c>
      <c r="BB227" s="5">
        <v>1</v>
      </c>
      <c r="BC227">
        <f t="shared" si="95"/>
        <v>0</v>
      </c>
      <c r="BD227">
        <f t="shared" si="96"/>
        <v>0.84599999999999997</v>
      </c>
    </row>
    <row r="228" spans="1:56" hidden="1" outlineLevel="1">
      <c r="A228" t="s">
        <v>250</v>
      </c>
      <c r="B228" t="s">
        <v>173</v>
      </c>
      <c r="C228" s="1">
        <f t="shared" si="86"/>
        <v>16993</v>
      </c>
      <c r="D228" s="5">
        <f>IF(C228&gt;0,RANK(N228,(N228:P228,Q228:AD228)),0)</f>
        <v>2</v>
      </c>
      <c r="E228" s="5">
        <f>IF(C228&gt;0,RANK(O228,(N228:P228,Q228:AD228)),0)</f>
        <v>1</v>
      </c>
      <c r="F228" s="5">
        <f>IF(P228&gt;0,RANK(P228,(N228:P228,Q228:AD228)),0)</f>
        <v>0</v>
      </c>
      <c r="G228" s="1">
        <f t="shared" si="84"/>
        <v>7444</v>
      </c>
      <c r="H228" s="2">
        <f t="shared" si="85"/>
        <v>0.43806273171305832</v>
      </c>
      <c r="I228" s="2"/>
      <c r="J228" s="2">
        <f t="shared" si="87"/>
        <v>0.2757606073088919</v>
      </c>
      <c r="K228" s="2">
        <f t="shared" si="88"/>
        <v>0.71382333902195017</v>
      </c>
      <c r="L228" s="2">
        <f t="shared" si="89"/>
        <v>0</v>
      </c>
      <c r="M228" s="2">
        <f t="shared" si="90"/>
        <v>1.0416053669157987E-2</v>
      </c>
      <c r="N228" s="1">
        <v>4686</v>
      </c>
      <c r="O228" s="1">
        <v>12130</v>
      </c>
      <c r="R228" s="1">
        <v>177</v>
      </c>
      <c r="AF228" s="5">
        <f>IF(Q228&gt;0,RANK(Q228,(N228:P228,Q228:AD228)),0)</f>
        <v>0</v>
      </c>
      <c r="AG228" s="5">
        <f>IF(R228&gt;0,RANK(R228,(N228:P228,Q228:AD228)),0)</f>
        <v>3</v>
      </c>
      <c r="AH228" s="5" t="e">
        <f>IF(#REF!&gt;0,RANK(#REF!,(N228:P228,Q228:AD228)),0)</f>
        <v>#REF!</v>
      </c>
      <c r="AI228" s="5">
        <f>IF(S228&gt;0,RANK(S228,(N228:P228,Q228:AD228)),0)</f>
        <v>0</v>
      </c>
      <c r="AJ228" s="2">
        <f t="shared" si="91"/>
        <v>0</v>
      </c>
      <c r="AK228" s="2">
        <f t="shared" si="92"/>
        <v>1.0416053669157889E-2</v>
      </c>
      <c r="AM228" s="2">
        <f t="shared" si="93"/>
        <v>0</v>
      </c>
      <c r="AO228" t="s">
        <v>250</v>
      </c>
      <c r="AP228" t="s">
        <v>173</v>
      </c>
      <c r="AQ228">
        <v>3</v>
      </c>
      <c r="AS228">
        <v>28</v>
      </c>
      <c r="AT228" s="69">
        <v>75</v>
      </c>
      <c r="AU228" s="66">
        <f t="shared" si="94"/>
        <v>28075</v>
      </c>
      <c r="AW228" s="5" t="s">
        <v>140</v>
      </c>
      <c r="AZ228" s="5"/>
      <c r="BA228" s="5">
        <v>0</v>
      </c>
      <c r="BB228" s="5">
        <v>1</v>
      </c>
      <c r="BC228">
        <f t="shared" si="95"/>
        <v>0</v>
      </c>
      <c r="BD228">
        <f t="shared" si="96"/>
        <v>0.71299999999999997</v>
      </c>
    </row>
    <row r="229" spans="1:56" hidden="1" outlineLevel="1">
      <c r="A229" t="s">
        <v>266</v>
      </c>
      <c r="B229" t="s">
        <v>173</v>
      </c>
      <c r="C229" s="1">
        <f t="shared" si="86"/>
        <v>4970</v>
      </c>
      <c r="D229" s="5">
        <f>IF(C229&gt;0,RANK(N229,(N229:P229,Q229:AD229)),0)</f>
        <v>2</v>
      </c>
      <c r="E229" s="5">
        <f>IF(C229&gt;0,RANK(O229,(N229:P229,Q229:AD229)),0)</f>
        <v>1</v>
      </c>
      <c r="F229" s="5">
        <f>IF(P229&gt;0,RANK(P229,(N229:P229,Q229:AD229)),0)</f>
        <v>0</v>
      </c>
      <c r="G229" s="1">
        <f t="shared" si="84"/>
        <v>1971</v>
      </c>
      <c r="H229" s="2">
        <f t="shared" si="85"/>
        <v>0.39657947686116701</v>
      </c>
      <c r="I229" s="2"/>
      <c r="J229" s="2">
        <f t="shared" si="87"/>
        <v>0.29678068410462777</v>
      </c>
      <c r="K229" s="2">
        <f t="shared" si="88"/>
        <v>0.69336016096579478</v>
      </c>
      <c r="L229" s="2">
        <f t="shared" si="89"/>
        <v>0</v>
      </c>
      <c r="M229" s="2">
        <f t="shared" si="90"/>
        <v>9.8591549295774517E-3</v>
      </c>
      <c r="N229" s="1">
        <v>1475</v>
      </c>
      <c r="O229" s="1">
        <v>3446</v>
      </c>
      <c r="R229" s="1">
        <v>49</v>
      </c>
      <c r="AF229" s="5">
        <f>IF(Q229&gt;0,RANK(Q229,(N229:P229,Q229:AD229)),0)</f>
        <v>0</v>
      </c>
      <c r="AG229" s="5">
        <f>IF(R229&gt;0,RANK(R229,(N229:P229,Q229:AD229)),0)</f>
        <v>3</v>
      </c>
      <c r="AH229" s="5" t="e">
        <f>IF(#REF!&gt;0,RANK(#REF!,(N229:P229,Q229:AD229)),0)</f>
        <v>#REF!</v>
      </c>
      <c r="AI229" s="5">
        <f>IF(S229&gt;0,RANK(S229,(N229:P229,Q229:AD229)),0)</f>
        <v>0</v>
      </c>
      <c r="AJ229" s="2">
        <f t="shared" si="91"/>
        <v>0</v>
      </c>
      <c r="AK229" s="2">
        <f t="shared" si="92"/>
        <v>9.8591549295774655E-3</v>
      </c>
      <c r="AM229" s="2">
        <f t="shared" si="93"/>
        <v>0</v>
      </c>
      <c r="AO229" t="s">
        <v>266</v>
      </c>
      <c r="AP229" t="s">
        <v>173</v>
      </c>
      <c r="AQ229">
        <v>4</v>
      </c>
      <c r="AS229">
        <v>28</v>
      </c>
      <c r="AT229" s="69">
        <v>77</v>
      </c>
      <c r="AU229" s="66">
        <f t="shared" si="94"/>
        <v>28077</v>
      </c>
      <c r="AW229" s="5" t="s">
        <v>140</v>
      </c>
      <c r="AZ229" s="5"/>
      <c r="BA229" s="5">
        <v>0</v>
      </c>
      <c r="BB229" s="5">
        <v>1</v>
      </c>
      <c r="BC229">
        <f t="shared" si="95"/>
        <v>0</v>
      </c>
      <c r="BD229">
        <f t="shared" si="96"/>
        <v>0.69299999999999995</v>
      </c>
    </row>
    <row r="230" spans="1:56" hidden="1" outlineLevel="1">
      <c r="A230" t="s">
        <v>33</v>
      </c>
      <c r="B230" t="s">
        <v>173</v>
      </c>
      <c r="C230" s="1">
        <f t="shared" si="86"/>
        <v>6022</v>
      </c>
      <c r="D230" s="5">
        <f>IF(C230&gt;0,RANK(N230,(N230:P230,Q230:AD230)),0)</f>
        <v>2</v>
      </c>
      <c r="E230" s="5">
        <f>IF(C230&gt;0,RANK(O230,(N230:P230,Q230:AD230)),0)</f>
        <v>1</v>
      </c>
      <c r="F230" s="5">
        <f>IF(P230&gt;0,RANK(P230,(N230:P230,Q230:AD230)),0)</f>
        <v>0</v>
      </c>
      <c r="G230" s="1">
        <f t="shared" si="84"/>
        <v>1795</v>
      </c>
      <c r="H230" s="2">
        <f t="shared" si="85"/>
        <v>0.29807372965792095</v>
      </c>
      <c r="I230" s="2"/>
      <c r="J230" s="2">
        <f t="shared" si="87"/>
        <v>0.34706077715044836</v>
      </c>
      <c r="K230" s="2">
        <f t="shared" si="88"/>
        <v>0.64513450680836937</v>
      </c>
      <c r="L230" s="2">
        <f t="shared" si="89"/>
        <v>0</v>
      </c>
      <c r="M230" s="2">
        <f t="shared" si="90"/>
        <v>7.8047160411822691E-3</v>
      </c>
      <c r="N230" s="1">
        <v>2090</v>
      </c>
      <c r="O230" s="1">
        <v>3885</v>
      </c>
      <c r="R230" s="1">
        <v>47</v>
      </c>
      <c r="AF230" s="5">
        <f>IF(Q230&gt;0,RANK(Q230,(N230:P230,Q230:AD230)),0)</f>
        <v>0</v>
      </c>
      <c r="AG230" s="5">
        <f>IF(R230&gt;0,RANK(R230,(N230:P230,Q230:AD230)),0)</f>
        <v>3</v>
      </c>
      <c r="AH230" s="5" t="e">
        <f>IF(#REF!&gt;0,RANK(#REF!,(N230:P230,Q230:AD230)),0)</f>
        <v>#REF!</v>
      </c>
      <c r="AI230" s="5">
        <f>IF(S230&gt;0,RANK(S230,(N230:P230,Q230:AD230)),0)</f>
        <v>0</v>
      </c>
      <c r="AJ230" s="2">
        <f t="shared" si="91"/>
        <v>0</v>
      </c>
      <c r="AK230" s="2">
        <f t="shared" si="92"/>
        <v>7.8047160411823316E-3</v>
      </c>
      <c r="AM230" s="2">
        <f t="shared" si="93"/>
        <v>0</v>
      </c>
      <c r="AO230" t="s">
        <v>33</v>
      </c>
      <c r="AP230" t="s">
        <v>173</v>
      </c>
      <c r="AS230">
        <v>28</v>
      </c>
      <c r="AT230" s="69">
        <v>79</v>
      </c>
      <c r="AU230" s="66">
        <f t="shared" si="94"/>
        <v>28079</v>
      </c>
      <c r="AW230" s="5" t="s">
        <v>140</v>
      </c>
      <c r="AZ230" s="5"/>
      <c r="BA230" s="5">
        <v>0</v>
      </c>
      <c r="BB230" s="5">
        <v>1</v>
      </c>
      <c r="BC230">
        <f t="shared" si="95"/>
        <v>0</v>
      </c>
      <c r="BD230">
        <f t="shared" si="96"/>
        <v>0.64500000000000002</v>
      </c>
    </row>
    <row r="231" spans="1:56" hidden="1" outlineLevel="1">
      <c r="A231" t="s">
        <v>267</v>
      </c>
      <c r="B231" t="s">
        <v>173</v>
      </c>
      <c r="C231" s="1">
        <f t="shared" si="86"/>
        <v>19291</v>
      </c>
      <c r="D231" s="5">
        <f>IF(C231&gt;0,RANK(N231,(N231:P231,Q231:AD231)),0)</f>
        <v>2</v>
      </c>
      <c r="E231" s="5">
        <f>IF(C231&gt;0,RANK(O231,(N231:P231,Q231:AD231)),0)</f>
        <v>1</v>
      </c>
      <c r="F231" s="5">
        <f>IF(P231&gt;0,RANK(P231,(N231:P231,Q231:AD231)),0)</f>
        <v>0</v>
      </c>
      <c r="G231" s="1">
        <f t="shared" si="84"/>
        <v>9737</v>
      </c>
      <c r="H231" s="2">
        <f t="shared" si="85"/>
        <v>0.50474314447151525</v>
      </c>
      <c r="I231" s="2"/>
      <c r="J231" s="2">
        <f t="shared" si="87"/>
        <v>0.24182261158052978</v>
      </c>
      <c r="K231" s="2">
        <f t="shared" si="88"/>
        <v>0.746565756052045</v>
      </c>
      <c r="L231" s="2">
        <f t="shared" si="89"/>
        <v>0</v>
      </c>
      <c r="M231" s="2">
        <f t="shared" si="90"/>
        <v>1.161163236742524E-2</v>
      </c>
      <c r="N231" s="1">
        <v>4665</v>
      </c>
      <c r="O231" s="1">
        <v>14402</v>
      </c>
      <c r="R231" s="1">
        <v>224</v>
      </c>
      <c r="AF231" s="5">
        <f>IF(Q231&gt;0,RANK(Q231,(N231:P231,Q231:AD231)),0)</f>
        <v>0</v>
      </c>
      <c r="AG231" s="5">
        <f>IF(R231&gt;0,RANK(R231,(N231:P231,Q231:AD231)),0)</f>
        <v>3</v>
      </c>
      <c r="AH231" s="5" t="e">
        <f>IF(#REF!&gt;0,RANK(#REF!,(N231:P231,Q231:AD231)),0)</f>
        <v>#REF!</v>
      </c>
      <c r="AI231" s="5">
        <f>IF(S231&gt;0,RANK(S231,(N231:P231,Q231:AD231)),0)</f>
        <v>0</v>
      </c>
      <c r="AJ231" s="2">
        <f t="shared" si="91"/>
        <v>0</v>
      </c>
      <c r="AK231" s="2">
        <f t="shared" si="92"/>
        <v>1.1611632367425224E-2</v>
      </c>
      <c r="AM231" s="2">
        <f t="shared" si="93"/>
        <v>0</v>
      </c>
      <c r="AO231" t="s">
        <v>267</v>
      </c>
      <c r="AP231" t="s">
        <v>173</v>
      </c>
      <c r="AQ231">
        <v>1</v>
      </c>
      <c r="AS231">
        <v>28</v>
      </c>
      <c r="AT231" s="69">
        <v>81</v>
      </c>
      <c r="AU231" s="66">
        <f t="shared" si="94"/>
        <v>28081</v>
      </c>
      <c r="AW231" s="5" t="s">
        <v>140</v>
      </c>
      <c r="AZ231" s="5"/>
      <c r="BA231" s="5">
        <v>0</v>
      </c>
      <c r="BB231" s="5">
        <v>1</v>
      </c>
      <c r="BC231">
        <f t="shared" si="95"/>
        <v>0</v>
      </c>
      <c r="BD231">
        <f t="shared" si="96"/>
        <v>0.746</v>
      </c>
    </row>
    <row r="232" spans="1:56" hidden="1" outlineLevel="1">
      <c r="A232" t="s">
        <v>106</v>
      </c>
      <c r="B232" t="s">
        <v>173</v>
      </c>
      <c r="C232" s="1">
        <f t="shared" si="86"/>
        <v>7122</v>
      </c>
      <c r="D232" s="5">
        <f>IF(C232&gt;0,RANK(N232,(N232:P232,Q232:AD232)),0)</f>
        <v>1</v>
      </c>
      <c r="E232" s="5">
        <f>IF(C232&gt;0,RANK(O232,(N232:P232,Q232:AD232)),0)</f>
        <v>2</v>
      </c>
      <c r="F232" s="5">
        <f>IF(P232&gt;0,RANK(P232,(N232:P232,Q232:AD232)),0)</f>
        <v>0</v>
      </c>
      <c r="G232" s="1">
        <f t="shared" si="84"/>
        <v>691</v>
      </c>
      <c r="H232" s="2">
        <f t="shared" si="85"/>
        <v>9.7023308059533839E-2</v>
      </c>
      <c r="I232" s="2"/>
      <c r="J232" s="2">
        <f t="shared" si="87"/>
        <v>0.54310586913788261</v>
      </c>
      <c r="K232" s="2">
        <f t="shared" si="88"/>
        <v>0.44608256107834876</v>
      </c>
      <c r="L232" s="2">
        <f t="shared" si="89"/>
        <v>0</v>
      </c>
      <c r="M232" s="2">
        <f t="shared" si="90"/>
        <v>1.0811569783768626E-2</v>
      </c>
      <c r="N232" s="1">
        <v>3868</v>
      </c>
      <c r="O232" s="1">
        <v>3177</v>
      </c>
      <c r="R232" s="1">
        <v>77</v>
      </c>
      <c r="AF232" s="5">
        <f>IF(Q232&gt;0,RANK(Q232,(N232:P232,Q232:AD232)),0)</f>
        <v>0</v>
      </c>
      <c r="AG232" s="5">
        <f>IF(R232&gt;0,RANK(R232,(N232:P232,Q232:AD232)),0)</f>
        <v>3</v>
      </c>
      <c r="AH232" s="5" t="e">
        <f>IF(#REF!&gt;0,RANK(#REF!,(N232:P232,Q232:AD232)),0)</f>
        <v>#REF!</v>
      </c>
      <c r="AI232" s="5">
        <f>IF(S232&gt;0,RANK(S232,(N232:P232,Q232:AD232)),0)</f>
        <v>0</v>
      </c>
      <c r="AJ232" s="2">
        <f t="shared" si="91"/>
        <v>0</v>
      </c>
      <c r="AK232" s="2">
        <f t="shared" si="92"/>
        <v>1.0811569783768604E-2</v>
      </c>
      <c r="AM232" s="2">
        <f t="shared" si="93"/>
        <v>0</v>
      </c>
      <c r="AO232" t="s">
        <v>106</v>
      </c>
      <c r="AP232" t="s">
        <v>173</v>
      </c>
      <c r="AQ232">
        <v>2</v>
      </c>
      <c r="AS232">
        <v>28</v>
      </c>
      <c r="AT232" s="69">
        <v>83</v>
      </c>
      <c r="AU232" s="66">
        <f t="shared" si="94"/>
        <v>28083</v>
      </c>
      <c r="AW232" s="5" t="s">
        <v>140</v>
      </c>
      <c r="AZ232" s="5"/>
      <c r="BA232" s="5">
        <v>1</v>
      </c>
      <c r="BB232" s="5">
        <v>0</v>
      </c>
      <c r="BC232">
        <f t="shared" si="95"/>
        <v>0.54300000000000004</v>
      </c>
      <c r="BD232">
        <f t="shared" si="96"/>
        <v>0</v>
      </c>
    </row>
    <row r="233" spans="1:56" hidden="1" outlineLevel="1">
      <c r="A233" t="s">
        <v>51</v>
      </c>
      <c r="B233" t="s">
        <v>173</v>
      </c>
      <c r="C233" s="1">
        <f t="shared" si="86"/>
        <v>10426</v>
      </c>
      <c r="D233" s="5">
        <f>IF(C233&gt;0,RANK(N233,(N233:P233,Q233:AD233)),0)</f>
        <v>2</v>
      </c>
      <c r="E233" s="5">
        <f>IF(C233&gt;0,RANK(O233,(N233:P233,Q233:AD233)),0)</f>
        <v>1</v>
      </c>
      <c r="F233" s="5">
        <f>IF(P233&gt;0,RANK(P233,(N233:P233,Q233:AD233)),0)</f>
        <v>0</v>
      </c>
      <c r="G233" s="1">
        <f t="shared" si="84"/>
        <v>5622</v>
      </c>
      <c r="H233" s="2">
        <f t="shared" si="85"/>
        <v>0.5392288509495492</v>
      </c>
      <c r="I233" s="2"/>
      <c r="J233" s="2">
        <f t="shared" si="87"/>
        <v>0.2265490120851717</v>
      </c>
      <c r="K233" s="2">
        <f t="shared" si="88"/>
        <v>0.76577786303472084</v>
      </c>
      <c r="L233" s="2">
        <f t="shared" si="89"/>
        <v>0</v>
      </c>
      <c r="M233" s="2">
        <f t="shared" si="90"/>
        <v>7.673124880107518E-3</v>
      </c>
      <c r="N233" s="1">
        <v>2362</v>
      </c>
      <c r="O233" s="1">
        <v>7984</v>
      </c>
      <c r="R233" s="1">
        <v>80</v>
      </c>
      <c r="AF233" s="5">
        <f>IF(Q233&gt;0,RANK(Q233,(N233:P233,Q233:AD233)),0)</f>
        <v>0</v>
      </c>
      <c r="AG233" s="5">
        <f>IF(R233&gt;0,RANK(R233,(N233:P233,Q233:AD233)),0)</f>
        <v>3</v>
      </c>
      <c r="AH233" s="5" t="e">
        <f>IF(#REF!&gt;0,RANK(#REF!,(N233:P233,Q233:AD233)),0)</f>
        <v>#REF!</v>
      </c>
      <c r="AI233" s="5">
        <f>IF(S233&gt;0,RANK(S233,(N233:P233,Q233:AD233)),0)</f>
        <v>0</v>
      </c>
      <c r="AJ233" s="2">
        <f t="shared" si="91"/>
        <v>0</v>
      </c>
      <c r="AK233" s="2">
        <f t="shared" si="92"/>
        <v>7.6731248801074235E-3</v>
      </c>
      <c r="AM233" s="2">
        <f t="shared" si="93"/>
        <v>0</v>
      </c>
      <c r="AO233" t="s">
        <v>51</v>
      </c>
      <c r="AP233" t="s">
        <v>173</v>
      </c>
      <c r="AQ233">
        <v>4</v>
      </c>
      <c r="AS233">
        <v>28</v>
      </c>
      <c r="AT233" s="69">
        <v>85</v>
      </c>
      <c r="AU233" s="66">
        <f t="shared" si="94"/>
        <v>28085</v>
      </c>
      <c r="AW233" s="5" t="s">
        <v>140</v>
      </c>
      <c r="AZ233" s="5"/>
      <c r="BA233" s="5">
        <v>0</v>
      </c>
      <c r="BB233" s="5">
        <v>1</v>
      </c>
      <c r="BC233">
        <f t="shared" si="95"/>
        <v>0</v>
      </c>
      <c r="BD233">
        <f t="shared" si="96"/>
        <v>0.76500000000000001</v>
      </c>
    </row>
    <row r="234" spans="1:56" hidden="1" outlineLevel="1">
      <c r="A234" t="s">
        <v>251</v>
      </c>
      <c r="B234" t="s">
        <v>173</v>
      </c>
      <c r="C234" s="1">
        <f t="shared" si="86"/>
        <v>17575</v>
      </c>
      <c r="D234" s="5">
        <f>IF(C234&gt;0,RANK(N234,(N234:P234,Q234:AD234)),0)</f>
        <v>2</v>
      </c>
      <c r="E234" s="5">
        <f>IF(C234&gt;0,RANK(O234,(N234:P234,Q234:AD234)),0)</f>
        <v>1</v>
      </c>
      <c r="F234" s="5">
        <f>IF(P234&gt;0,RANK(P234,(N234:P234,Q234:AD234)),0)</f>
        <v>0</v>
      </c>
      <c r="G234" s="1">
        <f t="shared" si="84"/>
        <v>3150</v>
      </c>
      <c r="H234" s="2">
        <f t="shared" si="85"/>
        <v>0.17923186344238975</v>
      </c>
      <c r="I234" s="2"/>
      <c r="J234" s="2">
        <f t="shared" si="87"/>
        <v>0.40608819345661451</v>
      </c>
      <c r="K234" s="2">
        <f t="shared" si="88"/>
        <v>0.58532005689900424</v>
      </c>
      <c r="L234" s="2">
        <f t="shared" si="89"/>
        <v>0</v>
      </c>
      <c r="M234" s="2">
        <f t="shared" si="90"/>
        <v>8.5917496443812524E-3</v>
      </c>
      <c r="N234" s="1">
        <v>7137</v>
      </c>
      <c r="O234" s="1">
        <v>10287</v>
      </c>
      <c r="R234" s="1">
        <v>151</v>
      </c>
      <c r="AF234" s="5">
        <f>IF(Q234&gt;0,RANK(Q234,(N234:P234,Q234:AD234)),0)</f>
        <v>0</v>
      </c>
      <c r="AG234" s="5">
        <f>IF(R234&gt;0,RANK(R234,(N234:P234,Q234:AD234)),0)</f>
        <v>3</v>
      </c>
      <c r="AH234" s="5" t="e">
        <f>IF(#REF!&gt;0,RANK(#REF!,(N234:P234,Q234:AD234)),0)</f>
        <v>#REF!</v>
      </c>
      <c r="AI234" s="5">
        <f>IF(S234&gt;0,RANK(S234,(N234:P234,Q234:AD234)),0)</f>
        <v>0</v>
      </c>
      <c r="AJ234" s="2">
        <f t="shared" si="91"/>
        <v>0</v>
      </c>
      <c r="AK234" s="2">
        <f t="shared" si="92"/>
        <v>8.5917496443812229E-3</v>
      </c>
      <c r="AM234" s="2">
        <f t="shared" si="93"/>
        <v>0</v>
      </c>
      <c r="AO234" t="s">
        <v>251</v>
      </c>
      <c r="AP234" t="s">
        <v>173</v>
      </c>
      <c r="AQ234">
        <v>3</v>
      </c>
      <c r="AS234">
        <v>28</v>
      </c>
      <c r="AT234" s="69">
        <v>87</v>
      </c>
      <c r="AU234" s="66">
        <f t="shared" si="94"/>
        <v>28087</v>
      </c>
      <c r="AW234" s="5" t="s">
        <v>140</v>
      </c>
      <c r="AZ234" s="5"/>
      <c r="BA234" s="5">
        <v>0</v>
      </c>
      <c r="BB234" s="5">
        <v>1</v>
      </c>
      <c r="BC234">
        <f t="shared" si="95"/>
        <v>0</v>
      </c>
      <c r="BD234">
        <f t="shared" si="96"/>
        <v>0.58499999999999996</v>
      </c>
    </row>
    <row r="235" spans="1:56" hidden="1" outlineLevel="1">
      <c r="A235" t="s">
        <v>306</v>
      </c>
      <c r="B235" t="s">
        <v>173</v>
      </c>
      <c r="C235" s="1">
        <f t="shared" si="86"/>
        <v>27284</v>
      </c>
      <c r="D235" s="5">
        <f>IF(C235&gt;0,RANK(N235,(N235:P235,Q235:AD235)),0)</f>
        <v>2</v>
      </c>
      <c r="E235" s="5">
        <f>IF(C235&gt;0,RANK(O235,(N235:P235,Q235:AD235)),0)</f>
        <v>1</v>
      </c>
      <c r="F235" s="5">
        <f>IF(P235&gt;0,RANK(P235,(N235:P235,Q235:AD235)),0)</f>
        <v>0</v>
      </c>
      <c r="G235" s="1">
        <f t="shared" si="84"/>
        <v>10935</v>
      </c>
      <c r="H235" s="2">
        <f t="shared" si="85"/>
        <v>0.40078434247177835</v>
      </c>
      <c r="I235" s="2"/>
      <c r="J235" s="2">
        <f t="shared" si="87"/>
        <v>0.2932854420172995</v>
      </c>
      <c r="K235" s="2">
        <f t="shared" si="88"/>
        <v>0.69406978448907786</v>
      </c>
      <c r="L235" s="2">
        <f t="shared" si="89"/>
        <v>0</v>
      </c>
      <c r="M235" s="2">
        <f t="shared" si="90"/>
        <v>1.2644773493622696E-2</v>
      </c>
      <c r="N235" s="1">
        <v>8002</v>
      </c>
      <c r="O235" s="1">
        <v>18937</v>
      </c>
      <c r="R235" s="1">
        <v>345</v>
      </c>
      <c r="AF235" s="5">
        <f>IF(Q235&gt;0,RANK(Q235,(N235:P235,Q235:AD235)),0)</f>
        <v>0</v>
      </c>
      <c r="AG235" s="5">
        <f>IF(R235&gt;0,RANK(R235,(N235:P235,Q235:AD235)),0)</f>
        <v>3</v>
      </c>
      <c r="AH235" s="5" t="e">
        <f>IF(#REF!&gt;0,RANK(#REF!,(N235:P235,Q235:AD235)),0)</f>
        <v>#REF!</v>
      </c>
      <c r="AI235" s="5">
        <f>IF(S235&gt;0,RANK(S235,(N235:P235,Q235:AD235)),0)</f>
        <v>0</v>
      </c>
      <c r="AJ235" s="2">
        <f t="shared" si="91"/>
        <v>0</v>
      </c>
      <c r="AK235" s="2">
        <f t="shared" si="92"/>
        <v>1.2644773493622636E-2</v>
      </c>
      <c r="AM235" s="2">
        <f t="shared" si="93"/>
        <v>0</v>
      </c>
      <c r="AO235" t="s">
        <v>306</v>
      </c>
      <c r="AP235" t="s">
        <v>173</v>
      </c>
      <c r="AS235">
        <v>28</v>
      </c>
      <c r="AT235" s="69">
        <v>89</v>
      </c>
      <c r="AU235" s="66">
        <f t="shared" si="94"/>
        <v>28089</v>
      </c>
      <c r="AW235" s="5" t="s">
        <v>140</v>
      </c>
      <c r="AZ235" s="5"/>
      <c r="BA235" s="5">
        <v>0</v>
      </c>
      <c r="BB235" s="5">
        <v>1</v>
      </c>
      <c r="BC235">
        <f t="shared" si="95"/>
        <v>0</v>
      </c>
      <c r="BD235">
        <f t="shared" si="96"/>
        <v>0.69399999999999995</v>
      </c>
    </row>
    <row r="236" spans="1:56" hidden="1" outlineLevel="1">
      <c r="A236" t="s">
        <v>120</v>
      </c>
      <c r="B236" t="s">
        <v>173</v>
      </c>
      <c r="C236" s="1">
        <f t="shared" si="86"/>
        <v>7509</v>
      </c>
      <c r="D236" s="5">
        <f>IF(C236&gt;0,RANK(N236,(N236:P236,Q236:AD236)),0)</f>
        <v>2</v>
      </c>
      <c r="E236" s="5">
        <f>IF(C236&gt;0,RANK(O236,(N236:P236,Q236:AD236)),0)</f>
        <v>1</v>
      </c>
      <c r="F236" s="5">
        <f>IF(P236&gt;0,RANK(P236,(N236:P236,Q236:AD236)),0)</f>
        <v>0</v>
      </c>
      <c r="G236" s="1">
        <f t="shared" si="84"/>
        <v>3912</v>
      </c>
      <c r="H236" s="2">
        <f t="shared" si="85"/>
        <v>0.52097483020375546</v>
      </c>
      <c r="I236" s="2"/>
      <c r="J236" s="2">
        <f t="shared" si="87"/>
        <v>0.23465175123185511</v>
      </c>
      <c r="K236" s="2">
        <f t="shared" si="88"/>
        <v>0.75562658143561057</v>
      </c>
      <c r="L236" s="2">
        <f t="shared" si="89"/>
        <v>0</v>
      </c>
      <c r="M236" s="2">
        <f t="shared" si="90"/>
        <v>9.7216673325343228E-3</v>
      </c>
      <c r="N236" s="1">
        <v>1762</v>
      </c>
      <c r="O236" s="1">
        <v>5674</v>
      </c>
      <c r="R236" s="1">
        <v>73</v>
      </c>
      <c r="AF236" s="5">
        <f>IF(Q236&gt;0,RANK(Q236,(N236:P236,Q236:AD236)),0)</f>
        <v>0</v>
      </c>
      <c r="AG236" s="5">
        <f>IF(R236&gt;0,RANK(R236,(N236:P236,Q236:AD236)),0)</f>
        <v>3</v>
      </c>
      <c r="AH236" s="5" t="e">
        <f>IF(#REF!&gt;0,RANK(#REF!,(N236:P236,Q236:AD236)),0)</f>
        <v>#REF!</v>
      </c>
      <c r="AI236" s="5">
        <f>IF(S236&gt;0,RANK(S236,(N236:P236,Q236:AD236)),0)</f>
        <v>0</v>
      </c>
      <c r="AJ236" s="2">
        <f t="shared" si="91"/>
        <v>0</v>
      </c>
      <c r="AK236" s="2">
        <f t="shared" si="92"/>
        <v>9.7216673325342916E-3</v>
      </c>
      <c r="AM236" s="2">
        <f t="shared" si="93"/>
        <v>0</v>
      </c>
      <c r="AO236" t="s">
        <v>120</v>
      </c>
      <c r="AP236" t="s">
        <v>173</v>
      </c>
      <c r="AQ236">
        <v>4</v>
      </c>
      <c r="AS236">
        <v>28</v>
      </c>
      <c r="AT236" s="69">
        <v>91</v>
      </c>
      <c r="AU236" s="66">
        <f t="shared" si="94"/>
        <v>28091</v>
      </c>
      <c r="AW236" s="5" t="s">
        <v>140</v>
      </c>
      <c r="AZ236" s="5"/>
      <c r="BA236" s="5">
        <v>0</v>
      </c>
      <c r="BB236" s="5">
        <v>1</v>
      </c>
      <c r="BC236">
        <f t="shared" si="95"/>
        <v>0</v>
      </c>
      <c r="BD236">
        <f t="shared" si="96"/>
        <v>0.755</v>
      </c>
    </row>
    <row r="237" spans="1:56" hidden="1" outlineLevel="1">
      <c r="A237" t="s">
        <v>284</v>
      </c>
      <c r="B237" t="s">
        <v>173</v>
      </c>
      <c r="C237" s="1">
        <f t="shared" si="86"/>
        <v>6585</v>
      </c>
      <c r="D237" s="5">
        <f>IF(C237&gt;0,RANK(N237,(N237:P237,Q237:AD237)),0)</f>
        <v>2</v>
      </c>
      <c r="E237" s="5">
        <f>IF(C237&gt;0,RANK(O237,(N237:P237,Q237:AD237)),0)</f>
        <v>1</v>
      </c>
      <c r="F237" s="5">
        <f>IF(P237&gt;0,RANK(P237,(N237:P237,Q237:AD237)),0)</f>
        <v>0</v>
      </c>
      <c r="G237" s="1">
        <f t="shared" si="84"/>
        <v>307</v>
      </c>
      <c r="H237" s="2">
        <f t="shared" si="85"/>
        <v>4.6621108580106305E-2</v>
      </c>
      <c r="I237" s="2"/>
      <c r="J237" s="2">
        <f t="shared" si="87"/>
        <v>0.47152619589977218</v>
      </c>
      <c r="K237" s="2">
        <f t="shared" si="88"/>
        <v>0.51814730447987856</v>
      </c>
      <c r="L237" s="2">
        <f t="shared" si="89"/>
        <v>0</v>
      </c>
      <c r="M237" s="2">
        <f t="shared" si="90"/>
        <v>1.0326499620349261E-2</v>
      </c>
      <c r="N237" s="1">
        <v>3105</v>
      </c>
      <c r="O237" s="1">
        <v>3412</v>
      </c>
      <c r="R237" s="1">
        <v>68</v>
      </c>
      <c r="AF237" s="5">
        <f>IF(Q237&gt;0,RANK(Q237,(N237:P237,Q237:AD237)),0)</f>
        <v>0</v>
      </c>
      <c r="AG237" s="5">
        <f>IF(R237&gt;0,RANK(R237,(N237:P237,Q237:AD237)),0)</f>
        <v>3</v>
      </c>
      <c r="AH237" s="5" t="e">
        <f>IF(#REF!&gt;0,RANK(#REF!,(N237:P237,Q237:AD237)),0)</f>
        <v>#REF!</v>
      </c>
      <c r="AI237" s="5">
        <f>IF(S237&gt;0,RANK(S237,(N237:P237,Q237:AD237)),0)</f>
        <v>0</v>
      </c>
      <c r="AJ237" s="2">
        <f t="shared" si="91"/>
        <v>0</v>
      </c>
      <c r="AK237" s="2">
        <f t="shared" si="92"/>
        <v>1.0326499620349278E-2</v>
      </c>
      <c r="AM237" s="2">
        <f t="shared" si="93"/>
        <v>0</v>
      </c>
      <c r="AO237" t="s">
        <v>284</v>
      </c>
      <c r="AP237" t="s">
        <v>173</v>
      </c>
      <c r="AQ237">
        <v>1</v>
      </c>
      <c r="AS237">
        <v>28</v>
      </c>
      <c r="AT237" s="69">
        <v>93</v>
      </c>
      <c r="AU237" s="66">
        <f t="shared" si="94"/>
        <v>28093</v>
      </c>
      <c r="AW237" s="5" t="s">
        <v>140</v>
      </c>
      <c r="AZ237" s="5"/>
      <c r="BA237" s="5">
        <v>1</v>
      </c>
      <c r="BB237" s="5">
        <v>0</v>
      </c>
      <c r="BC237">
        <f t="shared" si="95"/>
        <v>0.47099999999999997</v>
      </c>
      <c r="BD237">
        <f t="shared" si="96"/>
        <v>0</v>
      </c>
    </row>
    <row r="238" spans="1:56" hidden="1" outlineLevel="1">
      <c r="A238" t="s">
        <v>275</v>
      </c>
      <c r="B238" t="s">
        <v>173</v>
      </c>
      <c r="C238" s="1">
        <f t="shared" si="86"/>
        <v>10734</v>
      </c>
      <c r="D238" s="5">
        <f>IF(C238&gt;0,RANK(N238,(N238:P238,Q238:AD238)),0)</f>
        <v>2</v>
      </c>
      <c r="E238" s="5">
        <f>IF(C238&gt;0,RANK(O238,(N238:P238,Q238:AD238)),0)</f>
        <v>1</v>
      </c>
      <c r="F238" s="5">
        <f>IF(P238&gt;0,RANK(P238,(N238:P238,Q238:AD238)),0)</f>
        <v>0</v>
      </c>
      <c r="G238" s="1">
        <f t="shared" si="84"/>
        <v>4731</v>
      </c>
      <c r="H238" s="2">
        <f t="shared" si="85"/>
        <v>0.44074902179988823</v>
      </c>
      <c r="I238" s="2"/>
      <c r="J238" s="2">
        <f t="shared" si="87"/>
        <v>0.27492081237190236</v>
      </c>
      <c r="K238" s="2">
        <f t="shared" si="88"/>
        <v>0.71566983417179053</v>
      </c>
      <c r="L238" s="2">
        <f t="shared" si="89"/>
        <v>0</v>
      </c>
      <c r="M238" s="2">
        <f t="shared" si="90"/>
        <v>9.4093534563071124E-3</v>
      </c>
      <c r="N238" s="1">
        <v>2951</v>
      </c>
      <c r="O238" s="1">
        <v>7682</v>
      </c>
      <c r="R238" s="1">
        <v>101</v>
      </c>
      <c r="AF238" s="5">
        <f>IF(Q238&gt;0,RANK(Q238,(N238:P238,Q238:AD238)),0)</f>
        <v>0</v>
      </c>
      <c r="AG238" s="5">
        <f>IF(R238&gt;0,RANK(R238,(N238:P238,Q238:AD238)),0)</f>
        <v>3</v>
      </c>
      <c r="AH238" s="5" t="e">
        <f>IF(#REF!&gt;0,RANK(#REF!,(N238:P238,Q238:AD238)),0)</f>
        <v>#REF!</v>
      </c>
      <c r="AI238" s="5">
        <f>IF(S238&gt;0,RANK(S238,(N238:P238,Q238:AD238)),0)</f>
        <v>0</v>
      </c>
      <c r="AJ238" s="2">
        <f t="shared" si="91"/>
        <v>0</v>
      </c>
      <c r="AK238" s="2">
        <f t="shared" si="92"/>
        <v>9.4093534563070621E-3</v>
      </c>
      <c r="AM238" s="2">
        <f t="shared" si="93"/>
        <v>0</v>
      </c>
      <c r="AO238" t="s">
        <v>275</v>
      </c>
      <c r="AP238" t="s">
        <v>173</v>
      </c>
      <c r="AQ238">
        <v>1</v>
      </c>
      <c r="AS238">
        <v>28</v>
      </c>
      <c r="AT238" s="69">
        <v>95</v>
      </c>
      <c r="AU238" s="66">
        <f t="shared" si="94"/>
        <v>28095</v>
      </c>
      <c r="AW238" s="5" t="s">
        <v>140</v>
      </c>
      <c r="AZ238" s="5"/>
      <c r="BA238" s="5">
        <v>1</v>
      </c>
      <c r="BB238" s="5">
        <v>0</v>
      </c>
      <c r="BC238">
        <f t="shared" si="95"/>
        <v>0.27400000000000002</v>
      </c>
      <c r="BD238">
        <f t="shared" si="96"/>
        <v>0</v>
      </c>
    </row>
    <row r="239" spans="1:56" hidden="1" outlineLevel="1">
      <c r="A239" t="s">
        <v>40</v>
      </c>
      <c r="B239" t="s">
        <v>173</v>
      </c>
      <c r="C239" s="1">
        <f t="shared" si="86"/>
        <v>3916</v>
      </c>
      <c r="D239" s="5">
        <f>IF(C239&gt;0,RANK(N239,(N239:P239,Q239:AD239)),0)</f>
        <v>2</v>
      </c>
      <c r="E239" s="5">
        <f>IF(C239&gt;0,RANK(O239,(N239:P239,Q239:AD239)),0)</f>
        <v>1</v>
      </c>
      <c r="F239" s="5">
        <f>IF(P239&gt;0,RANK(P239,(N239:P239,Q239:AD239)),0)</f>
        <v>0</v>
      </c>
      <c r="G239" s="1">
        <f t="shared" si="84"/>
        <v>1112</v>
      </c>
      <c r="H239" s="2">
        <f t="shared" si="85"/>
        <v>0.28396322778345251</v>
      </c>
      <c r="I239" s="2"/>
      <c r="J239" s="2">
        <f t="shared" si="87"/>
        <v>0.35367722165474974</v>
      </c>
      <c r="K239" s="2">
        <f t="shared" si="88"/>
        <v>0.63764044943820219</v>
      </c>
      <c r="L239" s="2">
        <f t="shared" si="89"/>
        <v>0</v>
      </c>
      <c r="M239" s="2">
        <f t="shared" si="90"/>
        <v>8.6823289070481202E-3</v>
      </c>
      <c r="N239" s="1">
        <v>1385</v>
      </c>
      <c r="O239" s="1">
        <v>2497</v>
      </c>
      <c r="R239" s="1">
        <v>34</v>
      </c>
      <c r="AF239" s="5">
        <f>IF(Q239&gt;0,RANK(Q239,(N239:P239,Q239:AD239)),0)</f>
        <v>0</v>
      </c>
      <c r="AG239" s="5">
        <f>IF(R239&gt;0,RANK(R239,(N239:P239,Q239:AD239)),0)</f>
        <v>3</v>
      </c>
      <c r="AH239" s="5" t="e">
        <f>IF(#REF!&gt;0,RANK(#REF!,(N239:P239,Q239:AD239)),0)</f>
        <v>#REF!</v>
      </c>
      <c r="AI239" s="5">
        <f>IF(S239&gt;0,RANK(S239,(N239:P239,Q239:AD239)),0)</f>
        <v>0</v>
      </c>
      <c r="AJ239" s="2">
        <f t="shared" si="91"/>
        <v>0</v>
      </c>
      <c r="AK239" s="2">
        <f t="shared" si="92"/>
        <v>8.6823289070480075E-3</v>
      </c>
      <c r="AM239" s="2">
        <f t="shared" si="93"/>
        <v>0</v>
      </c>
      <c r="AO239" t="s">
        <v>40</v>
      </c>
      <c r="AP239" t="s">
        <v>173</v>
      </c>
      <c r="AS239">
        <v>28</v>
      </c>
      <c r="AT239" s="69">
        <v>97</v>
      </c>
      <c r="AU239" s="66">
        <f t="shared" si="94"/>
        <v>28097</v>
      </c>
      <c r="AW239" s="5" t="s">
        <v>140</v>
      </c>
      <c r="AZ239" s="5"/>
      <c r="BA239" s="5">
        <v>0</v>
      </c>
      <c r="BB239" s="5">
        <v>1</v>
      </c>
      <c r="BC239">
        <f t="shared" si="95"/>
        <v>0</v>
      </c>
      <c r="BD239">
        <f t="shared" si="96"/>
        <v>0.63700000000000001</v>
      </c>
    </row>
    <row r="240" spans="1:56" hidden="1" outlineLevel="1">
      <c r="A240" t="s">
        <v>247</v>
      </c>
      <c r="B240" t="s">
        <v>173</v>
      </c>
      <c r="C240" s="1">
        <f t="shared" si="86"/>
        <v>7320</v>
      </c>
      <c r="D240" s="5">
        <f>IF(C240&gt;0,RANK(N240,(N240:P240,Q240:AD240)),0)</f>
        <v>2</v>
      </c>
      <c r="E240" s="5">
        <f>IF(C240&gt;0,RANK(O240,(N240:P240,Q240:AD240)),0)</f>
        <v>1</v>
      </c>
      <c r="F240" s="5">
        <f>IF(P240&gt;0,RANK(P240,(N240:P240,Q240:AD240)),0)</f>
        <v>0</v>
      </c>
      <c r="G240" s="1">
        <f t="shared" si="84"/>
        <v>4677</v>
      </c>
      <c r="H240" s="2">
        <f t="shared" si="85"/>
        <v>0.63893442622950825</v>
      </c>
      <c r="I240" s="2"/>
      <c r="J240" s="2">
        <f t="shared" si="87"/>
        <v>0.17636612021857923</v>
      </c>
      <c r="K240" s="2">
        <f t="shared" si="88"/>
        <v>0.81530054644808747</v>
      </c>
      <c r="L240" s="2">
        <f t="shared" si="89"/>
        <v>0</v>
      </c>
      <c r="M240" s="2">
        <f t="shared" si="90"/>
        <v>8.3333333333333037E-3</v>
      </c>
      <c r="N240" s="1">
        <v>1291</v>
      </c>
      <c r="O240" s="1">
        <v>5968</v>
      </c>
      <c r="R240" s="1">
        <v>61</v>
      </c>
      <c r="AF240" s="5">
        <f>IF(Q240&gt;0,RANK(Q240,(N240:P240,Q240:AD240)),0)</f>
        <v>0</v>
      </c>
      <c r="AG240" s="5">
        <f>IF(R240&gt;0,RANK(R240,(N240:P240,Q240:AD240)),0)</f>
        <v>3</v>
      </c>
      <c r="AH240" s="5" t="e">
        <f>IF(#REF!&gt;0,RANK(#REF!,(N240:P240,Q240:AD240)),0)</f>
        <v>#REF!</v>
      </c>
      <c r="AI240" s="5">
        <f>IF(S240&gt;0,RANK(S240,(N240:P240,Q240:AD240)),0)</f>
        <v>0</v>
      </c>
      <c r="AJ240" s="2">
        <f t="shared" si="91"/>
        <v>0</v>
      </c>
      <c r="AK240" s="2">
        <f t="shared" si="92"/>
        <v>8.3333333333333332E-3</v>
      </c>
      <c r="AM240" s="2">
        <f t="shared" si="93"/>
        <v>0</v>
      </c>
      <c r="AO240" t="s">
        <v>247</v>
      </c>
      <c r="AP240" t="s">
        <v>173</v>
      </c>
      <c r="AQ240">
        <v>3</v>
      </c>
      <c r="AS240">
        <v>28</v>
      </c>
      <c r="AT240" s="69">
        <v>99</v>
      </c>
      <c r="AU240" s="66">
        <f t="shared" si="94"/>
        <v>28099</v>
      </c>
      <c r="AW240" s="5" t="s">
        <v>140</v>
      </c>
      <c r="AZ240" s="5"/>
      <c r="BA240" s="5">
        <v>0</v>
      </c>
      <c r="BB240" s="5">
        <v>1</v>
      </c>
      <c r="BC240">
        <f t="shared" si="95"/>
        <v>0</v>
      </c>
      <c r="BD240">
        <f t="shared" si="96"/>
        <v>0.81499999999999995</v>
      </c>
    </row>
    <row r="241" spans="1:56" hidden="1" outlineLevel="1">
      <c r="A241" t="s">
        <v>143</v>
      </c>
      <c r="B241" t="s">
        <v>173</v>
      </c>
      <c r="C241" s="1">
        <f t="shared" si="86"/>
        <v>6832</v>
      </c>
      <c r="D241" s="5">
        <f>IF(C241&gt;0,RANK(N241,(N241:P241,Q241:AD241)),0)</f>
        <v>2</v>
      </c>
      <c r="E241" s="5">
        <f>IF(C241&gt;0,RANK(O241,(N241:P241,Q241:AD241)),0)</f>
        <v>1</v>
      </c>
      <c r="F241" s="5">
        <f>IF(P241&gt;0,RANK(P241,(N241:P241,Q241:AD241)),0)</f>
        <v>0</v>
      </c>
      <c r="G241" s="1">
        <f t="shared" si="84"/>
        <v>3591</v>
      </c>
      <c r="H241" s="2">
        <f t="shared" si="85"/>
        <v>0.52561475409836067</v>
      </c>
      <c r="I241" s="2"/>
      <c r="J241" s="2">
        <f t="shared" si="87"/>
        <v>0.23185011709601874</v>
      </c>
      <c r="K241" s="2">
        <f t="shared" si="88"/>
        <v>0.75746487119437944</v>
      </c>
      <c r="L241" s="2">
        <f t="shared" si="89"/>
        <v>0</v>
      </c>
      <c r="M241" s="2">
        <f t="shared" si="90"/>
        <v>1.0685011709601788E-2</v>
      </c>
      <c r="N241" s="1">
        <v>1584</v>
      </c>
      <c r="O241" s="1">
        <v>5175</v>
      </c>
      <c r="R241" s="1">
        <v>73</v>
      </c>
      <c r="AF241" s="5">
        <f>IF(Q241&gt;0,RANK(Q241,(N241:P241,Q241:AD241)),0)</f>
        <v>0</v>
      </c>
      <c r="AG241" s="5">
        <f>IF(R241&gt;0,RANK(R241,(N241:P241,Q241:AD241)),0)</f>
        <v>3</v>
      </c>
      <c r="AH241" s="5" t="e">
        <f>IF(#REF!&gt;0,RANK(#REF!,(N241:P241,Q241:AD241)),0)</f>
        <v>#REF!</v>
      </c>
      <c r="AI241" s="5">
        <f>IF(S241&gt;0,RANK(S241,(N241:P241,Q241:AD241)),0)</f>
        <v>0</v>
      </c>
      <c r="AJ241" s="2">
        <f t="shared" si="91"/>
        <v>0</v>
      </c>
      <c r="AK241" s="2">
        <f t="shared" si="92"/>
        <v>1.0685011709601873E-2</v>
      </c>
      <c r="AM241" s="2">
        <f t="shared" si="93"/>
        <v>0</v>
      </c>
      <c r="AO241" t="s">
        <v>143</v>
      </c>
      <c r="AP241" t="s">
        <v>173</v>
      </c>
      <c r="AQ241">
        <v>3</v>
      </c>
      <c r="AS241">
        <v>28</v>
      </c>
      <c r="AT241" s="69">
        <v>101</v>
      </c>
      <c r="AU241" s="66">
        <f t="shared" si="94"/>
        <v>28101</v>
      </c>
      <c r="AW241" s="5" t="s">
        <v>140</v>
      </c>
      <c r="AZ241" s="5"/>
      <c r="BA241" s="5">
        <v>0</v>
      </c>
      <c r="BB241" s="5">
        <v>1</v>
      </c>
      <c r="BC241">
        <f t="shared" si="95"/>
        <v>0</v>
      </c>
      <c r="BD241">
        <f t="shared" si="96"/>
        <v>0.75700000000000001</v>
      </c>
    </row>
    <row r="242" spans="1:56" hidden="1" outlineLevel="1">
      <c r="A242" t="s">
        <v>248</v>
      </c>
      <c r="B242" t="s">
        <v>173</v>
      </c>
      <c r="C242" s="1">
        <f t="shared" si="86"/>
        <v>3456</v>
      </c>
      <c r="D242" s="5">
        <f>IF(C242&gt;0,RANK(N242,(N242:P242,Q242:AD242)),0)</f>
        <v>1</v>
      </c>
      <c r="E242" s="5">
        <f>IF(C242&gt;0,RANK(O242,(N242:P242,Q242:AD242)),0)</f>
        <v>2</v>
      </c>
      <c r="F242" s="5">
        <f>IF(P242&gt;0,RANK(P242,(N242:P242,Q242:AD242)),0)</f>
        <v>0</v>
      </c>
      <c r="G242" s="1">
        <f t="shared" si="84"/>
        <v>973</v>
      </c>
      <c r="H242" s="2">
        <f t="shared" si="85"/>
        <v>0.28153935185185186</v>
      </c>
      <c r="I242" s="2"/>
      <c r="J242" s="2">
        <f t="shared" si="87"/>
        <v>0.63368055555555558</v>
      </c>
      <c r="K242" s="2">
        <f t="shared" si="88"/>
        <v>0.35214120370370372</v>
      </c>
      <c r="L242" s="2">
        <f t="shared" si="89"/>
        <v>0</v>
      </c>
      <c r="M242" s="2">
        <f t="shared" si="90"/>
        <v>1.41782407407407E-2</v>
      </c>
      <c r="N242" s="1">
        <v>2190</v>
      </c>
      <c r="O242" s="1">
        <v>1217</v>
      </c>
      <c r="R242" s="1">
        <v>49</v>
      </c>
      <c r="AF242" s="5">
        <f>IF(Q242&gt;0,RANK(Q242,(N242:P242,Q242:AD242)),0)</f>
        <v>0</v>
      </c>
      <c r="AG242" s="5">
        <f>IF(R242&gt;0,RANK(R242,(N242:P242,Q242:AD242)),0)</f>
        <v>3</v>
      </c>
      <c r="AH242" s="5" t="e">
        <f>IF(#REF!&gt;0,RANK(#REF!,(N242:P242,Q242:AD242)),0)</f>
        <v>#REF!</v>
      </c>
      <c r="AI242" s="5">
        <f>IF(S242&gt;0,RANK(S242,(N242:P242,Q242:AD242)),0)</f>
        <v>0</v>
      </c>
      <c r="AJ242" s="2">
        <f t="shared" si="91"/>
        <v>0</v>
      </c>
      <c r="AK242" s="2">
        <f t="shared" si="92"/>
        <v>1.4178240740740741E-2</v>
      </c>
      <c r="AM242" s="2">
        <f t="shared" si="93"/>
        <v>0</v>
      </c>
      <c r="AO242" t="s">
        <v>248</v>
      </c>
      <c r="AP242" t="s">
        <v>173</v>
      </c>
      <c r="AQ242">
        <v>3</v>
      </c>
      <c r="AS242">
        <v>28</v>
      </c>
      <c r="AT242" s="69">
        <v>103</v>
      </c>
      <c r="AU242" s="66">
        <f t="shared" si="94"/>
        <v>28103</v>
      </c>
      <c r="AW242" s="5" t="s">
        <v>140</v>
      </c>
      <c r="AZ242" s="5"/>
      <c r="BA242" s="5">
        <v>1</v>
      </c>
      <c r="BB242" s="5">
        <v>0</v>
      </c>
      <c r="BC242">
        <f t="shared" si="95"/>
        <v>0.63300000000000001</v>
      </c>
      <c r="BD242">
        <f t="shared" si="96"/>
        <v>0</v>
      </c>
    </row>
    <row r="243" spans="1:56" hidden="1" outlineLevel="1">
      <c r="A243" t="s">
        <v>268</v>
      </c>
      <c r="B243" t="s">
        <v>173</v>
      </c>
      <c r="C243" s="1">
        <f t="shared" si="86"/>
        <v>11245</v>
      </c>
      <c r="D243" s="5">
        <f>IF(C243&gt;0,RANK(N243,(N243:P243,Q243:AD243)),0)</f>
        <v>2</v>
      </c>
      <c r="E243" s="5">
        <f>IF(C243&gt;0,RANK(O243,(N243:P243,Q243:AD243)),0)</f>
        <v>1</v>
      </c>
      <c r="F243" s="5">
        <f>IF(P243&gt;0,RANK(P243,(N243:P243,Q243:AD243)),0)</f>
        <v>0</v>
      </c>
      <c r="G243" s="1">
        <f t="shared" si="84"/>
        <v>2424</v>
      </c>
      <c r="H243" s="2">
        <f t="shared" si="85"/>
        <v>0.21556247220987104</v>
      </c>
      <c r="I243" s="2"/>
      <c r="J243" s="2">
        <f t="shared" si="87"/>
        <v>0.38674966651845266</v>
      </c>
      <c r="K243" s="2">
        <f t="shared" si="88"/>
        <v>0.60231213872832368</v>
      </c>
      <c r="L243" s="2">
        <f t="shared" si="89"/>
        <v>0</v>
      </c>
      <c r="M243" s="2">
        <f t="shared" si="90"/>
        <v>1.0938194753223662E-2</v>
      </c>
      <c r="N243" s="1">
        <v>4349</v>
      </c>
      <c r="O243" s="1">
        <v>6773</v>
      </c>
      <c r="R243" s="1">
        <v>123</v>
      </c>
      <c r="AF243" s="5">
        <f>IF(Q243&gt;0,RANK(Q243,(N243:P243,Q243:AD243)),0)</f>
        <v>0</v>
      </c>
      <c r="AG243" s="5">
        <f>IF(R243&gt;0,RANK(R243,(N243:P243,Q243:AD243)),0)</f>
        <v>3</v>
      </c>
      <c r="AH243" s="5" t="e">
        <f>IF(#REF!&gt;0,RANK(#REF!,(N243:P243,Q243:AD243)),0)</f>
        <v>#REF!</v>
      </c>
      <c r="AI243" s="5">
        <f>IF(S243&gt;0,RANK(S243,(N243:P243,Q243:AD243)),0)</f>
        <v>0</v>
      </c>
      <c r="AJ243" s="2">
        <f t="shared" si="91"/>
        <v>0</v>
      </c>
      <c r="AK243" s="2">
        <f t="shared" si="92"/>
        <v>1.0938194753223655E-2</v>
      </c>
      <c r="AM243" s="2">
        <f t="shared" si="93"/>
        <v>0</v>
      </c>
      <c r="AO243" t="s">
        <v>268</v>
      </c>
      <c r="AP243" t="s">
        <v>173</v>
      </c>
      <c r="AS243">
        <v>28</v>
      </c>
      <c r="AT243" s="69">
        <v>105</v>
      </c>
      <c r="AU243" s="66">
        <f t="shared" si="94"/>
        <v>28105</v>
      </c>
      <c r="AW243" s="5" t="s">
        <v>140</v>
      </c>
      <c r="AZ243" s="5"/>
      <c r="BA243" s="5">
        <v>0</v>
      </c>
      <c r="BB243" s="5">
        <v>1</v>
      </c>
      <c r="BC243">
        <f t="shared" si="95"/>
        <v>0</v>
      </c>
      <c r="BD243">
        <f t="shared" si="96"/>
        <v>0.60199999999999998</v>
      </c>
    </row>
    <row r="244" spans="1:56" hidden="1" outlineLevel="1">
      <c r="A244" t="s">
        <v>317</v>
      </c>
      <c r="B244" t="s">
        <v>173</v>
      </c>
      <c r="C244" s="1">
        <f t="shared" si="86"/>
        <v>11325</v>
      </c>
      <c r="D244" s="5">
        <f>IF(C244&gt;0,RANK(N244,(N244:P244,Q244:AD244)),0)</f>
        <v>2</v>
      </c>
      <c r="E244" s="5">
        <f>IF(C244&gt;0,RANK(O244,(N244:P244,Q244:AD244)),0)</f>
        <v>1</v>
      </c>
      <c r="F244" s="5">
        <f>IF(P244&gt;0,RANK(P244,(N244:P244,Q244:AD244)),0)</f>
        <v>0</v>
      </c>
      <c r="G244" s="1">
        <f t="shared" si="84"/>
        <v>2524</v>
      </c>
      <c r="H244" s="2">
        <f t="shared" si="85"/>
        <v>0.22286975717439295</v>
      </c>
      <c r="I244" s="2"/>
      <c r="J244" s="2">
        <f t="shared" si="87"/>
        <v>0.38357615894039737</v>
      </c>
      <c r="K244" s="2">
        <f t="shared" si="88"/>
        <v>0.60644591611479026</v>
      </c>
      <c r="L244" s="2">
        <f t="shared" si="89"/>
        <v>0</v>
      </c>
      <c r="M244" s="2">
        <f t="shared" si="90"/>
        <v>9.9779249448123108E-3</v>
      </c>
      <c r="N244" s="1">
        <v>4344</v>
      </c>
      <c r="O244" s="1">
        <v>6868</v>
      </c>
      <c r="R244" s="1">
        <v>113</v>
      </c>
      <c r="AF244" s="5">
        <f>IF(Q244&gt;0,RANK(Q244,(N244:P244,Q244:AD244)),0)</f>
        <v>0</v>
      </c>
      <c r="AG244" s="5">
        <f>IF(R244&gt;0,RANK(R244,(N244:P244,Q244:AD244)),0)</f>
        <v>3</v>
      </c>
      <c r="AH244" s="5" t="e">
        <f>IF(#REF!&gt;0,RANK(#REF!,(N244:P244,Q244:AD244)),0)</f>
        <v>#REF!</v>
      </c>
      <c r="AI244" s="5">
        <f>IF(S244&gt;0,RANK(S244,(N244:P244,Q244:AD244)),0)</f>
        <v>0</v>
      </c>
      <c r="AJ244" s="2">
        <f t="shared" si="91"/>
        <v>0</v>
      </c>
      <c r="AK244" s="2">
        <f t="shared" si="92"/>
        <v>9.9779249448123629E-3</v>
      </c>
      <c r="AM244" s="2">
        <f t="shared" si="93"/>
        <v>0</v>
      </c>
      <c r="AO244" t="s">
        <v>317</v>
      </c>
      <c r="AP244" t="s">
        <v>173</v>
      </c>
      <c r="AS244">
        <v>28</v>
      </c>
      <c r="AT244" s="69">
        <v>107</v>
      </c>
      <c r="AU244" s="66">
        <f t="shared" si="94"/>
        <v>28107</v>
      </c>
      <c r="AW244" s="5" t="s">
        <v>140</v>
      </c>
      <c r="AZ244" s="5"/>
      <c r="BA244" s="5">
        <v>1</v>
      </c>
      <c r="BB244" s="5">
        <v>0</v>
      </c>
      <c r="BC244">
        <f t="shared" si="95"/>
        <v>0.38300000000000001</v>
      </c>
      <c r="BD244">
        <f t="shared" si="96"/>
        <v>0</v>
      </c>
    </row>
    <row r="245" spans="1:56" hidden="1" outlineLevel="1">
      <c r="A245" t="s">
        <v>260</v>
      </c>
      <c r="B245" t="s">
        <v>173</v>
      </c>
      <c r="C245" s="1">
        <f t="shared" si="86"/>
        <v>9195</v>
      </c>
      <c r="D245" s="5">
        <f>IF(C245&gt;0,RANK(N245,(N245:P245,Q245:AD245)),0)</f>
        <v>2</v>
      </c>
      <c r="E245" s="5">
        <f>IF(C245&gt;0,RANK(O245,(N245:P245,Q245:AD245)),0)</f>
        <v>1</v>
      </c>
      <c r="F245" s="5">
        <f>IF(P245&gt;0,RANK(P245,(N245:P245,Q245:AD245)),0)</f>
        <v>0</v>
      </c>
      <c r="G245" s="1">
        <f t="shared" si="84"/>
        <v>6000</v>
      </c>
      <c r="H245" s="2">
        <f t="shared" si="85"/>
        <v>0.65252854812398042</v>
      </c>
      <c r="I245" s="2"/>
      <c r="J245" s="2">
        <f t="shared" si="87"/>
        <v>0.16324089178901577</v>
      </c>
      <c r="K245" s="2">
        <f t="shared" si="88"/>
        <v>0.81576943991299622</v>
      </c>
      <c r="L245" s="2">
        <f t="shared" si="89"/>
        <v>0</v>
      </c>
      <c r="M245" s="2">
        <f t="shared" si="90"/>
        <v>2.0989668297987985E-2</v>
      </c>
      <c r="N245" s="1">
        <v>1501</v>
      </c>
      <c r="O245" s="1">
        <v>7501</v>
      </c>
      <c r="R245" s="1">
        <v>193</v>
      </c>
      <c r="AF245" s="5">
        <f>IF(Q245&gt;0,RANK(Q245,(N245:P245,Q245:AD245)),0)</f>
        <v>0</v>
      </c>
      <c r="AG245" s="5">
        <f>IF(R245&gt;0,RANK(R245,(N245:P245,Q245:AD245)),0)</f>
        <v>3</v>
      </c>
      <c r="AH245" s="5" t="e">
        <f>IF(#REF!&gt;0,RANK(#REF!,(N245:P245,Q245:AD245)),0)</f>
        <v>#REF!</v>
      </c>
      <c r="AI245" s="5">
        <f>IF(S245&gt;0,RANK(S245,(N245:P245,Q245:AD245)),0)</f>
        <v>0</v>
      </c>
      <c r="AJ245" s="2">
        <f t="shared" si="91"/>
        <v>0</v>
      </c>
      <c r="AK245" s="2">
        <f t="shared" si="92"/>
        <v>2.0989668297988037E-2</v>
      </c>
      <c r="AM245" s="2">
        <f t="shared" si="93"/>
        <v>0</v>
      </c>
      <c r="AO245" t="s">
        <v>260</v>
      </c>
      <c r="AP245" t="s">
        <v>173</v>
      </c>
      <c r="AQ245">
        <v>5</v>
      </c>
      <c r="AS245">
        <v>28</v>
      </c>
      <c r="AT245" s="69">
        <v>109</v>
      </c>
      <c r="AU245" s="66">
        <f t="shared" si="94"/>
        <v>28109</v>
      </c>
      <c r="AW245" s="5" t="s">
        <v>140</v>
      </c>
      <c r="AZ245" s="5"/>
      <c r="BA245" s="5">
        <v>0</v>
      </c>
      <c r="BB245" s="5">
        <v>1</v>
      </c>
      <c r="BC245">
        <f t="shared" si="95"/>
        <v>0</v>
      </c>
      <c r="BD245">
        <f t="shared" si="96"/>
        <v>0.81499999999999995</v>
      </c>
    </row>
    <row r="246" spans="1:56" hidden="1" outlineLevel="1">
      <c r="A246" t="s">
        <v>38</v>
      </c>
      <c r="B246" t="s">
        <v>173</v>
      </c>
      <c r="C246" s="1">
        <f t="shared" si="86"/>
        <v>4045</v>
      </c>
      <c r="D246" s="5">
        <f>IF(C246&gt;0,RANK(N246,(N246:P246,Q246:AD246)),0)</f>
        <v>2</v>
      </c>
      <c r="E246" s="5">
        <f>IF(C246&gt;0,RANK(O246,(N246:P246,Q246:AD246)),0)</f>
        <v>1</v>
      </c>
      <c r="F246" s="5">
        <f>IF(P246&gt;0,RANK(P246,(N246:P246,Q246:AD246)),0)</f>
        <v>0</v>
      </c>
      <c r="G246" s="1">
        <f t="shared" si="84"/>
        <v>2594</v>
      </c>
      <c r="H246" s="2">
        <f t="shared" si="85"/>
        <v>0.64128553770086527</v>
      </c>
      <c r="I246" s="2"/>
      <c r="J246" s="2">
        <f t="shared" si="87"/>
        <v>0.17008652657601978</v>
      </c>
      <c r="K246" s="2">
        <f t="shared" si="88"/>
        <v>0.81137206427688502</v>
      </c>
      <c r="L246" s="2">
        <f t="shared" si="89"/>
        <v>0</v>
      </c>
      <c r="M246" s="2">
        <f t="shared" si="90"/>
        <v>1.8541409147095234E-2</v>
      </c>
      <c r="N246" s="1">
        <v>688</v>
      </c>
      <c r="O246" s="1">
        <v>3282</v>
      </c>
      <c r="R246" s="1">
        <v>75</v>
      </c>
      <c r="AF246" s="5">
        <f>IF(Q246&gt;0,RANK(Q246,(N246:P246,Q246:AD246)),0)</f>
        <v>0</v>
      </c>
      <c r="AG246" s="5">
        <f>IF(R246&gt;0,RANK(R246,(N246:P246,Q246:AD246)),0)</f>
        <v>3</v>
      </c>
      <c r="AH246" s="5" t="e">
        <f>IF(#REF!&gt;0,RANK(#REF!,(N246:P246,Q246:AD246)),0)</f>
        <v>#REF!</v>
      </c>
      <c r="AI246" s="5">
        <f>IF(S246&gt;0,RANK(S246,(N246:P246,Q246:AD246)),0)</f>
        <v>0</v>
      </c>
      <c r="AJ246" s="2">
        <f t="shared" si="91"/>
        <v>0</v>
      </c>
      <c r="AK246" s="2">
        <f t="shared" si="92"/>
        <v>1.8541409147095178E-2</v>
      </c>
      <c r="AM246" s="2">
        <f t="shared" si="93"/>
        <v>0</v>
      </c>
      <c r="AO246" t="s">
        <v>38</v>
      </c>
      <c r="AP246" t="s">
        <v>173</v>
      </c>
      <c r="AQ246">
        <v>5</v>
      </c>
      <c r="AS246">
        <v>28</v>
      </c>
      <c r="AT246" s="69">
        <v>111</v>
      </c>
      <c r="AU246" s="66">
        <f t="shared" si="94"/>
        <v>28111</v>
      </c>
      <c r="AW246" s="5" t="s">
        <v>140</v>
      </c>
      <c r="AZ246" s="5"/>
      <c r="BA246" s="5">
        <v>0</v>
      </c>
      <c r="BB246" s="5">
        <v>1</v>
      </c>
      <c r="BC246">
        <f t="shared" si="95"/>
        <v>0</v>
      </c>
      <c r="BD246">
        <f t="shared" si="96"/>
        <v>0.81100000000000005</v>
      </c>
    </row>
    <row r="247" spans="1:56" hidden="1" outlineLevel="1">
      <c r="A247" t="s">
        <v>169</v>
      </c>
      <c r="B247" t="s">
        <v>173</v>
      </c>
      <c r="C247" s="1">
        <f t="shared" si="86"/>
        <v>11955</v>
      </c>
      <c r="D247" s="5">
        <f>IF(C247&gt;0,RANK(N247,(N247:P247,Q247:AD247)),0)</f>
        <v>2</v>
      </c>
      <c r="E247" s="5">
        <f>IF(C247&gt;0,RANK(O247,(N247:P247,Q247:AD247)),0)</f>
        <v>1</v>
      </c>
      <c r="F247" s="5">
        <f>IF(P247&gt;0,RANK(P247,(N247:P247,Q247:AD247)),0)</f>
        <v>0</v>
      </c>
      <c r="G247" s="1">
        <f t="shared" si="84"/>
        <v>1556</v>
      </c>
      <c r="H247" s="2">
        <f t="shared" si="85"/>
        <v>0.13015474696779591</v>
      </c>
      <c r="I247" s="2"/>
      <c r="J247" s="2">
        <f t="shared" si="87"/>
        <v>0.4287745713090757</v>
      </c>
      <c r="K247" s="2">
        <f t="shared" si="88"/>
        <v>0.55892931827687165</v>
      </c>
      <c r="L247" s="2">
        <f t="shared" si="89"/>
        <v>0</v>
      </c>
      <c r="M247" s="2">
        <f t="shared" si="90"/>
        <v>1.2296110414052652E-2</v>
      </c>
      <c r="N247" s="1">
        <v>5126</v>
      </c>
      <c r="O247" s="1">
        <v>6682</v>
      </c>
      <c r="R247" s="1">
        <v>147</v>
      </c>
      <c r="AF247" s="5">
        <f>IF(Q247&gt;0,RANK(Q247,(N247:P247,Q247:AD247)),0)</f>
        <v>0</v>
      </c>
      <c r="AG247" s="5">
        <f>IF(R247&gt;0,RANK(R247,(N247:P247,Q247:AD247)),0)</f>
        <v>3</v>
      </c>
      <c r="AH247" s="5" t="e">
        <f>IF(#REF!&gt;0,RANK(#REF!,(N247:P247,Q247:AD247)),0)</f>
        <v>#REF!</v>
      </c>
      <c r="AI247" s="5">
        <f>IF(S247&gt;0,RANK(S247,(N247:P247,Q247:AD247)),0)</f>
        <v>0</v>
      </c>
      <c r="AJ247" s="2">
        <f t="shared" si="91"/>
        <v>0</v>
      </c>
      <c r="AK247" s="2">
        <f t="shared" si="92"/>
        <v>1.2296110414052697E-2</v>
      </c>
      <c r="AM247" s="2">
        <f t="shared" si="93"/>
        <v>0</v>
      </c>
      <c r="AO247" t="s">
        <v>169</v>
      </c>
      <c r="AP247" t="s">
        <v>173</v>
      </c>
      <c r="AQ247">
        <v>4</v>
      </c>
      <c r="AS247">
        <v>28</v>
      </c>
      <c r="AT247" s="69">
        <v>113</v>
      </c>
      <c r="AU247" s="66">
        <f t="shared" si="94"/>
        <v>28113</v>
      </c>
      <c r="AW247" s="5" t="s">
        <v>140</v>
      </c>
      <c r="AZ247" s="5"/>
      <c r="BA247" s="5">
        <v>1</v>
      </c>
      <c r="BB247" s="5">
        <v>0</v>
      </c>
      <c r="BC247">
        <f t="shared" si="95"/>
        <v>0.42799999999999999</v>
      </c>
      <c r="BD247">
        <f t="shared" si="96"/>
        <v>0</v>
      </c>
    </row>
    <row r="248" spans="1:56" hidden="1" outlineLevel="1">
      <c r="A248" t="s">
        <v>261</v>
      </c>
      <c r="B248" t="s">
        <v>173</v>
      </c>
      <c r="C248" s="1">
        <f t="shared" si="86"/>
        <v>8410</v>
      </c>
      <c r="D248" s="5">
        <f>IF(C248&gt;0,RANK(N248,(N248:P248,Q248:AD248)),0)</f>
        <v>2</v>
      </c>
      <c r="E248" s="5">
        <f>IF(C248&gt;0,RANK(O248,(N248:P248,Q248:AD248)),0)</f>
        <v>1</v>
      </c>
      <c r="F248" s="5">
        <f>IF(P248&gt;0,RANK(P248,(N248:P248,Q248:AD248)),0)</f>
        <v>0</v>
      </c>
      <c r="G248" s="1">
        <f t="shared" si="84"/>
        <v>5693</v>
      </c>
      <c r="H248" s="2">
        <f t="shared" si="85"/>
        <v>0.67693222354340077</v>
      </c>
      <c r="I248" s="2"/>
      <c r="J248" s="2">
        <f t="shared" si="87"/>
        <v>0.15636147443519618</v>
      </c>
      <c r="K248" s="2">
        <f t="shared" si="88"/>
        <v>0.83329369797859687</v>
      </c>
      <c r="L248" s="2">
        <f t="shared" si="89"/>
        <v>0</v>
      </c>
      <c r="M248" s="2">
        <f t="shared" si="90"/>
        <v>1.0344827586206917E-2</v>
      </c>
      <c r="N248" s="1">
        <v>1315</v>
      </c>
      <c r="O248" s="1">
        <v>7008</v>
      </c>
      <c r="R248" s="1">
        <v>87</v>
      </c>
      <c r="AF248" s="5">
        <f>IF(Q248&gt;0,RANK(Q248,(N248:P248,Q248:AD248)),0)</f>
        <v>0</v>
      </c>
      <c r="AG248" s="5">
        <f>IF(R248&gt;0,RANK(R248,(N248:P248,Q248:AD248)),0)</f>
        <v>3</v>
      </c>
      <c r="AH248" s="5" t="e">
        <f>IF(#REF!&gt;0,RANK(#REF!,(N248:P248,Q248:AD248)),0)</f>
        <v>#REF!</v>
      </c>
      <c r="AI248" s="5">
        <f>IF(S248&gt;0,RANK(S248,(N248:P248,Q248:AD248)),0)</f>
        <v>0</v>
      </c>
      <c r="AJ248" s="2">
        <f t="shared" si="91"/>
        <v>0</v>
      </c>
      <c r="AK248" s="2">
        <f t="shared" si="92"/>
        <v>1.0344827586206896E-2</v>
      </c>
      <c r="AM248" s="2">
        <f t="shared" si="93"/>
        <v>0</v>
      </c>
      <c r="AO248" t="s">
        <v>261</v>
      </c>
      <c r="AP248" t="s">
        <v>173</v>
      </c>
      <c r="AQ248">
        <v>1</v>
      </c>
      <c r="AS248">
        <v>28</v>
      </c>
      <c r="AT248" s="69">
        <v>115</v>
      </c>
      <c r="AU248" s="66">
        <f t="shared" si="94"/>
        <v>28115</v>
      </c>
      <c r="AW248" s="5" t="s">
        <v>140</v>
      </c>
      <c r="AZ248" s="5"/>
      <c r="BA248" s="5">
        <v>0</v>
      </c>
      <c r="BB248" s="5">
        <v>1</v>
      </c>
      <c r="BC248">
        <f t="shared" si="95"/>
        <v>0</v>
      </c>
      <c r="BD248">
        <f t="shared" si="96"/>
        <v>0.83299999999999996</v>
      </c>
    </row>
    <row r="249" spans="1:56" hidden="1" outlineLevel="1">
      <c r="A249" t="s">
        <v>172</v>
      </c>
      <c r="B249" t="s">
        <v>173</v>
      </c>
      <c r="C249" s="1">
        <f t="shared" si="86"/>
        <v>6471</v>
      </c>
      <c r="D249" s="5">
        <f>IF(C249&gt;0,RANK(N249,(N249:P249,Q249:AD249)),0)</f>
        <v>2</v>
      </c>
      <c r="E249" s="5">
        <f>IF(C249&gt;0,RANK(O249,(N249:P249,Q249:AD249)),0)</f>
        <v>1</v>
      </c>
      <c r="F249" s="5">
        <f>IF(P249&gt;0,RANK(P249,(N249:P249,Q249:AD249)),0)</f>
        <v>0</v>
      </c>
      <c r="G249" s="1">
        <f t="shared" si="84"/>
        <v>3897</v>
      </c>
      <c r="H249" s="2">
        <f t="shared" si="85"/>
        <v>0.60222531293463144</v>
      </c>
      <c r="I249" s="2"/>
      <c r="J249" s="2">
        <f t="shared" si="87"/>
        <v>0.19440581053932932</v>
      </c>
      <c r="K249" s="2">
        <f t="shared" si="88"/>
        <v>0.7966311234739607</v>
      </c>
      <c r="L249" s="2">
        <f t="shared" si="89"/>
        <v>0</v>
      </c>
      <c r="M249" s="2">
        <f t="shared" si="90"/>
        <v>8.9630659867099283E-3</v>
      </c>
      <c r="N249" s="1">
        <v>1258</v>
      </c>
      <c r="O249" s="1">
        <v>5155</v>
      </c>
      <c r="R249" s="1">
        <v>58</v>
      </c>
      <c r="AF249" s="5">
        <f>IF(Q249&gt;0,RANK(Q249,(N249:P249,Q249:AD249)),0)</f>
        <v>0</v>
      </c>
      <c r="AG249" s="5">
        <f>IF(R249&gt;0,RANK(R249,(N249:P249,Q249:AD249)),0)</f>
        <v>3</v>
      </c>
      <c r="AH249" s="5" t="e">
        <f>IF(#REF!&gt;0,RANK(#REF!,(N249:P249,Q249:AD249)),0)</f>
        <v>#REF!</v>
      </c>
      <c r="AI249" s="5">
        <f>IF(S249&gt;0,RANK(S249,(N249:P249,Q249:AD249)),0)</f>
        <v>0</v>
      </c>
      <c r="AJ249" s="2">
        <f t="shared" si="91"/>
        <v>0</v>
      </c>
      <c r="AK249" s="2">
        <f t="shared" si="92"/>
        <v>8.9630659867099369E-3</v>
      </c>
      <c r="AM249" s="2">
        <f t="shared" si="93"/>
        <v>0</v>
      </c>
      <c r="AO249" t="s">
        <v>172</v>
      </c>
      <c r="AP249" t="s">
        <v>173</v>
      </c>
      <c r="AQ249">
        <v>1</v>
      </c>
      <c r="AS249">
        <v>28</v>
      </c>
      <c r="AT249" s="69">
        <v>117</v>
      </c>
      <c r="AU249" s="66">
        <f t="shared" si="94"/>
        <v>28117</v>
      </c>
      <c r="AW249" s="5" t="s">
        <v>140</v>
      </c>
      <c r="AZ249" s="5"/>
      <c r="BA249" s="5">
        <v>1</v>
      </c>
      <c r="BB249" s="5">
        <v>0</v>
      </c>
      <c r="BC249">
        <f t="shared" si="95"/>
        <v>0.19400000000000001</v>
      </c>
      <c r="BD249">
        <f t="shared" si="96"/>
        <v>0</v>
      </c>
    </row>
    <row r="250" spans="1:56" hidden="1" outlineLevel="1">
      <c r="A250" t="s">
        <v>68</v>
      </c>
      <c r="B250" t="s">
        <v>173</v>
      </c>
      <c r="C250" s="1">
        <f t="shared" si="86"/>
        <v>2866</v>
      </c>
      <c r="D250" s="5">
        <f>IF(C250&gt;0,RANK(N250,(N250:P250,Q250:AD250)),0)</f>
        <v>2</v>
      </c>
      <c r="E250" s="5">
        <f>IF(C250&gt;0,RANK(O250,(N250:P250,Q250:AD250)),0)</f>
        <v>1</v>
      </c>
      <c r="F250" s="5">
        <f>IF(P250&gt;0,RANK(P250,(N250:P250,Q250:AD250)),0)</f>
        <v>0</v>
      </c>
      <c r="G250" s="1">
        <f t="shared" si="84"/>
        <v>90</v>
      </c>
      <c r="H250" s="2">
        <f t="shared" si="85"/>
        <v>3.1402651779483599E-2</v>
      </c>
      <c r="I250" s="2"/>
      <c r="J250" s="2">
        <f t="shared" si="87"/>
        <v>0.47418004187020235</v>
      </c>
      <c r="K250" s="2">
        <f t="shared" si="88"/>
        <v>0.505582693649686</v>
      </c>
      <c r="L250" s="2">
        <f t="shared" si="89"/>
        <v>0</v>
      </c>
      <c r="M250" s="2">
        <f t="shared" si="90"/>
        <v>2.023726448011165E-2</v>
      </c>
      <c r="N250" s="1">
        <v>1359</v>
      </c>
      <c r="O250" s="1">
        <v>1449</v>
      </c>
      <c r="R250" s="1">
        <v>58</v>
      </c>
      <c r="AF250" s="5">
        <f>IF(Q250&gt;0,RANK(Q250,(N250:P250,Q250:AD250)),0)</f>
        <v>0</v>
      </c>
      <c r="AG250" s="5">
        <f>IF(R250&gt;0,RANK(R250,(N250:P250,Q250:AD250)),0)</f>
        <v>3</v>
      </c>
      <c r="AH250" s="5" t="e">
        <f>IF(#REF!&gt;0,RANK(#REF!,(N250:P250,Q250:AD250)),0)</f>
        <v>#REF!</v>
      </c>
      <c r="AI250" s="5">
        <f>IF(S250&gt;0,RANK(S250,(N250:P250,Q250:AD250)),0)</f>
        <v>0</v>
      </c>
      <c r="AJ250" s="2">
        <f t="shared" si="91"/>
        <v>0</v>
      </c>
      <c r="AK250" s="2">
        <f t="shared" si="92"/>
        <v>2.0237264480111653E-2</v>
      </c>
      <c r="AM250" s="2">
        <f t="shared" si="93"/>
        <v>0</v>
      </c>
      <c r="AO250" t="s">
        <v>68</v>
      </c>
      <c r="AP250" t="s">
        <v>173</v>
      </c>
      <c r="AQ250">
        <v>2</v>
      </c>
      <c r="AS250">
        <v>28</v>
      </c>
      <c r="AT250" s="69">
        <v>119</v>
      </c>
      <c r="AU250" s="66">
        <f t="shared" si="94"/>
        <v>28119</v>
      </c>
      <c r="AW250" s="5" t="s">
        <v>140</v>
      </c>
      <c r="AZ250" s="5"/>
      <c r="BA250" s="5">
        <v>1</v>
      </c>
      <c r="BB250" s="5">
        <v>0</v>
      </c>
      <c r="BC250">
        <f t="shared" si="95"/>
        <v>0.47399999999999998</v>
      </c>
      <c r="BD250">
        <f t="shared" si="96"/>
        <v>0</v>
      </c>
    </row>
    <row r="251" spans="1:56" hidden="1" outlineLevel="1">
      <c r="A251" t="s">
        <v>219</v>
      </c>
      <c r="B251" t="s">
        <v>173</v>
      </c>
      <c r="C251" s="1">
        <f t="shared" si="86"/>
        <v>33822</v>
      </c>
      <c r="D251" s="5">
        <f>IF(C251&gt;0,RANK(N251,(N251:P251,Q251:AD251)),0)</f>
        <v>2</v>
      </c>
      <c r="E251" s="5">
        <f>IF(C251&gt;0,RANK(O251,(N251:P251,Q251:AD251)),0)</f>
        <v>1</v>
      </c>
      <c r="F251" s="5">
        <f>IF(P251&gt;0,RANK(P251,(N251:P251,Q251:AD251)),0)</f>
        <v>0</v>
      </c>
      <c r="G251" s="1">
        <f t="shared" si="84"/>
        <v>21773</v>
      </c>
      <c r="H251" s="2">
        <f t="shared" si="85"/>
        <v>0.64375258707350247</v>
      </c>
      <c r="I251" s="2"/>
      <c r="J251" s="2">
        <f t="shared" si="87"/>
        <v>0.17181124711726095</v>
      </c>
      <c r="K251" s="2">
        <f t="shared" si="88"/>
        <v>0.81556383419076339</v>
      </c>
      <c r="L251" s="2">
        <f t="shared" si="89"/>
        <v>0</v>
      </c>
      <c r="M251" s="2">
        <f t="shared" si="90"/>
        <v>1.2624918691975684E-2</v>
      </c>
      <c r="N251" s="1">
        <v>5811</v>
      </c>
      <c r="O251" s="1">
        <v>27584</v>
      </c>
      <c r="R251" s="1">
        <v>427</v>
      </c>
      <c r="AF251" s="5">
        <f>IF(Q251&gt;0,RANK(Q251,(N251:P251,Q251:AD251)),0)</f>
        <v>0</v>
      </c>
      <c r="AG251" s="5">
        <f>IF(R251&gt;0,RANK(R251,(N251:P251,Q251:AD251)),0)</f>
        <v>3</v>
      </c>
      <c r="AH251" s="5" t="e">
        <f>IF(#REF!&gt;0,RANK(#REF!,(N251:P251,Q251:AD251)),0)</f>
        <v>#REF!</v>
      </c>
      <c r="AI251" s="5">
        <f>IF(S251&gt;0,RANK(S251,(N251:P251,Q251:AD251)),0)</f>
        <v>0</v>
      </c>
      <c r="AJ251" s="2">
        <f t="shared" si="91"/>
        <v>0</v>
      </c>
      <c r="AK251" s="2">
        <f t="shared" si="92"/>
        <v>1.2624918691975637E-2</v>
      </c>
      <c r="AM251" s="2">
        <f t="shared" si="93"/>
        <v>0</v>
      </c>
      <c r="AO251" t="s">
        <v>219</v>
      </c>
      <c r="AP251" t="s">
        <v>173</v>
      </c>
      <c r="AQ251">
        <v>3</v>
      </c>
      <c r="AS251">
        <v>28</v>
      </c>
      <c r="AT251" s="69">
        <v>121</v>
      </c>
      <c r="AU251" s="66">
        <f t="shared" si="94"/>
        <v>28121</v>
      </c>
      <c r="AW251" s="5" t="s">
        <v>140</v>
      </c>
      <c r="AZ251" s="5"/>
      <c r="BA251" s="5">
        <v>0</v>
      </c>
      <c r="BB251" s="5">
        <v>1</v>
      </c>
      <c r="BC251">
        <f t="shared" si="95"/>
        <v>0</v>
      </c>
      <c r="BD251">
        <f t="shared" si="96"/>
        <v>0.81499999999999995</v>
      </c>
    </row>
    <row r="252" spans="1:56" hidden="1" outlineLevel="1">
      <c r="A252" t="s">
        <v>146</v>
      </c>
      <c r="B252" t="s">
        <v>173</v>
      </c>
      <c r="C252" s="1">
        <f t="shared" si="86"/>
        <v>7122</v>
      </c>
      <c r="D252" s="5">
        <f>IF(C252&gt;0,RANK(N252,(N252:P252,Q252:AD252)),0)</f>
        <v>2</v>
      </c>
      <c r="E252" s="5">
        <f>IF(C252&gt;0,RANK(O252,(N252:P252,Q252:AD252)),0)</f>
        <v>1</v>
      </c>
      <c r="F252" s="5">
        <f>IF(P252&gt;0,RANK(P252,(N252:P252,Q252:AD252)),0)</f>
        <v>0</v>
      </c>
      <c r="G252" s="1">
        <f t="shared" si="84"/>
        <v>2323</v>
      </c>
      <c r="H252" s="2">
        <f t="shared" si="85"/>
        <v>0.32617242347655151</v>
      </c>
      <c r="I252" s="2"/>
      <c r="J252" s="2">
        <f t="shared" si="87"/>
        <v>0.33206964335860711</v>
      </c>
      <c r="K252" s="2">
        <f t="shared" si="88"/>
        <v>0.65824206683515862</v>
      </c>
      <c r="L252" s="2">
        <f t="shared" si="89"/>
        <v>0</v>
      </c>
      <c r="M252" s="2">
        <f t="shared" si="90"/>
        <v>9.6882898062342626E-3</v>
      </c>
      <c r="N252" s="1">
        <v>2365</v>
      </c>
      <c r="O252" s="1">
        <v>4688</v>
      </c>
      <c r="R252" s="1">
        <v>69</v>
      </c>
      <c r="AF252" s="5">
        <f>IF(Q252&gt;0,RANK(Q252,(N252:P252,Q252:AD252)),0)</f>
        <v>0</v>
      </c>
      <c r="AG252" s="5">
        <f>IF(R252&gt;0,RANK(R252,(N252:P252,Q252:AD252)),0)</f>
        <v>3</v>
      </c>
      <c r="AH252" s="5" t="e">
        <f>IF(#REF!&gt;0,RANK(#REF!,(N252:P252,Q252:AD252)),0)</f>
        <v>#REF!</v>
      </c>
      <c r="AI252" s="5">
        <f>IF(S252&gt;0,RANK(S252,(N252:P252,Q252:AD252)),0)</f>
        <v>0</v>
      </c>
      <c r="AJ252" s="2">
        <f t="shared" si="91"/>
        <v>0</v>
      </c>
      <c r="AK252" s="2">
        <f t="shared" si="92"/>
        <v>9.6882898062342036E-3</v>
      </c>
      <c r="AM252" s="2">
        <f t="shared" si="93"/>
        <v>0</v>
      </c>
      <c r="AO252" t="s">
        <v>146</v>
      </c>
      <c r="AP252" t="s">
        <v>173</v>
      </c>
      <c r="AQ252">
        <v>3</v>
      </c>
      <c r="AS252">
        <v>28</v>
      </c>
      <c r="AT252" s="69">
        <v>123</v>
      </c>
      <c r="AU252" s="66">
        <f t="shared" si="94"/>
        <v>28123</v>
      </c>
      <c r="AW252" s="5" t="s">
        <v>140</v>
      </c>
      <c r="AZ252" s="5"/>
      <c r="BA252" s="5">
        <v>0</v>
      </c>
      <c r="BB252" s="5">
        <v>1</v>
      </c>
      <c r="BC252">
        <f t="shared" si="95"/>
        <v>0</v>
      </c>
      <c r="BD252">
        <f t="shared" si="96"/>
        <v>0.65800000000000003</v>
      </c>
    </row>
    <row r="253" spans="1:56" hidden="1" outlineLevel="1">
      <c r="A253" t="s">
        <v>220</v>
      </c>
      <c r="B253" t="s">
        <v>173</v>
      </c>
      <c r="C253" s="1">
        <f t="shared" si="86"/>
        <v>1677</v>
      </c>
      <c r="D253" s="5">
        <f>IF(C253&gt;0,RANK(N253,(N253:P253,Q253:AD253)),0)</f>
        <v>2</v>
      </c>
      <c r="E253" s="5">
        <f>IF(C253&gt;0,RANK(O253,(N253:P253,Q253:AD253)),0)</f>
        <v>1</v>
      </c>
      <c r="F253" s="5">
        <f>IF(P253&gt;0,RANK(P253,(N253:P253,Q253:AD253)),0)</f>
        <v>0</v>
      </c>
      <c r="G253" s="1">
        <f t="shared" si="84"/>
        <v>24</v>
      </c>
      <c r="H253" s="2">
        <f t="shared" si="85"/>
        <v>1.4311270125223614E-2</v>
      </c>
      <c r="I253" s="2"/>
      <c r="J253" s="2">
        <f t="shared" si="87"/>
        <v>0.48658318425760289</v>
      </c>
      <c r="K253" s="2">
        <f t="shared" si="88"/>
        <v>0.50089445438282643</v>
      </c>
      <c r="L253" s="2">
        <f t="shared" si="89"/>
        <v>0</v>
      </c>
      <c r="M253" s="2">
        <f t="shared" si="90"/>
        <v>1.2522361359570633E-2</v>
      </c>
      <c r="N253" s="1">
        <v>816</v>
      </c>
      <c r="O253" s="1">
        <v>840</v>
      </c>
      <c r="R253" s="1">
        <v>21</v>
      </c>
      <c r="AF253" s="5">
        <f>IF(Q253&gt;0,RANK(Q253,(N253:P253,Q253:AD253)),0)</f>
        <v>0</v>
      </c>
      <c r="AG253" s="5">
        <f>IF(R253&gt;0,RANK(R253,(N253:P253,Q253:AD253)),0)</f>
        <v>3</v>
      </c>
      <c r="AH253" s="5" t="e">
        <f>IF(#REF!&gt;0,RANK(#REF!,(N253:P253,Q253:AD253)),0)</f>
        <v>#REF!</v>
      </c>
      <c r="AI253" s="5">
        <f>IF(S253&gt;0,RANK(S253,(N253:P253,Q253:AD253)),0)</f>
        <v>0</v>
      </c>
      <c r="AJ253" s="2">
        <f t="shared" si="91"/>
        <v>0</v>
      </c>
      <c r="AK253" s="2">
        <f t="shared" si="92"/>
        <v>1.2522361359570662E-2</v>
      </c>
      <c r="AM253" s="2">
        <f t="shared" si="93"/>
        <v>0</v>
      </c>
      <c r="AO253" t="s">
        <v>220</v>
      </c>
      <c r="AP253" t="s">
        <v>173</v>
      </c>
      <c r="AQ253">
        <v>2</v>
      </c>
      <c r="AS253">
        <v>28</v>
      </c>
      <c r="AT253" s="69">
        <v>125</v>
      </c>
      <c r="AU253" s="66">
        <f t="shared" si="94"/>
        <v>28125</v>
      </c>
      <c r="AW253" s="5" t="s">
        <v>140</v>
      </c>
      <c r="AZ253" s="5"/>
      <c r="BA253" s="5">
        <v>1</v>
      </c>
      <c r="BB253" s="5">
        <v>0</v>
      </c>
      <c r="BC253">
        <f t="shared" si="95"/>
        <v>0.48599999999999999</v>
      </c>
      <c r="BD253">
        <f t="shared" si="96"/>
        <v>0</v>
      </c>
    </row>
    <row r="254" spans="1:56" hidden="1" outlineLevel="1">
      <c r="A254" t="s">
        <v>122</v>
      </c>
      <c r="B254" t="s">
        <v>173</v>
      </c>
      <c r="C254" s="1">
        <f t="shared" si="86"/>
        <v>6576</v>
      </c>
      <c r="D254" s="5">
        <f>IF(C254&gt;0,RANK(N254,(N254:P254,Q254:AD254)),0)</f>
        <v>2</v>
      </c>
      <c r="E254" s="5">
        <f>IF(C254&gt;0,RANK(O254,(N254:P254,Q254:AD254)),0)</f>
        <v>1</v>
      </c>
      <c r="F254" s="5">
        <f>IF(P254&gt;0,RANK(P254,(N254:P254,Q254:AD254)),0)</f>
        <v>0</v>
      </c>
      <c r="G254" s="1">
        <f t="shared" si="84"/>
        <v>3150</v>
      </c>
      <c r="H254" s="2">
        <f t="shared" si="85"/>
        <v>0.479014598540146</v>
      </c>
      <c r="I254" s="2"/>
      <c r="J254" s="2">
        <f t="shared" si="87"/>
        <v>0.25501824817518248</v>
      </c>
      <c r="K254" s="2">
        <f t="shared" si="88"/>
        <v>0.73403284671532842</v>
      </c>
      <c r="L254" s="2">
        <f t="shared" si="89"/>
        <v>0</v>
      </c>
      <c r="M254" s="2">
        <f t="shared" si="90"/>
        <v>1.0948905109489093E-2</v>
      </c>
      <c r="N254" s="1">
        <v>1677</v>
      </c>
      <c r="O254" s="1">
        <v>4827</v>
      </c>
      <c r="R254" s="1">
        <v>72</v>
      </c>
      <c r="AF254" s="5">
        <f>IF(Q254&gt;0,RANK(Q254,(N254:P254,Q254:AD254)),0)</f>
        <v>0</v>
      </c>
      <c r="AG254" s="5">
        <f>IF(R254&gt;0,RANK(R254,(N254:P254,Q254:AD254)),0)</f>
        <v>3</v>
      </c>
      <c r="AH254" s="5" t="e">
        <f>IF(#REF!&gt;0,RANK(#REF!,(N254:P254,Q254:AD254)),0)</f>
        <v>#REF!</v>
      </c>
      <c r="AI254" s="5">
        <f>IF(S254&gt;0,RANK(S254,(N254:P254,Q254:AD254)),0)</f>
        <v>0</v>
      </c>
      <c r="AJ254" s="2">
        <f t="shared" si="91"/>
        <v>0</v>
      </c>
      <c r="AK254" s="2">
        <f t="shared" si="92"/>
        <v>1.0948905109489052E-2</v>
      </c>
      <c r="AM254" s="2">
        <f t="shared" si="93"/>
        <v>0</v>
      </c>
      <c r="AO254" t="s">
        <v>122</v>
      </c>
      <c r="AP254" t="s">
        <v>173</v>
      </c>
      <c r="AQ254">
        <v>4</v>
      </c>
      <c r="AS254">
        <v>28</v>
      </c>
      <c r="AT254" s="69">
        <v>127</v>
      </c>
      <c r="AU254" s="66">
        <f t="shared" si="94"/>
        <v>28127</v>
      </c>
      <c r="AW254" s="5" t="s">
        <v>140</v>
      </c>
      <c r="AZ254" s="5"/>
      <c r="BA254" s="5">
        <v>0</v>
      </c>
      <c r="BB254" s="5">
        <v>1</v>
      </c>
      <c r="BC254">
        <f t="shared" si="95"/>
        <v>0</v>
      </c>
      <c r="BD254">
        <f t="shared" si="96"/>
        <v>0.73399999999999999</v>
      </c>
    </row>
    <row r="255" spans="1:56" hidden="1" outlineLevel="1">
      <c r="A255" t="s">
        <v>330</v>
      </c>
      <c r="B255" t="s">
        <v>173</v>
      </c>
      <c r="C255" s="1">
        <f t="shared" ref="C255:C273" si="97">SUM(N255:AD255)</f>
        <v>5761</v>
      </c>
      <c r="D255" s="5">
        <f>IF(C255&gt;0,RANK(N255,(N255:P255,Q255:AD255)),0)</f>
        <v>2</v>
      </c>
      <c r="E255" s="5">
        <f>IF(C255&gt;0,RANK(O255,(N255:P255,Q255:AD255)),0)</f>
        <v>1</v>
      </c>
      <c r="F255" s="5">
        <f>IF(P255&gt;0,RANK(P255,(N255:P255,Q255:AD255)),0)</f>
        <v>0</v>
      </c>
      <c r="G255" s="1">
        <f t="shared" si="84"/>
        <v>3677</v>
      </c>
      <c r="H255" s="2">
        <f t="shared" si="85"/>
        <v>0.63825724700572817</v>
      </c>
      <c r="I255" s="2"/>
      <c r="J255" s="2">
        <f t="shared" ref="J255:J273" si="98">IF($C255=0,"-",N255/$C255)</f>
        <v>0.1741017184516577</v>
      </c>
      <c r="K255" s="2">
        <f t="shared" ref="K255:K273" si="99">IF($C255=0,"-",O255/$C255)</f>
        <v>0.81235896545738584</v>
      </c>
      <c r="L255" s="2">
        <f t="shared" ref="L255:L273" si="100">IF($C255=0,"-",P255/$C255)</f>
        <v>0</v>
      </c>
      <c r="M255" s="2">
        <f t="shared" ref="M255:M273" si="101">IF(C255=0,"-",(1-J255-K255-L255))</f>
        <v>1.3539316090956488E-2</v>
      </c>
      <c r="N255" s="1">
        <v>1003</v>
      </c>
      <c r="O255" s="1">
        <v>4680</v>
      </c>
      <c r="R255" s="1">
        <v>78</v>
      </c>
      <c r="AF255" s="5">
        <f>IF(Q255&gt;0,RANK(Q255,(N255:P255,Q255:AD255)),0)</f>
        <v>0</v>
      </c>
      <c r="AG255" s="5">
        <f>IF(R255&gt;0,RANK(R255,(N255:P255,Q255:AD255)),0)</f>
        <v>3</v>
      </c>
      <c r="AH255" s="5" t="e">
        <f>IF(#REF!&gt;0,RANK(#REF!,(N255:P255,Q255:AD255)),0)</f>
        <v>#REF!</v>
      </c>
      <c r="AI255" s="5">
        <f>IF(S255&gt;0,RANK(S255,(N255:P255,Q255:AD255)),0)</f>
        <v>0</v>
      </c>
      <c r="AJ255" s="2">
        <f t="shared" ref="AJ255:AJ273" si="102">IF($C255=0,"-",Q255/$C255)</f>
        <v>0</v>
      </c>
      <c r="AK255" s="2">
        <f t="shared" ref="AK255:AK273" si="103">IF($C255=0,"-",R255/$C255)</f>
        <v>1.3539316090956431E-2</v>
      </c>
      <c r="AM255" s="2">
        <f t="shared" ref="AM255:AM273" si="104">IF($C255=0,"-",S255/$C255)</f>
        <v>0</v>
      </c>
      <c r="AO255" t="s">
        <v>330</v>
      </c>
      <c r="AP255" t="s">
        <v>173</v>
      </c>
      <c r="AQ255">
        <v>3</v>
      </c>
      <c r="AS255">
        <v>28</v>
      </c>
      <c r="AT255" s="69">
        <v>129</v>
      </c>
      <c r="AU255" s="66">
        <f t="shared" ref="AU255:AU272" si="105">(AS255*1000+AT255)</f>
        <v>28129</v>
      </c>
      <c r="AW255" s="5" t="s">
        <v>140</v>
      </c>
      <c r="AZ255" s="5"/>
      <c r="BA255" s="5">
        <v>0</v>
      </c>
      <c r="BB255" s="5">
        <v>1</v>
      </c>
      <c r="BC255">
        <f t="shared" ref="BC255:BC272" si="106">ROUNDDOWN(BA255*J255,3)</f>
        <v>0</v>
      </c>
      <c r="BD255">
        <f t="shared" ref="BD255:BD272" si="107">ROUNDDOWN(BB255*K255,3)</f>
        <v>0.81200000000000006</v>
      </c>
    </row>
    <row r="256" spans="1:56" hidden="1" outlineLevel="1">
      <c r="A256" t="s">
        <v>159</v>
      </c>
      <c r="B256" t="s">
        <v>173</v>
      </c>
      <c r="C256" s="1">
        <f t="shared" si="97"/>
        <v>5253</v>
      </c>
      <c r="D256" s="5">
        <f>IF(C256&gt;0,RANK(N256,(N256:P256,Q256:AD256)),0)</f>
        <v>2</v>
      </c>
      <c r="E256" s="5">
        <f>IF(C256&gt;0,RANK(O256,(N256:P256,Q256:AD256)),0)</f>
        <v>1</v>
      </c>
      <c r="F256" s="5">
        <f>IF(P256&gt;0,RANK(P256,(N256:P256,Q256:AD256)),0)</f>
        <v>0</v>
      </c>
      <c r="G256" s="1">
        <f t="shared" si="84"/>
        <v>3035</v>
      </c>
      <c r="H256" s="2">
        <f t="shared" si="85"/>
        <v>0.57776508661717119</v>
      </c>
      <c r="I256" s="2"/>
      <c r="J256" s="2">
        <f t="shared" si="98"/>
        <v>0.20140871882733677</v>
      </c>
      <c r="K256" s="2">
        <f t="shared" si="99"/>
        <v>0.77917380544450787</v>
      </c>
      <c r="L256" s="2">
        <f t="shared" si="100"/>
        <v>0</v>
      </c>
      <c r="M256" s="2">
        <f t="shared" si="101"/>
        <v>1.9417475728155331E-2</v>
      </c>
      <c r="N256" s="1">
        <v>1058</v>
      </c>
      <c r="O256" s="1">
        <v>4093</v>
      </c>
      <c r="R256" s="1">
        <v>102</v>
      </c>
      <c r="AF256" s="5">
        <f>IF(Q256&gt;0,RANK(Q256,(N256:P256,Q256:AD256)),0)</f>
        <v>0</v>
      </c>
      <c r="AG256" s="5">
        <f>IF(R256&gt;0,RANK(R256,(N256:P256,Q256:AD256)),0)</f>
        <v>3</v>
      </c>
      <c r="AH256" s="5" t="e">
        <f>IF(#REF!&gt;0,RANK(#REF!,(N256:P256,Q256:AD256)),0)</f>
        <v>#REF!</v>
      </c>
      <c r="AI256" s="5">
        <f>IF(S256&gt;0,RANK(S256,(N256:P256,Q256:AD256)),0)</f>
        <v>0</v>
      </c>
      <c r="AJ256" s="2">
        <f t="shared" si="102"/>
        <v>0</v>
      </c>
      <c r="AK256" s="2">
        <f t="shared" si="103"/>
        <v>1.9417475728155338E-2</v>
      </c>
      <c r="AM256" s="2">
        <f t="shared" si="104"/>
        <v>0</v>
      </c>
      <c r="AO256" t="s">
        <v>159</v>
      </c>
      <c r="AP256" t="s">
        <v>173</v>
      </c>
      <c r="AQ256">
        <v>5</v>
      </c>
      <c r="AS256">
        <v>28</v>
      </c>
      <c r="AT256" s="69">
        <v>131</v>
      </c>
      <c r="AU256" s="66">
        <f t="shared" si="105"/>
        <v>28131</v>
      </c>
      <c r="AW256" s="5" t="s">
        <v>140</v>
      </c>
      <c r="AZ256" s="5"/>
      <c r="BA256" s="5">
        <v>0</v>
      </c>
      <c r="BB256" s="5">
        <v>1</v>
      </c>
      <c r="BC256">
        <f t="shared" si="106"/>
        <v>0</v>
      </c>
      <c r="BD256">
        <f t="shared" si="107"/>
        <v>0.77900000000000003</v>
      </c>
    </row>
    <row r="257" spans="1:56" hidden="1" outlineLevel="1">
      <c r="A257" t="s">
        <v>314</v>
      </c>
      <c r="B257" t="s">
        <v>173</v>
      </c>
      <c r="C257" s="1">
        <f t="shared" si="97"/>
        <v>5766</v>
      </c>
      <c r="D257" s="5">
        <f>IF(C257&gt;0,RANK(N257,(N257:P257,Q257:AD257)),0)</f>
        <v>1</v>
      </c>
      <c r="E257" s="5">
        <f>IF(C257&gt;0,RANK(O257,(N257:P257,Q257:AD257)),0)</f>
        <v>2</v>
      </c>
      <c r="F257" s="5">
        <f>IF(P257&gt;0,RANK(P257,(N257:P257,Q257:AD257)),0)</f>
        <v>0</v>
      </c>
      <c r="G257" s="1">
        <f t="shared" si="84"/>
        <v>132</v>
      </c>
      <c r="H257" s="2">
        <f t="shared" si="85"/>
        <v>2.2892819979188347E-2</v>
      </c>
      <c r="I257" s="2"/>
      <c r="J257" s="2">
        <f t="shared" si="98"/>
        <v>0.50346860908775581</v>
      </c>
      <c r="K257" s="2">
        <f t="shared" si="99"/>
        <v>0.48057578910856746</v>
      </c>
      <c r="L257" s="2">
        <f t="shared" si="100"/>
        <v>0</v>
      </c>
      <c r="M257" s="2">
        <f t="shared" si="101"/>
        <v>1.5955601803676722E-2</v>
      </c>
      <c r="N257" s="1">
        <v>2903</v>
      </c>
      <c r="O257" s="1">
        <v>2771</v>
      </c>
      <c r="R257" s="1">
        <v>92</v>
      </c>
      <c r="AF257" s="5">
        <f>IF(Q257&gt;0,RANK(Q257,(N257:P257,Q257:AD257)),0)</f>
        <v>0</v>
      </c>
      <c r="AG257" s="5">
        <f>IF(R257&gt;0,RANK(R257,(N257:P257,Q257:AD257)),0)</f>
        <v>3</v>
      </c>
      <c r="AH257" s="5" t="e">
        <f>IF(#REF!&gt;0,RANK(#REF!,(N257:P257,Q257:AD257)),0)</f>
        <v>#REF!</v>
      </c>
      <c r="AI257" s="5">
        <f>IF(S257&gt;0,RANK(S257,(N257:P257,Q257:AD257)),0)</f>
        <v>0</v>
      </c>
      <c r="AJ257" s="2">
        <f t="shared" si="102"/>
        <v>0</v>
      </c>
      <c r="AK257" s="2">
        <f t="shared" si="103"/>
        <v>1.5955601803676726E-2</v>
      </c>
      <c r="AM257" s="2">
        <f t="shared" si="104"/>
        <v>0</v>
      </c>
      <c r="AO257" t="s">
        <v>314</v>
      </c>
      <c r="AP257" t="s">
        <v>173</v>
      </c>
      <c r="AQ257">
        <v>2</v>
      </c>
      <c r="AS257">
        <v>28</v>
      </c>
      <c r="AT257" s="69">
        <v>133</v>
      </c>
      <c r="AU257" s="66">
        <f t="shared" si="105"/>
        <v>28133</v>
      </c>
      <c r="AW257" s="5" t="s">
        <v>140</v>
      </c>
      <c r="AZ257" s="5"/>
      <c r="BA257" s="5">
        <v>1</v>
      </c>
      <c r="BB257" s="5">
        <v>0</v>
      </c>
      <c r="BC257">
        <f t="shared" si="106"/>
        <v>0.503</v>
      </c>
      <c r="BD257">
        <f t="shared" si="107"/>
        <v>0</v>
      </c>
    </row>
    <row r="258" spans="1:56" hidden="1" outlineLevel="1">
      <c r="A258" t="s">
        <v>6</v>
      </c>
      <c r="B258" t="s">
        <v>173</v>
      </c>
      <c r="C258" s="1">
        <f t="shared" si="97"/>
        <v>3629</v>
      </c>
      <c r="D258" s="5">
        <f>IF(C258&gt;0,RANK(N258,(N258:P258,Q258:AD258)),0)</f>
        <v>2</v>
      </c>
      <c r="E258" s="5">
        <f>IF(C258&gt;0,RANK(O258,(N258:P258,Q258:AD258)),0)</f>
        <v>1</v>
      </c>
      <c r="F258" s="5">
        <f>IF(P258&gt;0,RANK(P258,(N258:P258,Q258:AD258)),0)</f>
        <v>0</v>
      </c>
      <c r="G258" s="1">
        <f t="shared" si="84"/>
        <v>655</v>
      </c>
      <c r="H258" s="2">
        <f t="shared" si="85"/>
        <v>0.18049049324882888</v>
      </c>
      <c r="I258" s="2"/>
      <c r="J258" s="2">
        <f t="shared" si="98"/>
        <v>0.40203912923670432</v>
      </c>
      <c r="K258" s="2">
        <f t="shared" si="99"/>
        <v>0.58252962248553319</v>
      </c>
      <c r="L258" s="2">
        <f t="shared" si="100"/>
        <v>0</v>
      </c>
      <c r="M258" s="2">
        <f t="shared" si="101"/>
        <v>1.5431248277762544E-2</v>
      </c>
      <c r="N258" s="1">
        <v>1459</v>
      </c>
      <c r="O258" s="1">
        <v>2114</v>
      </c>
      <c r="R258" s="1">
        <v>56</v>
      </c>
      <c r="AF258" s="5">
        <f>IF(Q258&gt;0,RANK(Q258,(N258:P258,Q258:AD258)),0)</f>
        <v>0</v>
      </c>
      <c r="AG258" s="5">
        <f>IF(R258&gt;0,RANK(R258,(N258:P258,Q258:AD258)),0)</f>
        <v>3</v>
      </c>
      <c r="AH258" s="5" t="e">
        <f>IF(#REF!&gt;0,RANK(#REF!,(N258:P258,Q258:AD258)),0)</f>
        <v>#REF!</v>
      </c>
      <c r="AI258" s="5">
        <f>IF(S258&gt;0,RANK(S258,(N258:P258,Q258:AD258)),0)</f>
        <v>0</v>
      </c>
      <c r="AJ258" s="2">
        <f t="shared" si="102"/>
        <v>0</v>
      </c>
      <c r="AK258" s="2">
        <f t="shared" si="103"/>
        <v>1.5431248277762469E-2</v>
      </c>
      <c r="AM258" s="2">
        <f t="shared" si="104"/>
        <v>0</v>
      </c>
      <c r="AO258" t="s">
        <v>6</v>
      </c>
      <c r="AP258" t="s">
        <v>173</v>
      </c>
      <c r="AS258">
        <v>28</v>
      </c>
      <c r="AT258" s="69">
        <v>135</v>
      </c>
      <c r="AU258" s="66">
        <f t="shared" si="105"/>
        <v>28135</v>
      </c>
      <c r="AW258" s="5" t="s">
        <v>140</v>
      </c>
      <c r="AZ258" s="5"/>
      <c r="BA258" s="5">
        <v>1</v>
      </c>
      <c r="BB258" s="5">
        <v>0</v>
      </c>
      <c r="BC258">
        <f t="shared" si="106"/>
        <v>0.40200000000000002</v>
      </c>
      <c r="BD258">
        <f t="shared" si="107"/>
        <v>0</v>
      </c>
    </row>
    <row r="259" spans="1:56" hidden="1" outlineLevel="1">
      <c r="A259" t="s">
        <v>278</v>
      </c>
      <c r="B259" t="s">
        <v>173</v>
      </c>
      <c r="C259" s="1">
        <f t="shared" si="97"/>
        <v>6096</v>
      </c>
      <c r="D259" s="5">
        <f>IF(C259&gt;0,RANK(N259,(N259:P259,Q259:AD259)),0)</f>
        <v>2</v>
      </c>
      <c r="E259" s="5">
        <f>IF(C259&gt;0,RANK(O259,(N259:P259,Q259:AD259)),0)</f>
        <v>1</v>
      </c>
      <c r="F259" s="5">
        <f>IF(P259&gt;0,RANK(P259,(N259:P259,Q259:AD259)),0)</f>
        <v>0</v>
      </c>
      <c r="G259" s="1">
        <f t="shared" si="84"/>
        <v>2959</v>
      </c>
      <c r="H259" s="2">
        <f t="shared" si="85"/>
        <v>0.48540026246719159</v>
      </c>
      <c r="I259" s="2"/>
      <c r="J259" s="2">
        <f t="shared" si="98"/>
        <v>0.25049212598425197</v>
      </c>
      <c r="K259" s="2">
        <f t="shared" si="99"/>
        <v>0.73589238845144356</v>
      </c>
      <c r="L259" s="2">
        <f t="shared" si="100"/>
        <v>0</v>
      </c>
      <c r="M259" s="2">
        <f t="shared" si="101"/>
        <v>1.3615485564304475E-2</v>
      </c>
      <c r="N259" s="1">
        <v>1527</v>
      </c>
      <c r="O259" s="1">
        <v>4486</v>
      </c>
      <c r="R259" s="1">
        <v>83</v>
      </c>
      <c r="AF259" s="5">
        <f>IF(Q259&gt;0,RANK(Q259,(N259:P259,Q259:AD259)),0)</f>
        <v>0</v>
      </c>
      <c r="AG259" s="5">
        <f>IF(R259&gt;0,RANK(R259,(N259:P259,Q259:AD259)),0)</f>
        <v>3</v>
      </c>
      <c r="AH259" s="5" t="e">
        <f>IF(#REF!&gt;0,RANK(#REF!,(N259:P259,Q259:AD259)),0)</f>
        <v>#REF!</v>
      </c>
      <c r="AI259" s="5">
        <f>IF(S259&gt;0,RANK(S259,(N259:P259,Q259:AD259)),0)</f>
        <v>0</v>
      </c>
      <c r="AJ259" s="2">
        <f t="shared" si="102"/>
        <v>0</v>
      </c>
      <c r="AK259" s="2">
        <f t="shared" si="103"/>
        <v>1.3615485564304463E-2</v>
      </c>
      <c r="AM259" s="2">
        <f t="shared" si="104"/>
        <v>0</v>
      </c>
      <c r="AO259" t="s">
        <v>278</v>
      </c>
      <c r="AP259" t="s">
        <v>173</v>
      </c>
      <c r="AQ259">
        <v>1</v>
      </c>
      <c r="AS259">
        <v>28</v>
      </c>
      <c r="AT259" s="69">
        <v>137</v>
      </c>
      <c r="AU259" s="66">
        <f t="shared" si="105"/>
        <v>28137</v>
      </c>
      <c r="AW259" s="5" t="s">
        <v>140</v>
      </c>
      <c r="AZ259" s="5"/>
      <c r="BA259" s="5">
        <v>0</v>
      </c>
      <c r="BB259" s="5">
        <v>1</v>
      </c>
      <c r="BC259">
        <f t="shared" si="106"/>
        <v>0</v>
      </c>
      <c r="BD259">
        <f t="shared" si="107"/>
        <v>0.73499999999999999</v>
      </c>
    </row>
    <row r="260" spans="1:56" hidden="1" outlineLevel="1">
      <c r="A260" t="s">
        <v>269</v>
      </c>
      <c r="B260" t="s">
        <v>173</v>
      </c>
      <c r="C260" s="1">
        <f t="shared" si="97"/>
        <v>6509</v>
      </c>
      <c r="D260" s="5">
        <f>IF(C260&gt;0,RANK(N260,(N260:P260,Q260:AD260)),0)</f>
        <v>2</v>
      </c>
      <c r="E260" s="5">
        <f>IF(C260&gt;0,RANK(O260,(N260:P260,Q260:AD260)),0)</f>
        <v>1</v>
      </c>
      <c r="F260" s="5">
        <f>IF(P260&gt;0,RANK(P260,(N260:P260,Q260:AD260)),0)</f>
        <v>0</v>
      </c>
      <c r="G260" s="1">
        <f t="shared" ref="G260:G273" si="108">IF(C260&gt;0,MAX(N260:P260)-LARGE(N260:P260,2),0)</f>
        <v>4220</v>
      </c>
      <c r="H260" s="2">
        <f t="shared" ref="H260:H273" si="109">IF(C260&gt;0,G260/C260,0)</f>
        <v>0.64833307727761558</v>
      </c>
      <c r="I260" s="2"/>
      <c r="J260" s="2">
        <f t="shared" si="98"/>
        <v>0.17037947457366723</v>
      </c>
      <c r="K260" s="2">
        <f t="shared" si="99"/>
        <v>0.81871255185128289</v>
      </c>
      <c r="L260" s="2">
        <f t="shared" si="100"/>
        <v>0</v>
      </c>
      <c r="M260" s="2">
        <f t="shared" si="101"/>
        <v>1.0907973575049912E-2</v>
      </c>
      <c r="N260" s="1">
        <v>1109</v>
      </c>
      <c r="O260" s="1">
        <v>5329</v>
      </c>
      <c r="R260" s="1">
        <v>71</v>
      </c>
      <c r="AF260" s="5">
        <f>IF(Q260&gt;0,RANK(Q260,(N260:P260,Q260:AD260)),0)</f>
        <v>0</v>
      </c>
      <c r="AG260" s="5">
        <f>IF(R260&gt;0,RANK(R260,(N260:P260,Q260:AD260)),0)</f>
        <v>3</v>
      </c>
      <c r="AH260" s="5" t="e">
        <f>IF(#REF!&gt;0,RANK(#REF!,(N260:P260,Q260:AD260)),0)</f>
        <v>#REF!</v>
      </c>
      <c r="AI260" s="5">
        <f>IF(S260&gt;0,RANK(S260,(N260:P260,Q260:AD260)),0)</f>
        <v>0</v>
      </c>
      <c r="AJ260" s="2">
        <f t="shared" si="102"/>
        <v>0</v>
      </c>
      <c r="AK260" s="2">
        <f t="shared" si="103"/>
        <v>1.0907973575049931E-2</v>
      </c>
      <c r="AM260" s="2">
        <f t="shared" si="104"/>
        <v>0</v>
      </c>
      <c r="AO260" t="s">
        <v>269</v>
      </c>
      <c r="AP260" t="s">
        <v>173</v>
      </c>
      <c r="AQ260">
        <v>1</v>
      </c>
      <c r="AS260">
        <v>28</v>
      </c>
      <c r="AT260" s="69">
        <v>139</v>
      </c>
      <c r="AU260" s="66">
        <f t="shared" si="105"/>
        <v>28139</v>
      </c>
      <c r="AW260" s="5" t="s">
        <v>140</v>
      </c>
      <c r="AZ260" s="5"/>
      <c r="BA260" s="5">
        <v>0</v>
      </c>
      <c r="BB260" s="5">
        <v>1</v>
      </c>
      <c r="BC260">
        <f t="shared" si="106"/>
        <v>0</v>
      </c>
      <c r="BD260">
        <f t="shared" si="107"/>
        <v>0.81799999999999995</v>
      </c>
    </row>
    <row r="261" spans="1:56" hidden="1" outlineLevel="1">
      <c r="A261" t="s">
        <v>179</v>
      </c>
      <c r="B261" t="s">
        <v>173</v>
      </c>
      <c r="C261" s="1">
        <f t="shared" si="97"/>
        <v>6719</v>
      </c>
      <c r="D261" s="5">
        <f>IF(C261&gt;0,RANK(N261,(N261:P261,Q261:AD261)),0)</f>
        <v>2</v>
      </c>
      <c r="E261" s="5">
        <f>IF(C261&gt;0,RANK(O261,(N261:P261,Q261:AD261)),0)</f>
        <v>1</v>
      </c>
      <c r="F261" s="5">
        <f>IF(P261&gt;0,RANK(P261,(N261:P261,Q261:AD261)),0)</f>
        <v>0</v>
      </c>
      <c r="G261" s="1">
        <f t="shared" si="108"/>
        <v>4274</v>
      </c>
      <c r="H261" s="2">
        <f t="shared" si="109"/>
        <v>0.6361065634767078</v>
      </c>
      <c r="I261" s="2"/>
      <c r="J261" s="2">
        <f t="shared" si="98"/>
        <v>0.17309123381455574</v>
      </c>
      <c r="K261" s="2">
        <f t="shared" si="99"/>
        <v>0.80919779729126362</v>
      </c>
      <c r="L261" s="2">
        <f t="shared" si="100"/>
        <v>0</v>
      </c>
      <c r="M261" s="2">
        <f t="shared" si="101"/>
        <v>1.7710968894180668E-2</v>
      </c>
      <c r="N261" s="1">
        <v>1163</v>
      </c>
      <c r="O261" s="1">
        <v>5437</v>
      </c>
      <c r="R261" s="1">
        <v>119</v>
      </c>
      <c r="AF261" s="5">
        <f>IF(Q261&gt;0,RANK(Q261,(N261:P261,Q261:AD261)),0)</f>
        <v>0</v>
      </c>
      <c r="AG261" s="5">
        <f>IF(R261&gt;0,RANK(R261,(N261:P261,Q261:AD261)),0)</f>
        <v>3</v>
      </c>
      <c r="AH261" s="5" t="e">
        <f>IF(#REF!&gt;0,RANK(#REF!,(N261:P261,Q261:AD261)),0)</f>
        <v>#REF!</v>
      </c>
      <c r="AI261" s="5">
        <f>IF(S261&gt;0,RANK(S261,(N261:P261,Q261:AD261)),0)</f>
        <v>0</v>
      </c>
      <c r="AJ261" s="2">
        <f t="shared" si="102"/>
        <v>0</v>
      </c>
      <c r="AK261" s="2">
        <f t="shared" si="103"/>
        <v>1.7710968894180681E-2</v>
      </c>
      <c r="AM261" s="2">
        <f t="shared" si="104"/>
        <v>0</v>
      </c>
      <c r="AO261" t="s">
        <v>179</v>
      </c>
      <c r="AP261" t="s">
        <v>173</v>
      </c>
      <c r="AQ261">
        <v>1</v>
      </c>
      <c r="AS261">
        <v>28</v>
      </c>
      <c r="AT261" s="69">
        <v>141</v>
      </c>
      <c r="AU261" s="66">
        <f t="shared" si="105"/>
        <v>28141</v>
      </c>
      <c r="AW261" s="5" t="s">
        <v>140</v>
      </c>
      <c r="AZ261" s="5"/>
      <c r="BA261" s="5">
        <v>0</v>
      </c>
      <c r="BB261" s="5">
        <v>1</v>
      </c>
      <c r="BC261">
        <f t="shared" si="106"/>
        <v>0</v>
      </c>
      <c r="BD261">
        <f t="shared" si="107"/>
        <v>0.80900000000000005</v>
      </c>
    </row>
    <row r="262" spans="1:56" hidden="1" outlineLevel="1">
      <c r="A262" t="s">
        <v>308</v>
      </c>
      <c r="B262" t="s">
        <v>173</v>
      </c>
      <c r="C262" s="1">
        <f t="shared" si="97"/>
        <v>2544</v>
      </c>
      <c r="D262" s="5">
        <f>IF(C262&gt;0,RANK(N262,(N262:P262,Q262:AD262)),0)</f>
        <v>1</v>
      </c>
      <c r="E262" s="5">
        <f>IF(C262&gt;0,RANK(O262,(N262:P262,Q262:AD262)),0)</f>
        <v>2</v>
      </c>
      <c r="F262" s="5">
        <f>IF(P262&gt;0,RANK(P262,(N262:P262,Q262:AD262)),0)</f>
        <v>0</v>
      </c>
      <c r="G262" s="1">
        <f t="shared" si="108"/>
        <v>80</v>
      </c>
      <c r="H262" s="2">
        <f t="shared" si="109"/>
        <v>3.1446540880503145E-2</v>
      </c>
      <c r="I262" s="2"/>
      <c r="J262" s="2">
        <f t="shared" si="98"/>
        <v>0.50353773584905659</v>
      </c>
      <c r="K262" s="2">
        <f t="shared" si="99"/>
        <v>0.47209119496855345</v>
      </c>
      <c r="L262" s="2">
        <f t="shared" si="100"/>
        <v>0</v>
      </c>
      <c r="M262" s="2">
        <f t="shared" si="101"/>
        <v>2.4371069182389959E-2</v>
      </c>
      <c r="N262" s="1">
        <v>1281</v>
      </c>
      <c r="O262" s="1">
        <v>1201</v>
      </c>
      <c r="R262" s="1">
        <v>62</v>
      </c>
      <c r="AF262" s="5">
        <f>IF(Q262&gt;0,RANK(Q262,(N262:P262,Q262:AD262)),0)</f>
        <v>0</v>
      </c>
      <c r="AG262" s="5">
        <f>IF(R262&gt;0,RANK(R262,(N262:P262,Q262:AD262)),0)</f>
        <v>3</v>
      </c>
      <c r="AH262" s="5" t="e">
        <f>IF(#REF!&gt;0,RANK(#REF!,(N262:P262,Q262:AD262)),0)</f>
        <v>#REF!</v>
      </c>
      <c r="AI262" s="5">
        <f>IF(S262&gt;0,RANK(S262,(N262:P262,Q262:AD262)),0)</f>
        <v>0</v>
      </c>
      <c r="AJ262" s="2">
        <f t="shared" si="102"/>
        <v>0</v>
      </c>
      <c r="AK262" s="2">
        <f t="shared" si="103"/>
        <v>2.4371069182389939E-2</v>
      </c>
      <c r="AM262" s="2">
        <f t="shared" si="104"/>
        <v>0</v>
      </c>
      <c r="AO262" t="s">
        <v>308</v>
      </c>
      <c r="AP262" t="s">
        <v>173</v>
      </c>
      <c r="AQ262">
        <v>2</v>
      </c>
      <c r="AS262">
        <v>28</v>
      </c>
      <c r="AT262" s="69">
        <v>143</v>
      </c>
      <c r="AU262" s="66">
        <f t="shared" si="105"/>
        <v>28143</v>
      </c>
      <c r="AW262" s="5" t="s">
        <v>140</v>
      </c>
      <c r="AZ262" s="5"/>
      <c r="BA262" s="5">
        <v>1</v>
      </c>
      <c r="BB262" s="5">
        <v>0</v>
      </c>
      <c r="BC262">
        <f t="shared" si="106"/>
        <v>0.503</v>
      </c>
      <c r="BD262">
        <f t="shared" si="107"/>
        <v>0</v>
      </c>
    </row>
    <row r="263" spans="1:56" hidden="1" outlineLevel="1">
      <c r="A263" t="s">
        <v>210</v>
      </c>
      <c r="B263" t="s">
        <v>173</v>
      </c>
      <c r="C263" s="1">
        <f t="shared" si="97"/>
        <v>7650</v>
      </c>
      <c r="D263" s="5">
        <f>IF(C263&gt;0,RANK(N263,(N263:P263,Q263:AD263)),0)</f>
        <v>2</v>
      </c>
      <c r="E263" s="5">
        <f>IF(C263&gt;0,RANK(O263,(N263:P263,Q263:AD263)),0)</f>
        <v>1</v>
      </c>
      <c r="F263" s="5">
        <f>IF(P263&gt;0,RANK(P263,(N263:P263,Q263:AD263)),0)</f>
        <v>0</v>
      </c>
      <c r="G263" s="1">
        <f t="shared" si="108"/>
        <v>5521</v>
      </c>
      <c r="H263" s="2">
        <f t="shared" si="109"/>
        <v>0.7216993464052287</v>
      </c>
      <c r="I263" s="2"/>
      <c r="J263" s="2">
        <f t="shared" si="98"/>
        <v>0.13424836601307188</v>
      </c>
      <c r="K263" s="2">
        <f t="shared" si="99"/>
        <v>0.8559477124183007</v>
      </c>
      <c r="L263" s="2">
        <f t="shared" si="100"/>
        <v>0</v>
      </c>
      <c r="M263" s="2">
        <f t="shared" si="101"/>
        <v>9.8039215686274161E-3</v>
      </c>
      <c r="N263" s="1">
        <v>1027</v>
      </c>
      <c r="O263" s="1">
        <v>6548</v>
      </c>
      <c r="R263" s="1">
        <v>75</v>
      </c>
      <c r="AF263" s="5">
        <f>IF(Q263&gt;0,RANK(Q263,(N263:P263,Q263:AD263)),0)</f>
        <v>0</v>
      </c>
      <c r="AG263" s="5">
        <f>IF(R263&gt;0,RANK(R263,(N263:P263,Q263:AD263)),0)</f>
        <v>3</v>
      </c>
      <c r="AH263" s="5" t="e">
        <f>IF(#REF!&gt;0,RANK(#REF!,(N263:P263,Q263:AD263)),0)</f>
        <v>#REF!</v>
      </c>
      <c r="AI263" s="5">
        <f>IF(S263&gt;0,RANK(S263,(N263:P263,Q263:AD263)),0)</f>
        <v>0</v>
      </c>
      <c r="AJ263" s="2">
        <f t="shared" si="102"/>
        <v>0</v>
      </c>
      <c r="AK263" s="2">
        <f t="shared" si="103"/>
        <v>9.8039215686274508E-3</v>
      </c>
      <c r="AM263" s="2">
        <f t="shared" si="104"/>
        <v>0</v>
      </c>
      <c r="AO263" t="s">
        <v>210</v>
      </c>
      <c r="AP263" t="s">
        <v>173</v>
      </c>
      <c r="AQ263">
        <v>1</v>
      </c>
      <c r="AS263">
        <v>28</v>
      </c>
      <c r="AT263" s="69">
        <v>145</v>
      </c>
      <c r="AU263" s="66">
        <f t="shared" si="105"/>
        <v>28145</v>
      </c>
      <c r="AW263" s="5" t="s">
        <v>140</v>
      </c>
      <c r="AZ263" s="5"/>
      <c r="BA263" s="5">
        <v>0</v>
      </c>
      <c r="BB263" s="5">
        <v>1</v>
      </c>
      <c r="BC263">
        <f t="shared" si="106"/>
        <v>0</v>
      </c>
      <c r="BD263">
        <f t="shared" si="107"/>
        <v>0.85499999999999998</v>
      </c>
    </row>
    <row r="264" spans="1:56" hidden="1" outlineLevel="1">
      <c r="A264" t="s">
        <v>312</v>
      </c>
      <c r="B264" t="s">
        <v>173</v>
      </c>
      <c r="C264" s="1">
        <f t="shared" si="97"/>
        <v>4858</v>
      </c>
      <c r="D264" s="5">
        <f>IF(C264&gt;0,RANK(N264,(N264:P264,Q264:AD264)),0)</f>
        <v>2</v>
      </c>
      <c r="E264" s="5">
        <f>IF(C264&gt;0,RANK(O264,(N264:P264,Q264:AD264)),0)</f>
        <v>1</v>
      </c>
      <c r="F264" s="5">
        <f>IF(P264&gt;0,RANK(P264,(N264:P264,Q264:AD264)),0)</f>
        <v>0</v>
      </c>
      <c r="G264" s="1">
        <f t="shared" si="108"/>
        <v>1842</v>
      </c>
      <c r="H264" s="2">
        <f t="shared" si="109"/>
        <v>0.3791683820502264</v>
      </c>
      <c r="I264" s="2"/>
      <c r="J264" s="2">
        <f t="shared" si="98"/>
        <v>0.30259365994236309</v>
      </c>
      <c r="K264" s="2">
        <f t="shared" si="99"/>
        <v>0.6817620419925895</v>
      </c>
      <c r="L264" s="2">
        <f t="shared" si="100"/>
        <v>0</v>
      </c>
      <c r="M264" s="2">
        <f t="shared" si="101"/>
        <v>1.5644298065047413E-2</v>
      </c>
      <c r="N264" s="1">
        <v>1470</v>
      </c>
      <c r="O264" s="1">
        <v>3312</v>
      </c>
      <c r="R264" s="1">
        <v>76</v>
      </c>
      <c r="AF264" s="5">
        <f>IF(Q264&gt;0,RANK(Q264,(N264:P264,Q264:AD264)),0)</f>
        <v>0</v>
      </c>
      <c r="AG264" s="5">
        <f>IF(R264&gt;0,RANK(R264,(N264:P264,Q264:AD264)),0)</f>
        <v>3</v>
      </c>
      <c r="AH264" s="5" t="e">
        <f>IF(#REF!&gt;0,RANK(#REF!,(N264:P264,Q264:AD264)),0)</f>
        <v>#REF!</v>
      </c>
      <c r="AI264" s="5">
        <f>IF(S264&gt;0,RANK(S264,(N264:P264,Q264:AD264)),0)</f>
        <v>0</v>
      </c>
      <c r="AJ264" s="2">
        <f t="shared" si="102"/>
        <v>0</v>
      </c>
      <c r="AK264" s="2">
        <f t="shared" si="103"/>
        <v>1.5644298065047343E-2</v>
      </c>
      <c r="AM264" s="2">
        <f t="shared" si="104"/>
        <v>0</v>
      </c>
      <c r="AO264" t="s">
        <v>312</v>
      </c>
      <c r="AP264" t="s">
        <v>173</v>
      </c>
      <c r="AQ264">
        <v>4</v>
      </c>
      <c r="AS264">
        <v>28</v>
      </c>
      <c r="AT264" s="69">
        <v>147</v>
      </c>
      <c r="AU264" s="66">
        <f t="shared" si="105"/>
        <v>28147</v>
      </c>
      <c r="AW264" s="5" t="s">
        <v>140</v>
      </c>
      <c r="AZ264" s="5"/>
      <c r="BA264" s="5">
        <v>0</v>
      </c>
      <c r="BB264" s="5">
        <v>1</v>
      </c>
      <c r="BC264">
        <f t="shared" si="106"/>
        <v>0</v>
      </c>
      <c r="BD264">
        <f t="shared" si="107"/>
        <v>0.68100000000000005</v>
      </c>
    </row>
    <row r="265" spans="1:56" hidden="1" outlineLevel="1">
      <c r="A265" t="s">
        <v>3</v>
      </c>
      <c r="B265" t="s">
        <v>173</v>
      </c>
      <c r="C265" s="1">
        <f t="shared" si="97"/>
        <v>11978</v>
      </c>
      <c r="D265" s="5">
        <f>IF(C265&gt;0,RANK(N265,(N265:P265,Q265:AD265)),0)</f>
        <v>2</v>
      </c>
      <c r="E265" s="5">
        <f>IF(C265&gt;0,RANK(O265,(N265:P265,Q265:AD265)),0)</f>
        <v>1</v>
      </c>
      <c r="F265" s="5">
        <f>IF(P265&gt;0,RANK(P265,(N265:P265,Q265:AD265)),0)</f>
        <v>0</v>
      </c>
      <c r="G265" s="1">
        <f t="shared" si="108"/>
        <v>3445</v>
      </c>
      <c r="H265" s="2">
        <f t="shared" si="109"/>
        <v>0.28761061946902655</v>
      </c>
      <c r="I265" s="2"/>
      <c r="J265" s="2">
        <f t="shared" si="98"/>
        <v>0.35030889964935713</v>
      </c>
      <c r="K265" s="2">
        <f t="shared" si="99"/>
        <v>0.63791951911838374</v>
      </c>
      <c r="L265" s="2">
        <f t="shared" si="100"/>
        <v>0</v>
      </c>
      <c r="M265" s="2">
        <f t="shared" si="101"/>
        <v>1.1771581232259187E-2</v>
      </c>
      <c r="N265" s="1">
        <v>4196</v>
      </c>
      <c r="O265" s="1">
        <v>7641</v>
      </c>
      <c r="R265" s="1">
        <v>141</v>
      </c>
      <c r="AF265" s="5">
        <f>IF(Q265&gt;0,RANK(Q265,(N265:P265,Q265:AD265)),0)</f>
        <v>0</v>
      </c>
      <c r="AG265" s="5">
        <f>IF(R265&gt;0,RANK(R265,(N265:P265,Q265:AD265)),0)</f>
        <v>3</v>
      </c>
      <c r="AH265" s="5" t="e">
        <f>IF(#REF!&gt;0,RANK(#REF!,(N265:P265,Q265:AD265)),0)</f>
        <v>#REF!</v>
      </c>
      <c r="AI265" s="5">
        <f>IF(S265&gt;0,RANK(S265,(N265:P265,Q265:AD265)),0)</f>
        <v>0</v>
      </c>
      <c r="AJ265" s="2">
        <f t="shared" si="102"/>
        <v>0</v>
      </c>
      <c r="AK265" s="2">
        <f t="shared" si="103"/>
        <v>1.1771581232259142E-2</v>
      </c>
      <c r="AM265" s="2">
        <f t="shared" si="104"/>
        <v>0</v>
      </c>
      <c r="AO265" t="s">
        <v>3</v>
      </c>
      <c r="AP265" t="s">
        <v>173</v>
      </c>
      <c r="AQ265">
        <v>2</v>
      </c>
      <c r="AS265">
        <v>28</v>
      </c>
      <c r="AT265" s="69">
        <v>149</v>
      </c>
      <c r="AU265" s="66">
        <f t="shared" si="105"/>
        <v>28149</v>
      </c>
      <c r="AW265" s="5" t="s">
        <v>140</v>
      </c>
      <c r="AZ265" s="5"/>
      <c r="BA265" s="5">
        <v>0</v>
      </c>
      <c r="BB265" s="5">
        <v>1</v>
      </c>
      <c r="BC265">
        <f t="shared" si="106"/>
        <v>0</v>
      </c>
      <c r="BD265">
        <f t="shared" si="107"/>
        <v>0.63700000000000001</v>
      </c>
    </row>
    <row r="266" spans="1:56" hidden="1" outlineLevel="1">
      <c r="A266" t="s">
        <v>47</v>
      </c>
      <c r="B266" t="s">
        <v>173</v>
      </c>
      <c r="C266" s="1">
        <f t="shared" si="97"/>
        <v>9648</v>
      </c>
      <c r="D266" s="5">
        <f>IF(C266&gt;0,RANK(N266,(N266:P266,Q266:AD266)),0)</f>
        <v>1</v>
      </c>
      <c r="E266" s="5">
        <f>IF(C266&gt;0,RANK(O266,(N266:P266,Q266:AD266)),0)</f>
        <v>2</v>
      </c>
      <c r="F266" s="5">
        <f>IF(P266&gt;0,RANK(P266,(N266:P266,Q266:AD266)),0)</f>
        <v>0</v>
      </c>
      <c r="G266" s="1">
        <f t="shared" si="108"/>
        <v>767</v>
      </c>
      <c r="H266" s="2">
        <f t="shared" si="109"/>
        <v>7.9498341625207303E-2</v>
      </c>
      <c r="I266" s="2"/>
      <c r="J266" s="2">
        <f t="shared" si="98"/>
        <v>0.53410033167495852</v>
      </c>
      <c r="K266" s="2">
        <f t="shared" si="99"/>
        <v>0.45460199004975127</v>
      </c>
      <c r="L266" s="2">
        <f t="shared" si="100"/>
        <v>0</v>
      </c>
      <c r="M266" s="2">
        <f t="shared" si="101"/>
        <v>1.1297678275290213E-2</v>
      </c>
      <c r="N266" s="1">
        <v>5153</v>
      </c>
      <c r="O266" s="1">
        <v>4386</v>
      </c>
      <c r="R266" s="1">
        <v>109</v>
      </c>
      <c r="AF266" s="5">
        <f>IF(Q266&gt;0,RANK(Q266,(N266:P266,Q266:AD266)),0)</f>
        <v>0</v>
      </c>
      <c r="AG266" s="5">
        <f>IF(R266&gt;0,RANK(R266,(N266:P266,Q266:AD266)),0)</f>
        <v>3</v>
      </c>
      <c r="AH266" s="5" t="e">
        <f>IF(#REF!&gt;0,RANK(#REF!,(N266:P266,Q266:AD266)),0)</f>
        <v>#REF!</v>
      </c>
      <c r="AI266" s="5">
        <f>IF(S266&gt;0,RANK(S266,(N266:P266,Q266:AD266)),0)</f>
        <v>0</v>
      </c>
      <c r="AJ266" s="2">
        <f t="shared" si="102"/>
        <v>0</v>
      </c>
      <c r="AK266" s="2">
        <f t="shared" si="103"/>
        <v>1.1297678275290216E-2</v>
      </c>
      <c r="AM266" s="2">
        <f t="shared" si="104"/>
        <v>0</v>
      </c>
      <c r="AO266" t="s">
        <v>47</v>
      </c>
      <c r="AP266" t="s">
        <v>173</v>
      </c>
      <c r="AQ266">
        <v>2</v>
      </c>
      <c r="AS266">
        <v>28</v>
      </c>
      <c r="AT266" s="69">
        <v>151</v>
      </c>
      <c r="AU266" s="66">
        <f t="shared" si="105"/>
        <v>28151</v>
      </c>
      <c r="AW266" s="5" t="s">
        <v>140</v>
      </c>
      <c r="AZ266" s="5"/>
      <c r="BA266" s="5">
        <v>1</v>
      </c>
      <c r="BB266" s="5">
        <v>0</v>
      </c>
      <c r="BC266">
        <f t="shared" si="106"/>
        <v>0.53400000000000003</v>
      </c>
      <c r="BD266">
        <f t="shared" si="107"/>
        <v>0</v>
      </c>
    </row>
    <row r="267" spans="1:56" hidden="1" outlineLevel="1">
      <c r="A267" t="s">
        <v>4</v>
      </c>
      <c r="B267" t="s">
        <v>173</v>
      </c>
      <c r="C267" s="1">
        <f t="shared" si="97"/>
        <v>6406</v>
      </c>
      <c r="D267" s="5">
        <f>IF(C267&gt;0,RANK(N267,(N267:P267,Q267:AD267)),0)</f>
        <v>2</v>
      </c>
      <c r="E267" s="5">
        <f>IF(C267&gt;0,RANK(O267,(N267:P267,Q267:AD267)),0)</f>
        <v>1</v>
      </c>
      <c r="F267" s="5">
        <f>IF(P267&gt;0,RANK(P267,(N267:P267,Q267:AD267)),0)</f>
        <v>0</v>
      </c>
      <c r="G267" s="1">
        <f t="shared" si="108"/>
        <v>2448</v>
      </c>
      <c r="H267" s="2">
        <f t="shared" si="109"/>
        <v>0.38214174211676555</v>
      </c>
      <c r="I267" s="2"/>
      <c r="J267" s="2">
        <f t="shared" si="98"/>
        <v>0.30112394630034345</v>
      </c>
      <c r="K267" s="2">
        <f t="shared" si="99"/>
        <v>0.683265688417109</v>
      </c>
      <c r="L267" s="2">
        <f t="shared" si="100"/>
        <v>0</v>
      </c>
      <c r="M267" s="2">
        <f t="shared" si="101"/>
        <v>1.5610365282547556E-2</v>
      </c>
      <c r="N267" s="1">
        <v>1929</v>
      </c>
      <c r="O267" s="1">
        <v>4377</v>
      </c>
      <c r="R267" s="1">
        <v>100</v>
      </c>
      <c r="AF267" s="5">
        <f>IF(Q267&gt;0,RANK(Q267,(N267:P267,Q267:AD267)),0)</f>
        <v>0</v>
      </c>
      <c r="AG267" s="5">
        <f>IF(R267&gt;0,RANK(R267,(N267:P267,Q267:AD267)),0)</f>
        <v>3</v>
      </c>
      <c r="AH267" s="5" t="e">
        <f>IF(#REF!&gt;0,RANK(#REF!,(N267:P267,Q267:AD267)),0)</f>
        <v>#REF!</v>
      </c>
      <c r="AI267" s="5">
        <f>IF(S267&gt;0,RANK(S267,(N267:P267,Q267:AD267)),0)</f>
        <v>0</v>
      </c>
      <c r="AJ267" s="2">
        <f t="shared" si="102"/>
        <v>0</v>
      </c>
      <c r="AK267" s="2">
        <f t="shared" si="103"/>
        <v>1.5610365282547611E-2</v>
      </c>
      <c r="AM267" s="2">
        <f t="shared" si="104"/>
        <v>0</v>
      </c>
      <c r="AO267" t="s">
        <v>4</v>
      </c>
      <c r="AP267" t="s">
        <v>173</v>
      </c>
      <c r="AS267">
        <v>28</v>
      </c>
      <c r="AT267" s="69">
        <v>153</v>
      </c>
      <c r="AU267" s="66">
        <f t="shared" si="105"/>
        <v>28153</v>
      </c>
      <c r="AW267" s="5" t="s">
        <v>140</v>
      </c>
      <c r="AZ267" s="5"/>
      <c r="BA267" s="5">
        <v>0</v>
      </c>
      <c r="BB267" s="5">
        <v>1</v>
      </c>
      <c r="BC267">
        <f t="shared" si="106"/>
        <v>0</v>
      </c>
      <c r="BD267">
        <f t="shared" si="107"/>
        <v>0.68300000000000005</v>
      </c>
    </row>
    <row r="268" spans="1:56" hidden="1" outlineLevel="1">
      <c r="A268" t="s">
        <v>307</v>
      </c>
      <c r="B268" t="s">
        <v>173</v>
      </c>
      <c r="C268" s="1">
        <f t="shared" si="97"/>
        <v>3507</v>
      </c>
      <c r="D268" s="5">
        <f>IF(C268&gt;0,RANK(N268,(N268:P268,Q268:AD268)),0)</f>
        <v>2</v>
      </c>
      <c r="E268" s="5">
        <f>IF(C268&gt;0,RANK(O268,(N268:P268,Q268:AD268)),0)</f>
        <v>1</v>
      </c>
      <c r="F268" s="5">
        <f>IF(P268&gt;0,RANK(P268,(N268:P268,Q268:AD268)),0)</f>
        <v>0</v>
      </c>
      <c r="G268" s="1">
        <f t="shared" si="108"/>
        <v>2316</v>
      </c>
      <c r="H268" s="2">
        <f t="shared" si="109"/>
        <v>0.66039349871685205</v>
      </c>
      <c r="I268" s="2"/>
      <c r="J268" s="2">
        <f t="shared" si="98"/>
        <v>0.16595380667236956</v>
      </c>
      <c r="K268" s="2">
        <f t="shared" si="99"/>
        <v>0.82634730538922152</v>
      </c>
      <c r="L268" s="2">
        <f t="shared" si="100"/>
        <v>0</v>
      </c>
      <c r="M268" s="2">
        <f t="shared" si="101"/>
        <v>7.6988879384088937E-3</v>
      </c>
      <c r="N268" s="1">
        <v>582</v>
      </c>
      <c r="O268" s="1">
        <v>2898</v>
      </c>
      <c r="R268" s="1">
        <v>27</v>
      </c>
      <c r="AF268" s="5">
        <f>IF(Q268&gt;0,RANK(Q268,(N268:P268,Q268:AD268)),0)</f>
        <v>0</v>
      </c>
      <c r="AG268" s="5">
        <f>IF(R268&gt;0,RANK(R268,(N268:P268,Q268:AD268)),0)</f>
        <v>3</v>
      </c>
      <c r="AH268" s="5" t="e">
        <f>IF(#REF!&gt;0,RANK(#REF!,(N268:P268,Q268:AD268)),0)</f>
        <v>#REF!</v>
      </c>
      <c r="AI268" s="5">
        <f>IF(S268&gt;0,RANK(S268,(N268:P268,Q268:AD268)),0)</f>
        <v>0</v>
      </c>
      <c r="AJ268" s="2">
        <f t="shared" si="102"/>
        <v>0</v>
      </c>
      <c r="AK268" s="2">
        <f t="shared" si="103"/>
        <v>7.6988879384088963E-3</v>
      </c>
      <c r="AM268" s="2">
        <f t="shared" si="104"/>
        <v>0</v>
      </c>
      <c r="AO268" t="s">
        <v>307</v>
      </c>
      <c r="AP268" t="s">
        <v>173</v>
      </c>
      <c r="AQ268">
        <v>1</v>
      </c>
      <c r="AS268">
        <v>28</v>
      </c>
      <c r="AT268" s="69">
        <v>155</v>
      </c>
      <c r="AU268" s="66">
        <f t="shared" si="105"/>
        <v>28155</v>
      </c>
      <c r="AW268" s="5" t="s">
        <v>140</v>
      </c>
      <c r="AZ268" s="5"/>
      <c r="BA268" s="5">
        <v>0</v>
      </c>
      <c r="BB268" s="5">
        <v>1</v>
      </c>
      <c r="BC268">
        <f t="shared" si="106"/>
        <v>0</v>
      </c>
      <c r="BD268">
        <f t="shared" si="107"/>
        <v>0.82599999999999996</v>
      </c>
    </row>
    <row r="269" spans="1:56" hidden="1" outlineLevel="1">
      <c r="A269" t="s">
        <v>74</v>
      </c>
      <c r="B269" t="s">
        <v>173</v>
      </c>
      <c r="C269" s="1">
        <f t="shared" si="97"/>
        <v>3650</v>
      </c>
      <c r="D269" s="5">
        <f>IF(C269&gt;0,RANK(N269,(N269:P269,Q269:AD269)),0)</f>
        <v>1</v>
      </c>
      <c r="E269" s="5">
        <f>IF(C269&gt;0,RANK(O269,(N269:P269,Q269:AD269)),0)</f>
        <v>2</v>
      </c>
      <c r="F269" s="5">
        <f>IF(P269&gt;0,RANK(P269,(N269:P269,Q269:AD269)),0)</f>
        <v>0</v>
      </c>
      <c r="G269" s="1">
        <f t="shared" si="108"/>
        <v>944</v>
      </c>
      <c r="H269" s="2">
        <f t="shared" si="109"/>
        <v>0.25863013698630138</v>
      </c>
      <c r="I269" s="2"/>
      <c r="J269" s="2">
        <f t="shared" si="98"/>
        <v>0.61780821917808215</v>
      </c>
      <c r="K269" s="2">
        <f t="shared" si="99"/>
        <v>0.35917808219178082</v>
      </c>
      <c r="L269" s="2">
        <f t="shared" si="100"/>
        <v>0</v>
      </c>
      <c r="M269" s="2">
        <f t="shared" si="101"/>
        <v>2.3013698630137025E-2</v>
      </c>
      <c r="N269" s="1">
        <v>2255</v>
      </c>
      <c r="O269" s="1">
        <v>1311</v>
      </c>
      <c r="R269" s="1">
        <v>84</v>
      </c>
      <c r="AF269" s="5">
        <f>IF(Q269&gt;0,RANK(Q269,(N269:P269,Q269:AD269)),0)</f>
        <v>0</v>
      </c>
      <c r="AG269" s="5">
        <f>IF(R269&gt;0,RANK(R269,(N269:P269,Q269:AD269)),0)</f>
        <v>3</v>
      </c>
      <c r="AH269" s="5" t="e">
        <f>IF(#REF!&gt;0,RANK(#REF!,(N269:P269,Q269:AD269)),0)</f>
        <v>#REF!</v>
      </c>
      <c r="AI269" s="5">
        <f>IF(S269&gt;0,RANK(S269,(N269:P269,Q269:AD269)),0)</f>
        <v>0</v>
      </c>
      <c r="AJ269" s="2">
        <f t="shared" si="102"/>
        <v>0</v>
      </c>
      <c r="AK269" s="2">
        <f t="shared" si="103"/>
        <v>2.3013698630136987E-2</v>
      </c>
      <c r="AM269" s="2">
        <f t="shared" si="104"/>
        <v>0</v>
      </c>
      <c r="AO269" t="s">
        <v>74</v>
      </c>
      <c r="AP269" t="s">
        <v>173</v>
      </c>
      <c r="AQ269">
        <v>4</v>
      </c>
      <c r="AS269">
        <v>28</v>
      </c>
      <c r="AT269" s="69">
        <v>157</v>
      </c>
      <c r="AU269" s="66">
        <f t="shared" si="105"/>
        <v>28157</v>
      </c>
      <c r="AW269" s="5" t="s">
        <v>140</v>
      </c>
      <c r="AZ269" s="5"/>
      <c r="BA269" s="5">
        <v>1</v>
      </c>
      <c r="BB269" s="5">
        <v>0</v>
      </c>
      <c r="BC269">
        <f t="shared" si="106"/>
        <v>0.61699999999999999</v>
      </c>
      <c r="BD269">
        <f t="shared" si="107"/>
        <v>0</v>
      </c>
    </row>
    <row r="270" spans="1:56" hidden="1" outlineLevel="1">
      <c r="A270" t="s">
        <v>48</v>
      </c>
      <c r="B270" t="s">
        <v>173</v>
      </c>
      <c r="C270" s="1">
        <f t="shared" si="97"/>
        <v>6356</v>
      </c>
      <c r="D270" s="5">
        <f>IF(C270&gt;0,RANK(N270,(N270:P270,Q270:AD270)),0)</f>
        <v>2</v>
      </c>
      <c r="E270" s="5">
        <f>IF(C270&gt;0,RANK(O270,(N270:P270,Q270:AD270)),0)</f>
        <v>1</v>
      </c>
      <c r="F270" s="5">
        <f>IF(P270&gt;0,RANK(P270,(N270:P270,Q270:AD270)),0)</f>
        <v>0</v>
      </c>
      <c r="G270" s="1">
        <f t="shared" si="108"/>
        <v>1962</v>
      </c>
      <c r="H270" s="2">
        <f t="shared" si="109"/>
        <v>0.30868470736312148</v>
      </c>
      <c r="I270" s="2"/>
      <c r="J270" s="2">
        <f t="shared" si="98"/>
        <v>0.34266834487098802</v>
      </c>
      <c r="K270" s="2">
        <f t="shared" si="99"/>
        <v>0.65135305223410955</v>
      </c>
      <c r="L270" s="2">
        <f t="shared" si="100"/>
        <v>0</v>
      </c>
      <c r="M270" s="2">
        <f t="shared" si="101"/>
        <v>5.978602894902485E-3</v>
      </c>
      <c r="N270" s="1">
        <v>2178</v>
      </c>
      <c r="O270" s="1">
        <v>4140</v>
      </c>
      <c r="R270" s="1">
        <v>38</v>
      </c>
      <c r="AF270" s="5">
        <f>IF(Q270&gt;0,RANK(Q270,(N270:P270,Q270:AD270)),0)</f>
        <v>0</v>
      </c>
      <c r="AG270" s="5">
        <f>IF(R270&gt;0,RANK(R270,(N270:P270,Q270:AD270)),0)</f>
        <v>3</v>
      </c>
      <c r="AH270" s="5" t="e">
        <f>IF(#REF!&gt;0,RANK(#REF!,(N270:P270,Q270:AD270)),0)</f>
        <v>#REF!</v>
      </c>
      <c r="AI270" s="5">
        <f>IF(S270&gt;0,RANK(S270,(N270:P270,Q270:AD270)),0)</f>
        <v>0</v>
      </c>
      <c r="AJ270" s="2">
        <f t="shared" si="102"/>
        <v>0</v>
      </c>
      <c r="AK270" s="2">
        <f t="shared" si="103"/>
        <v>5.9786028949024546E-3</v>
      </c>
      <c r="AM270" s="2">
        <f t="shared" si="104"/>
        <v>0</v>
      </c>
      <c r="AO270" t="s">
        <v>48</v>
      </c>
      <c r="AP270" t="s">
        <v>173</v>
      </c>
      <c r="AQ270">
        <v>3</v>
      </c>
      <c r="AS270">
        <v>28</v>
      </c>
      <c r="AT270" s="69">
        <v>159</v>
      </c>
      <c r="AU270" s="66">
        <f t="shared" si="105"/>
        <v>28159</v>
      </c>
      <c r="AW270" s="5" t="s">
        <v>140</v>
      </c>
      <c r="AZ270" s="5"/>
      <c r="BA270" s="5">
        <v>0</v>
      </c>
      <c r="BB270" s="5">
        <v>1</v>
      </c>
      <c r="BC270">
        <f t="shared" si="106"/>
        <v>0</v>
      </c>
      <c r="BD270">
        <f t="shared" si="107"/>
        <v>0.65100000000000002</v>
      </c>
    </row>
    <row r="271" spans="1:56" hidden="1" outlineLevel="1">
      <c r="A271" t="s">
        <v>29</v>
      </c>
      <c r="B271" t="s">
        <v>173</v>
      </c>
      <c r="C271" s="1">
        <f t="shared" si="97"/>
        <v>3822</v>
      </c>
      <c r="D271" s="5">
        <f>IF(C271&gt;0,RANK(N271,(N271:P271,Q271:AD271)),0)</f>
        <v>2</v>
      </c>
      <c r="E271" s="5">
        <f>IF(C271&gt;0,RANK(O271,(N271:P271,Q271:AD271)),0)</f>
        <v>1</v>
      </c>
      <c r="F271" s="5">
        <f>IF(P271&gt;0,RANK(P271,(N271:P271,Q271:AD271)),0)</f>
        <v>0</v>
      </c>
      <c r="G271" s="1">
        <f t="shared" si="108"/>
        <v>1092</v>
      </c>
      <c r="H271" s="2">
        <f t="shared" si="109"/>
        <v>0.2857142857142857</v>
      </c>
      <c r="I271" s="2"/>
      <c r="J271" s="2">
        <f t="shared" si="98"/>
        <v>0.35086342229199374</v>
      </c>
      <c r="K271" s="2">
        <f t="shared" si="99"/>
        <v>0.63657770800627944</v>
      </c>
      <c r="L271" s="2">
        <f t="shared" si="100"/>
        <v>0</v>
      </c>
      <c r="M271" s="2">
        <f t="shared" si="101"/>
        <v>1.2558869701726816E-2</v>
      </c>
      <c r="N271" s="1">
        <v>1341</v>
      </c>
      <c r="O271" s="1">
        <v>2433</v>
      </c>
      <c r="R271" s="1">
        <v>48</v>
      </c>
      <c r="AF271" s="5">
        <f>IF(Q271&gt;0,RANK(Q271,(N271:P271,Q271:AD271)),0)</f>
        <v>0</v>
      </c>
      <c r="AG271" s="5">
        <f>IF(R271&gt;0,RANK(R271,(N271:P271,Q271:AD271)),0)</f>
        <v>3</v>
      </c>
      <c r="AH271" s="5" t="e">
        <f>IF(#REF!&gt;0,RANK(#REF!,(N271:P271,Q271:AD271)),0)</f>
        <v>#REF!</v>
      </c>
      <c r="AI271" s="5">
        <f>IF(S271&gt;0,RANK(S271,(N271:P271,Q271:AD271)),0)</f>
        <v>0</v>
      </c>
      <c r="AJ271" s="2">
        <f t="shared" si="102"/>
        <v>0</v>
      </c>
      <c r="AK271" s="2">
        <f t="shared" si="103"/>
        <v>1.2558869701726845E-2</v>
      </c>
      <c r="AM271" s="2">
        <f t="shared" si="104"/>
        <v>0</v>
      </c>
      <c r="AO271" t="s">
        <v>29</v>
      </c>
      <c r="AP271" t="s">
        <v>173</v>
      </c>
      <c r="AQ271">
        <v>1</v>
      </c>
      <c r="AS271">
        <v>28</v>
      </c>
      <c r="AT271" s="69">
        <v>161</v>
      </c>
      <c r="AU271" s="66">
        <f t="shared" si="105"/>
        <v>28161</v>
      </c>
      <c r="AW271" s="5" t="s">
        <v>140</v>
      </c>
      <c r="AZ271" s="5"/>
      <c r="BA271" s="5">
        <v>1</v>
      </c>
      <c r="BB271" s="5">
        <v>0</v>
      </c>
      <c r="BC271">
        <f t="shared" si="106"/>
        <v>0.35</v>
      </c>
      <c r="BD271">
        <f t="shared" si="107"/>
        <v>0</v>
      </c>
    </row>
    <row r="272" spans="1:56" hidden="1" outlineLevel="1">
      <c r="A272" t="s">
        <v>105</v>
      </c>
      <c r="B272" t="s">
        <v>173</v>
      </c>
      <c r="C272" s="1">
        <f t="shared" si="97"/>
        <v>6735</v>
      </c>
      <c r="D272" s="5">
        <f>IF(C272&gt;0,RANK(N272,(N272:P272,Q272:AD272)),0)</f>
        <v>2</v>
      </c>
      <c r="E272" s="5">
        <f>IF(C272&gt;0,RANK(O272,(N272:P272,Q272:AD272)),0)</f>
        <v>1</v>
      </c>
      <c r="F272" s="5">
        <f>IF(P272&gt;0,RANK(P272,(N272:P272,Q272:AD272)),0)</f>
        <v>0</v>
      </c>
      <c r="G272" s="1">
        <f t="shared" si="108"/>
        <v>1283</v>
      </c>
      <c r="H272" s="2">
        <f t="shared" si="109"/>
        <v>0.19049740163325909</v>
      </c>
      <c r="I272" s="2"/>
      <c r="J272" s="2">
        <f t="shared" si="98"/>
        <v>0.4</v>
      </c>
      <c r="K272" s="2">
        <f t="shared" si="99"/>
        <v>0.59049740163325914</v>
      </c>
      <c r="L272" s="2">
        <f t="shared" si="100"/>
        <v>0</v>
      </c>
      <c r="M272" s="2">
        <f t="shared" si="101"/>
        <v>9.5025983667408331E-3</v>
      </c>
      <c r="N272" s="1">
        <v>2694</v>
      </c>
      <c r="O272" s="1">
        <v>3977</v>
      </c>
      <c r="R272" s="1">
        <v>64</v>
      </c>
      <c r="AF272" s="5">
        <f>IF(Q272&gt;0,RANK(Q272,(N272:P272,Q272:AD272)),0)</f>
        <v>0</v>
      </c>
      <c r="AG272" s="5">
        <f>IF(R272&gt;0,RANK(R272,(N272:P272,Q272:AD272)),0)</f>
        <v>3</v>
      </c>
      <c r="AH272" s="5" t="e">
        <f>IF(#REF!&gt;0,RANK(#REF!,(N272:P272,Q272:AD272)),0)</f>
        <v>#REF!</v>
      </c>
      <c r="AI272" s="5">
        <f>IF(S272&gt;0,RANK(S272,(N272:P272,Q272:AD272)),0)</f>
        <v>0</v>
      </c>
      <c r="AJ272" s="2">
        <f t="shared" si="102"/>
        <v>0</v>
      </c>
      <c r="AK272" s="2">
        <f t="shared" si="103"/>
        <v>9.502598366740906E-3</v>
      </c>
      <c r="AM272" s="2">
        <f t="shared" si="104"/>
        <v>0</v>
      </c>
      <c r="AO272" t="s">
        <v>105</v>
      </c>
      <c r="AP272" t="s">
        <v>173</v>
      </c>
      <c r="AQ272">
        <v>2</v>
      </c>
      <c r="AS272">
        <v>28</v>
      </c>
      <c r="AT272" s="69">
        <v>163</v>
      </c>
      <c r="AU272" s="66">
        <f t="shared" si="105"/>
        <v>28163</v>
      </c>
      <c r="AW272" s="5" t="s">
        <v>140</v>
      </c>
      <c r="AZ272" s="5"/>
      <c r="BA272" s="5">
        <v>0</v>
      </c>
      <c r="BB272" s="5">
        <v>1</v>
      </c>
      <c r="BC272">
        <f t="shared" si="106"/>
        <v>0</v>
      </c>
      <c r="BD272">
        <f t="shared" si="107"/>
        <v>0.59</v>
      </c>
    </row>
    <row r="273" spans="1:53" collapsed="1">
      <c r="A273" t="s">
        <v>213</v>
      </c>
      <c r="B273" t="s">
        <v>49</v>
      </c>
      <c r="C273" s="1">
        <f t="shared" si="97"/>
        <v>718185</v>
      </c>
      <c r="D273" s="5">
        <f>IF(C273&gt;0,RANK(N273,(N273:P273,Q273:AD273)),0)</f>
        <v>2</v>
      </c>
      <c r="E273" s="5">
        <f>IF(C273&gt;0,RANK(O273,(N273:P273,Q273:AD273)),0)</f>
        <v>1</v>
      </c>
      <c r="F273" s="5">
        <f>IF(P273&gt;0,RANK(P273,(N273:P273,Q273:AD273)),0)</f>
        <v>0</v>
      </c>
      <c r="G273" s="1">
        <f t="shared" si="108"/>
        <v>245054</v>
      </c>
      <c r="H273" s="2">
        <f t="shared" si="109"/>
        <v>0.34121291867694259</v>
      </c>
      <c r="I273" s="2"/>
      <c r="J273" s="2">
        <f t="shared" si="98"/>
        <v>0.32253945710367105</v>
      </c>
      <c r="K273" s="2">
        <f t="shared" si="99"/>
        <v>0.66375237578061363</v>
      </c>
      <c r="L273" s="2">
        <f t="shared" si="100"/>
        <v>0</v>
      </c>
      <c r="M273" s="2">
        <f t="shared" si="101"/>
        <v>1.370816711571532E-2</v>
      </c>
      <c r="N273" s="1">
        <f>SUM(N191:N272)</f>
        <v>231643</v>
      </c>
      <c r="O273" s="1">
        <f>SUM(O191:O272)</f>
        <v>476697</v>
      </c>
      <c r="R273" s="1">
        <f>SUM(R191:R272)</f>
        <v>9845</v>
      </c>
      <c r="AF273" s="5">
        <f>IF(Q273&gt;0,RANK(Q273,(N273:P273,Q273:AD273)),0)</f>
        <v>0</v>
      </c>
      <c r="AG273" s="5">
        <f>IF(R273&gt;0,RANK(R273,(N273:P273,Q273:AD273)),0)</f>
        <v>3</v>
      </c>
      <c r="AH273" s="5" t="e">
        <f>IF(#REF!&gt;0,RANK(#REF!,(N273:P273,Q273:AD273)),0)</f>
        <v>#REF!</v>
      </c>
      <c r="AI273" s="5">
        <f>IF(S273&gt;0,RANK(S273,(N273:P273,Q273:AD273)),0)</f>
        <v>0</v>
      </c>
      <c r="AJ273" s="2">
        <f t="shared" si="102"/>
        <v>0</v>
      </c>
      <c r="AK273" s="2">
        <f t="shared" si="103"/>
        <v>1.3708167115715311E-2</v>
      </c>
      <c r="AM273" s="2">
        <f t="shared" si="104"/>
        <v>0</v>
      </c>
      <c r="AO273" t="s">
        <v>213</v>
      </c>
      <c r="AP273" t="s">
        <v>49</v>
      </c>
      <c r="AS273">
        <v>28</v>
      </c>
      <c r="AT273" s="69"/>
      <c r="AU273">
        <v>28</v>
      </c>
      <c r="AW273" s="5" t="s">
        <v>178</v>
      </c>
      <c r="AZ273" s="5"/>
      <c r="BA273" s="5"/>
    </row>
    <row r="274" spans="1:53">
      <c r="AI274" s="2"/>
      <c r="AN274"/>
      <c r="AR274" s="48"/>
      <c r="AS274" s="68"/>
      <c r="AT274" s="67"/>
      <c r="AU274"/>
      <c r="AV274" s="5"/>
      <c r="AW274"/>
    </row>
  </sheetData>
  <phoneticPr fontId="7"/>
  <conditionalFormatting sqref="D557:D575 D3:D122">
    <cfRule type="cellIs" dxfId="28" priority="25" stopIfTrue="1" operator="equal">
      <formula>1</formula>
    </cfRule>
    <cfRule type="cellIs" dxfId="27" priority="26" stopIfTrue="1" operator="equal">
      <formula>3</formula>
    </cfRule>
  </conditionalFormatting>
  <conditionalFormatting sqref="E557:E575 E3:E122">
    <cfRule type="cellIs" dxfId="26" priority="27" stopIfTrue="1" operator="equal">
      <formula>1</formula>
    </cfRule>
    <cfRule type="cellIs" dxfId="25" priority="28" stopIfTrue="1" operator="equal">
      <formula>3</formula>
    </cfRule>
  </conditionalFormatting>
  <conditionalFormatting sqref="F557:F575 AF557:AI575 AF3:AI273 F3:F122">
    <cfRule type="cellIs" dxfId="24" priority="29" stopIfTrue="1" operator="equal">
      <formula>1</formula>
    </cfRule>
    <cfRule type="cellIs" dxfId="23" priority="30" stopIfTrue="1" operator="equal">
      <formula>3</formula>
    </cfRule>
  </conditionalFormatting>
  <conditionalFormatting sqref="G1:G2">
    <cfRule type="expression" dxfId="22" priority="31" stopIfTrue="1">
      <formula>IF(#REF!=1,1,0)</formula>
    </cfRule>
    <cfRule type="expression" dxfId="21" priority="32" stopIfTrue="1">
      <formula>IF(#REF!=1,1,0)</formula>
    </cfRule>
  </conditionalFormatting>
  <conditionalFormatting sqref="H1:H2 H274:H65479">
    <cfRule type="expression" dxfId="20" priority="33" stopIfTrue="1">
      <formula>IF(#REF!=1,1,0)</formula>
    </cfRule>
    <cfRule type="expression" dxfId="19" priority="34" stopIfTrue="1">
      <formula>IF(#REF!=1,1,0)</formula>
    </cfRule>
  </conditionalFormatting>
  <conditionalFormatting sqref="G3:G122">
    <cfRule type="expression" dxfId="18" priority="35" stopIfTrue="1">
      <formula>IF(AND(G3&gt;0,#REF!=1),1,0)</formula>
    </cfRule>
    <cfRule type="expression" dxfId="17" priority="36" stopIfTrue="1">
      <formula>IF(AND(G3&gt;0,#REF!=1),1,0)</formula>
    </cfRule>
    <cfRule type="expression" dxfId="16" priority="37" stopIfTrue="1">
      <formula>IF(AND(G3&gt;0,#REF!=1),1,0)</formula>
    </cfRule>
  </conditionalFormatting>
  <conditionalFormatting sqref="H3:H122">
    <cfRule type="expression" dxfId="15" priority="38" stopIfTrue="1">
      <formula>IF(AND(#REF!&gt;0,#REF!=1),1,0)</formula>
    </cfRule>
    <cfRule type="expression" dxfId="14" priority="39" stopIfTrue="1">
      <formula>IF(AND(#REF!&gt;0,#REF!=1),1,0)</formula>
    </cfRule>
    <cfRule type="expression" dxfId="13" priority="40" stopIfTrue="1">
      <formula>IF(AND(#REF!&gt;0,#REF!=1),1,0)</formula>
    </cfRule>
  </conditionalFormatting>
  <conditionalFormatting sqref="D123:D273">
    <cfRule type="cellIs" dxfId="12" priority="1" stopIfTrue="1" operator="equal">
      <formula>1</formula>
    </cfRule>
    <cfRule type="cellIs" dxfId="11" priority="2" stopIfTrue="1" operator="equal">
      <formula>3</formula>
    </cfRule>
  </conditionalFormatting>
  <conditionalFormatting sqref="E123:E273">
    <cfRule type="cellIs" dxfId="10" priority="3" stopIfTrue="1" operator="equal">
      <formula>1</formula>
    </cfRule>
    <cfRule type="cellIs" dxfId="9" priority="4" stopIfTrue="1" operator="equal">
      <formula>3</formula>
    </cfRule>
  </conditionalFormatting>
  <conditionalFormatting sqref="F123:F273">
    <cfRule type="cellIs" dxfId="8" priority="5" stopIfTrue="1" operator="equal">
      <formula>1</formula>
    </cfRule>
    <cfRule type="cellIs" dxfId="7" priority="6" stopIfTrue="1" operator="equal">
      <formula>3</formula>
    </cfRule>
  </conditionalFormatting>
  <conditionalFormatting sqref="G123:G273">
    <cfRule type="expression" dxfId="6" priority="7" stopIfTrue="1">
      <formula>IF(D123=1,1,0)</formula>
    </cfRule>
    <cfRule type="expression" dxfId="5" priority="8" stopIfTrue="1">
      <formula>IF(E123=1,1,0)</formula>
    </cfRule>
  </conditionalFormatting>
  <conditionalFormatting sqref="H123:H273">
    <cfRule type="expression" dxfId="4" priority="9" stopIfTrue="1">
      <formula>IF(D123=1,1,0)</formula>
    </cfRule>
    <cfRule type="expression" dxfId="3" priority="10" stopIfTrue="1">
      <formula>IF(E123=1,1,0)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51"/>
  <sheetViews>
    <sheetView showRuler="0" workbookViewId="0">
      <selection activeCell="H7" sqref="H7"/>
    </sheetView>
  </sheetViews>
  <sheetFormatPr baseColWidth="10" defaultRowHeight="13" x14ac:dyDescent="0"/>
  <cols>
    <col min="1" max="4" width="1.7109375" customWidth="1"/>
    <col min="11" max="16" width="22.85546875" customWidth="1"/>
  </cols>
  <sheetData>
    <row r="1" spans="1:13">
      <c r="F1" t="s">
        <v>23</v>
      </c>
      <c r="G1" t="s">
        <v>24</v>
      </c>
      <c r="H1" t="s">
        <v>25</v>
      </c>
      <c r="I1" t="s">
        <v>223</v>
      </c>
      <c r="K1" t="str">
        <f>E2</f>
        <v>Kentucky</v>
      </c>
      <c r="L1" t="str">
        <f>E3</f>
        <v>Louisiana</v>
      </c>
      <c r="M1" t="str">
        <f>E4</f>
        <v>Mississippi</v>
      </c>
    </row>
    <row r="2" spans="1:13">
      <c r="A2">
        <f>IF(State!C3=1,1,IF(State!D3=1,2,IF(State!E3=1,3,4)))</f>
        <v>2</v>
      </c>
      <c r="B2">
        <f>IF(State!C3=2,1,IF(State!D3=2,2,IF(State!E3=2,3,4)))</f>
        <v>1</v>
      </c>
      <c r="C2">
        <f>IF(State!C3=3,1,IF(State!D3=3,2,IF(State!E3=3,3,4)))</f>
        <v>3</v>
      </c>
      <c r="D2">
        <f>IF(State!C3=4,1,IF(State!D3=4,2,IF(State!E3=4,3,4)))</f>
        <v>4</v>
      </c>
      <c r="E2" t="str">
        <f>State!A3</f>
        <v>Kentucky</v>
      </c>
      <c r="F2" s="1">
        <f>MAX(State!H3:L3)</f>
        <v>511374</v>
      </c>
      <c r="G2" s="1">
        <f>LARGE(State!H3:L3,2)</f>
        <v>426620</v>
      </c>
      <c r="H2" s="1">
        <f>LARGE(State!H3:L3,3)</f>
        <v>35597</v>
      </c>
      <c r="I2" s="1">
        <f>State!B3-Graphs!F2-Graphs!G2-Graphs!H2</f>
        <v>101</v>
      </c>
    </row>
    <row r="3" spans="1:13">
      <c r="A3">
        <f>IF(State!C4=1,1,IF(State!D4=1,2,IF(State!E4=1,3,4)))</f>
        <v>1</v>
      </c>
      <c r="B3">
        <f>IF(State!C4=2,1,IF(State!D4=2,2,IF(State!E4=2,3,4)))</f>
        <v>2</v>
      </c>
      <c r="C3">
        <f>IF(State!C4=3,1,IF(State!D4=3,2,IF(State!E4=3,3,4)))</f>
        <v>4</v>
      </c>
      <c r="D3">
        <f>IF(State!C4=4,1,IF(State!D4=4,2,IF(State!E4=4,3,4)))</f>
        <v>4</v>
      </c>
      <c r="E3" t="str">
        <f>State!A4</f>
        <v>Louisiana</v>
      </c>
      <c r="F3" s="1">
        <f>MAX(State!H4:L4)</f>
        <v>646924</v>
      </c>
      <c r="G3" s="1">
        <f>LARGE(State!H4:L4,2)</f>
        <v>505940</v>
      </c>
      <c r="H3" s="1">
        <f>LARGE(State!H4:L4,3)</f>
        <v>0.56114511338718187</v>
      </c>
      <c r="I3" s="1">
        <f>State!B4-Graphs!F3-Graphs!G3-Graphs!H3</f>
        <v>-0.56114511338718187</v>
      </c>
    </row>
    <row r="4" spans="1:13">
      <c r="A4">
        <f>IF(State!C5=1,1,IF(State!D5=1,2,IF(State!E5=1,3,4)))</f>
        <v>2</v>
      </c>
      <c r="B4">
        <f>IF(State!C5=2,1,IF(State!D5=2,2,IF(State!E5=2,3,4)))</f>
        <v>1</v>
      </c>
      <c r="C4">
        <f>IF(State!C5=3,1,IF(State!D5=3,2,IF(State!E5=3,3,4)))</f>
        <v>4</v>
      </c>
      <c r="D4">
        <f>IF(State!C5=4,1,IF(State!D5=4,2,IF(State!E5=4,3,4)))</f>
        <v>4</v>
      </c>
      <c r="E4" t="str">
        <f>State!A5</f>
        <v>Mississippi</v>
      </c>
      <c r="F4" s="1">
        <f>MAX(State!H5:L5)</f>
        <v>476697</v>
      </c>
      <c r="G4" s="1">
        <f>LARGE(State!H5:L5,2)</f>
        <v>231643</v>
      </c>
      <c r="H4" s="1">
        <v>0</v>
      </c>
      <c r="I4" s="1">
        <f>State!B5-Graphs!F4-Graphs!G4-Graphs!H4</f>
        <v>9845</v>
      </c>
    </row>
    <row r="5" spans="1:13">
      <c r="A5">
        <f>IF(State!C6=1,1,IF(State!D6=1,2,IF(State!E6=1,3,4)))</f>
        <v>2</v>
      </c>
      <c r="B5">
        <f>IF(State!C6=2,1,IF(State!D6=2,2,IF(State!E6=2,3,4)))</f>
        <v>1</v>
      </c>
      <c r="C5">
        <f>IF(State!C6=3,1,IF(State!D6=3,2,IF(State!E6=3,3,4)))</f>
        <v>3</v>
      </c>
      <c r="D5">
        <f>IF(State!C6=4,1,IF(State!D6=4,2,IF(State!E6=4,3,4)))</f>
        <v>4</v>
      </c>
      <c r="E5" t="str">
        <f>State!A6</f>
        <v>Total</v>
      </c>
      <c r="F5" s="1">
        <f>MAX(State!H6:L6)</f>
        <v>1494011</v>
      </c>
      <c r="G5" s="1">
        <f>LARGE(State!H6:L6,2)</f>
        <v>1305187</v>
      </c>
      <c r="H5" s="1">
        <f>LARGE(State!H6:L6,3)</f>
        <v>35597</v>
      </c>
      <c r="I5" s="1">
        <f>State!B6-Graphs!F5-Graphs!G5-Graphs!H5</f>
        <v>9946</v>
      </c>
    </row>
    <row r="6" spans="1:13">
      <c r="F6" s="1"/>
      <c r="G6" s="1"/>
      <c r="H6" s="1"/>
      <c r="I6" s="1"/>
    </row>
    <row r="7" spans="1:13">
      <c r="E7" t="s">
        <v>313</v>
      </c>
      <c r="F7" s="1">
        <v>2</v>
      </c>
      <c r="G7" s="1">
        <v>1</v>
      </c>
      <c r="H7" s="1"/>
      <c r="I7" s="1"/>
    </row>
    <row r="8" spans="1:13">
      <c r="F8" s="1"/>
      <c r="G8" s="1"/>
      <c r="H8" s="1"/>
      <c r="I8" s="1"/>
    </row>
    <row r="9" spans="1:13">
      <c r="F9" s="1"/>
      <c r="G9" s="1"/>
      <c r="H9" s="1"/>
      <c r="I9" s="1"/>
    </row>
    <row r="10" spans="1:13">
      <c r="F10" s="1"/>
      <c r="G10" s="1"/>
      <c r="H10" s="1"/>
      <c r="I10" s="1"/>
    </row>
    <row r="11" spans="1:13">
      <c r="F11" s="1"/>
      <c r="G11" s="1"/>
      <c r="H11" s="1"/>
      <c r="I11" s="1"/>
    </row>
    <row r="12" spans="1:13">
      <c r="F12" s="1"/>
      <c r="G12" s="1"/>
      <c r="H12" s="1"/>
      <c r="I12" s="1"/>
    </row>
    <row r="13" spans="1:13">
      <c r="F13" s="1"/>
      <c r="G13" s="1"/>
      <c r="H13" s="1"/>
      <c r="I13" s="1"/>
    </row>
    <row r="14" spans="1:13">
      <c r="F14" s="1"/>
      <c r="G14" s="1"/>
      <c r="H14" s="1"/>
      <c r="I14" s="1"/>
    </row>
    <row r="15" spans="1:13">
      <c r="F15" s="1"/>
      <c r="G15" s="1"/>
      <c r="H15" s="1"/>
      <c r="I15" s="1"/>
      <c r="K15" t="s">
        <v>110</v>
      </c>
      <c r="L15" t="s">
        <v>313</v>
      </c>
    </row>
    <row r="16" spans="1:13">
      <c r="F16" s="1"/>
      <c r="G16" s="1"/>
      <c r="H16" s="1"/>
      <c r="I16" s="1"/>
    </row>
    <row r="24" spans="6:9">
      <c r="F24" s="1"/>
      <c r="G24" s="1"/>
      <c r="H24" s="1"/>
      <c r="I24" s="1"/>
    </row>
    <row r="26" spans="6:9">
      <c r="F26" s="1"/>
      <c r="G26" s="1"/>
      <c r="H26" s="1"/>
      <c r="I26" s="1"/>
    </row>
    <row r="27" spans="6:9">
      <c r="F27" s="1"/>
      <c r="G27" s="1"/>
      <c r="H27" s="1"/>
      <c r="I27" s="1"/>
    </row>
    <row r="28" spans="6:9">
      <c r="F28" s="1"/>
      <c r="G28" s="1"/>
      <c r="H28" s="1"/>
      <c r="I28" s="1"/>
    </row>
    <row r="29" spans="6:9">
      <c r="F29" s="1"/>
      <c r="G29" s="1"/>
      <c r="H29" s="1"/>
      <c r="I29" s="1"/>
    </row>
    <row r="30" spans="6:9">
      <c r="F30" s="1"/>
      <c r="G30" s="1"/>
      <c r="H30" s="1"/>
      <c r="I30" s="1"/>
    </row>
    <row r="31" spans="6:9">
      <c r="F31" s="1"/>
      <c r="G31" s="1"/>
      <c r="H31" s="1"/>
      <c r="I31" s="1"/>
    </row>
    <row r="32" spans="6:9">
      <c r="H32" s="1"/>
      <c r="I32" s="1"/>
    </row>
    <row r="33" spans="6:9">
      <c r="F33" s="1"/>
      <c r="G33" s="1"/>
      <c r="H33" s="1"/>
      <c r="I33" s="1"/>
    </row>
    <row r="34" spans="6:9">
      <c r="F34" s="1"/>
      <c r="G34" s="1"/>
      <c r="H34" s="1"/>
      <c r="I34" s="1"/>
    </row>
    <row r="35" spans="6:9">
      <c r="F35" s="1"/>
      <c r="G35" s="1"/>
      <c r="H35" s="1"/>
      <c r="I35" s="1"/>
    </row>
    <row r="36" spans="6:9">
      <c r="F36" s="1"/>
      <c r="G36" s="1"/>
      <c r="H36" s="1"/>
      <c r="I36" s="1"/>
    </row>
    <row r="37" spans="6:9">
      <c r="F37" s="1"/>
      <c r="G37" s="1"/>
      <c r="H37" s="1"/>
      <c r="I37" s="1"/>
    </row>
    <row r="38" spans="6:9">
      <c r="F38" s="1"/>
      <c r="G38" s="1"/>
      <c r="H38" s="1"/>
      <c r="I38" s="1"/>
    </row>
    <row r="39" spans="6:9">
      <c r="F39" s="1"/>
      <c r="G39" s="1"/>
      <c r="H39" s="1"/>
      <c r="I39" s="1"/>
    </row>
    <row r="40" spans="6:9">
      <c r="F40" s="1"/>
      <c r="G40" s="1"/>
      <c r="H40" s="1"/>
      <c r="I40" s="1"/>
    </row>
    <row r="41" spans="6:9">
      <c r="F41" s="1"/>
      <c r="G41" s="1"/>
      <c r="H41" s="1"/>
      <c r="I41" s="1"/>
    </row>
    <row r="42" spans="6:9">
      <c r="F42" s="1"/>
      <c r="G42" s="1"/>
      <c r="H42" s="1"/>
      <c r="I42" s="1"/>
    </row>
    <row r="43" spans="6:9">
      <c r="F43" s="1"/>
      <c r="G43" s="1"/>
      <c r="H43" s="1"/>
      <c r="I43" s="1"/>
    </row>
    <row r="44" spans="6:9">
      <c r="F44" s="1"/>
      <c r="G44" s="1"/>
      <c r="H44" s="1"/>
      <c r="I44" s="1"/>
    </row>
    <row r="45" spans="6:9">
      <c r="F45" s="1"/>
      <c r="G45" s="1"/>
      <c r="H45" s="1"/>
      <c r="I45" s="1"/>
    </row>
    <row r="46" spans="6:9">
      <c r="F46" s="1"/>
      <c r="G46" s="1"/>
      <c r="H46" s="1"/>
      <c r="I46" s="1"/>
    </row>
    <row r="47" spans="6:9">
      <c r="F47" s="1"/>
      <c r="G47" s="1"/>
      <c r="H47" s="1"/>
      <c r="I47" s="1"/>
    </row>
    <row r="48" spans="6:9">
      <c r="F48" s="1"/>
      <c r="G48" s="1"/>
      <c r="H48" s="1"/>
      <c r="I48" s="1"/>
    </row>
    <row r="49" spans="6:9">
      <c r="F49" s="1"/>
      <c r="G49" s="1"/>
      <c r="H49" s="1"/>
      <c r="I49" s="1"/>
    </row>
    <row r="50" spans="6:9">
      <c r="F50" s="1"/>
      <c r="G50" s="1"/>
      <c r="H50" s="1"/>
      <c r="I50" s="1"/>
    </row>
    <row r="51" spans="6:9">
      <c r="F51" s="1"/>
      <c r="G51" s="1"/>
      <c r="H51" s="1"/>
      <c r="I5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T9"/>
  <sheetViews>
    <sheetView showRuler="0" workbookViewId="0">
      <selection activeCell="A5" sqref="A5:XFD5"/>
    </sheetView>
  </sheetViews>
  <sheetFormatPr baseColWidth="10" defaultRowHeight="13" x14ac:dyDescent="0"/>
  <cols>
    <col min="1" max="1" width="4.7109375" style="42" customWidth="1"/>
    <col min="2" max="2" width="12.7109375" style="42" customWidth="1"/>
    <col min="3" max="3" width="12.7109375" style="43" customWidth="1"/>
    <col min="4" max="4" width="5.7109375" style="53" customWidth="1"/>
    <col min="5" max="5" width="12.7109375" style="55" customWidth="1"/>
    <col min="6" max="6" width="8.7109375" style="54" customWidth="1"/>
    <col min="7" max="7" width="4.7109375" style="54" customWidth="1"/>
    <col min="8" max="8" width="4.7109375" style="42" customWidth="1"/>
    <col min="9" max="9" width="12.7109375" style="54" customWidth="1"/>
    <col min="10" max="10" width="12.7109375" style="43" customWidth="1"/>
    <col min="11" max="11" width="5.7109375" style="53" customWidth="1"/>
    <col min="12" max="12" width="12.7109375" style="42" customWidth="1"/>
    <col min="13" max="13" width="8.7109375" style="42" customWidth="1"/>
    <col min="14" max="14" width="5.28515625" style="42" customWidth="1"/>
    <col min="15" max="15" width="4.7109375" style="42" customWidth="1"/>
    <col min="16" max="16" width="12.7109375" style="42" customWidth="1"/>
    <col min="17" max="17" width="12.7109375" style="43" customWidth="1"/>
    <col min="18" max="18" width="5.7109375" style="53" customWidth="1"/>
    <col min="19" max="19" width="12.7109375" style="42" customWidth="1"/>
    <col min="20" max="20" width="8.7109375" style="42" customWidth="1"/>
    <col min="21" max="16384" width="10.7109375" style="42"/>
  </cols>
  <sheetData>
    <row r="1" spans="1:20">
      <c r="A1" s="7" t="s">
        <v>334</v>
      </c>
      <c r="B1" s="81" t="s">
        <v>178</v>
      </c>
      <c r="C1" s="83" t="s">
        <v>110</v>
      </c>
      <c r="D1" s="81" t="s">
        <v>79</v>
      </c>
      <c r="E1" s="109" t="str">
        <f>State!H2</f>
        <v>Democratic</v>
      </c>
      <c r="F1" s="109"/>
      <c r="G1" s="82"/>
      <c r="H1" s="7" t="s">
        <v>334</v>
      </c>
      <c r="I1" s="81" t="s">
        <v>178</v>
      </c>
      <c r="J1" s="83" t="s">
        <v>110</v>
      </c>
      <c r="K1" s="81" t="s">
        <v>79</v>
      </c>
      <c r="L1" s="110" t="str">
        <f>State!J2</f>
        <v>Republican</v>
      </c>
      <c r="M1" s="111"/>
      <c r="N1" s="84"/>
      <c r="O1" s="7" t="s">
        <v>334</v>
      </c>
      <c r="P1" s="81" t="s">
        <v>178</v>
      </c>
      <c r="Q1" s="83" t="s">
        <v>110</v>
      </c>
      <c r="R1" s="81" t="s">
        <v>79</v>
      </c>
      <c r="S1" s="112" t="str">
        <f>State!L2</f>
        <v>Independent</v>
      </c>
      <c r="T1" s="111"/>
    </row>
    <row r="2" spans="1:20">
      <c r="A2" s="7">
        <v>1</v>
      </c>
      <c r="B2" s="74" t="str">
        <f>VLOOKUP(F2,State!I$3:AS$5,37,0)</f>
        <v>Louisiana</v>
      </c>
      <c r="C2" s="41">
        <f>VLOOKUP(B2,State!$A$3:$B$6,2,0)</f>
        <v>1152864</v>
      </c>
      <c r="D2" s="81" t="str">
        <f>IF(VLOOKUP(B2,State!$A$3:$C$6,3,0)=1,"•","")</f>
        <v>•</v>
      </c>
      <c r="E2" s="41">
        <f>VLOOKUP(B2,State!$A$3:$H$6,8,0)</f>
        <v>646924</v>
      </c>
      <c r="F2" s="85">
        <f>MAX(State!I3:I5)</f>
        <v>0.56114511338718187</v>
      </c>
      <c r="G2" s="85"/>
      <c r="H2" s="7">
        <v>1</v>
      </c>
      <c r="I2" s="74" t="str">
        <f>VLOOKUP(M2,State!K$3:AS$5,35,0)</f>
        <v>Mississippi</v>
      </c>
      <c r="J2" s="41">
        <f>VLOOKUP(I2,State!$A$3:$B$6,2,0)</f>
        <v>718185</v>
      </c>
      <c r="K2" s="81" t="str">
        <f>IF(VLOOKUP(I2,State!$A$3:$D$6,4,0)=1,"•","")</f>
        <v>•</v>
      </c>
      <c r="L2" s="41">
        <f>VLOOKUP(I2,State!$A$3:$J$6,10,0)</f>
        <v>476697</v>
      </c>
      <c r="M2" s="85">
        <f>MAX(State!K3:K5)</f>
        <v>0.66375237578061363</v>
      </c>
      <c r="N2" s="85"/>
      <c r="O2" s="7">
        <v>1</v>
      </c>
      <c r="P2" s="74" t="str">
        <f>VLOOKUP(T2,State!M$3:AS$5,33,0)</f>
        <v>Kentucky</v>
      </c>
      <c r="Q2" s="41">
        <f>VLOOKUP(P2,State!$A$3:$B$6,2,0)</f>
        <v>973692</v>
      </c>
      <c r="R2" s="81" t="str">
        <f>IF(VLOOKUP(P2,State!$A$3:$E$6,5,0)=1,"•","")</f>
        <v/>
      </c>
      <c r="S2" s="41">
        <f>VLOOKUP(P2,State!$A$3:$L$6,12,0)</f>
        <v>35597</v>
      </c>
      <c r="T2" s="85">
        <f>MAX(State!M3:M5)</f>
        <v>3.6558788610772192E-2</v>
      </c>
    </row>
    <row r="3" spans="1:20">
      <c r="A3" s="7">
        <v>2</v>
      </c>
      <c r="B3" s="74" t="str">
        <f>VLOOKUP(F3,State!I$3:AS$5,37,0)</f>
        <v>Kentucky</v>
      </c>
      <c r="C3" s="41">
        <f>VLOOKUP(B3,State!$A$3:$B$6,2,0)</f>
        <v>973692</v>
      </c>
      <c r="D3" s="81" t="str">
        <f>IF(VLOOKUP(B3,State!$A$3:$C$6,3,0)=1,"•","")</f>
        <v/>
      </c>
      <c r="E3" s="41">
        <f>VLOOKUP(B3,State!$A$3:$H$6,8,0)</f>
        <v>426620</v>
      </c>
      <c r="F3" s="85">
        <f>LARGE(State!I$3:I$5,2)</f>
        <v>0.43814676509614953</v>
      </c>
      <c r="G3" s="85"/>
      <c r="H3" s="7">
        <v>2</v>
      </c>
      <c r="I3" s="74" t="str">
        <f>VLOOKUP(M3,State!K$3:AS$5,35,0)</f>
        <v>Kentucky</v>
      </c>
      <c r="J3" s="41">
        <f>VLOOKUP(I3,State!$A$3:$B$6,2,0)</f>
        <v>973692</v>
      </c>
      <c r="K3" s="81" t="str">
        <f>IF(VLOOKUP(I3,State!$A$3:$D$6,4,0)=1,"•","")</f>
        <v>•</v>
      </c>
      <c r="L3" s="41">
        <f>VLOOKUP(I3,State!$A$3:$J$6,10,0)</f>
        <v>511374</v>
      </c>
      <c r="M3" s="85">
        <f>LARGE(State!K$3:K$5,2)</f>
        <v>0.5251907173931798</v>
      </c>
      <c r="N3" s="85"/>
      <c r="O3" s="7">
        <v>2</v>
      </c>
      <c r="P3" s="74" t="str">
        <f>VLOOKUP(T3,State!M$3:AS$5,33,0)</f>
        <v>Louisiana</v>
      </c>
      <c r="Q3" s="41">
        <f>VLOOKUP(P3,State!$A$3:$B$6,2,0)</f>
        <v>1152864</v>
      </c>
      <c r="R3" s="81" t="str">
        <f>IF(VLOOKUP(P3,State!$A$3:$E$6,5,0)=1,"•","")</f>
        <v/>
      </c>
      <c r="S3" s="41">
        <f>VLOOKUP(P3,State!$A$3:$L$6,12,0)</f>
        <v>0</v>
      </c>
      <c r="T3" s="85">
        <f>LARGE(State!M$3:M$5,2)</f>
        <v>0</v>
      </c>
    </row>
    <row r="4" spans="1:20">
      <c r="A4" s="7">
        <v>3</v>
      </c>
      <c r="B4" s="74" t="str">
        <f>VLOOKUP(F4,State!I$3:AS$5,37,0)</f>
        <v>Mississippi</v>
      </c>
      <c r="C4" s="41">
        <f>VLOOKUP(B4,State!$A$3:$B$6,2,0)</f>
        <v>718185</v>
      </c>
      <c r="D4" s="81" t="str">
        <f>IF(VLOOKUP(B4,State!$A$3:$C$6,3,0)=1,"•","")</f>
        <v/>
      </c>
      <c r="E4" s="41">
        <f>VLOOKUP(B4,State!$A$3:$H$6,8,0)</f>
        <v>231643</v>
      </c>
      <c r="F4" s="85">
        <f>LARGE(State!I$3:I$5,3)</f>
        <v>0.32253945710367105</v>
      </c>
      <c r="G4" s="85"/>
      <c r="H4" s="7">
        <v>3</v>
      </c>
      <c r="I4" s="74" t="str">
        <f>VLOOKUP(M4,State!K$3:AS$5,35,0)</f>
        <v>Louisiana</v>
      </c>
      <c r="J4" s="41">
        <f>VLOOKUP(I4,State!$A$3:$B$6,2,0)</f>
        <v>1152864</v>
      </c>
      <c r="K4" s="81" t="str">
        <f>IF(VLOOKUP(I4,State!$A$3:$D$6,4,0)=1,"•","")</f>
        <v/>
      </c>
      <c r="L4" s="41">
        <f>VLOOKUP(I4,State!$A$3:$J$6,10,0)</f>
        <v>505940</v>
      </c>
      <c r="M4" s="85">
        <f>LARGE(State!K$3:K$5,3)</f>
        <v>0.43885488661281818</v>
      </c>
      <c r="N4" s="85"/>
      <c r="O4" s="7">
        <v>3</v>
      </c>
      <c r="P4" s="74" t="str">
        <f>VLOOKUP(T4,State!M$3:AS$5,33,0)</f>
        <v>Louisiana</v>
      </c>
      <c r="Q4" s="41">
        <f>VLOOKUP(P4,State!$A$3:$B$6,2,0)</f>
        <v>1152864</v>
      </c>
      <c r="R4" s="81" t="str">
        <f>IF(VLOOKUP(P4,State!$A$3:$E$6,5,0)=1,"•","")</f>
        <v/>
      </c>
      <c r="S4" s="41">
        <f>VLOOKUP(P4,State!$A$3:$L$6,12,0)</f>
        <v>0</v>
      </c>
      <c r="T4" s="85">
        <f>LARGE(State!M$3:M$5,3)</f>
        <v>0</v>
      </c>
    </row>
    <row r="5" spans="1:20">
      <c r="A5" s="7"/>
      <c r="B5" s="74" t="s">
        <v>67</v>
      </c>
      <c r="C5" s="41">
        <f>VLOOKUP(B5,State!$A$3:$B$6,2,0)</f>
        <v>2844741</v>
      </c>
      <c r="D5" s="81" t="str">
        <f>IF(VLOOKUP(B5,State!$A$3:$C$6,3,0)=1,"•","")</f>
        <v/>
      </c>
      <c r="E5" s="41">
        <f>VLOOKUP(B5,State!$A$3:$H$6,8,0)</f>
        <v>1305187</v>
      </c>
      <c r="F5" s="85">
        <f>State!I6</f>
        <v>0.4588069704763984</v>
      </c>
      <c r="G5" s="85"/>
      <c r="H5" s="7"/>
      <c r="I5" s="74" t="s">
        <v>67</v>
      </c>
      <c r="J5" s="41">
        <f>VLOOKUP(I5,State!$A$3:$B$6,2,0)</f>
        <v>2844741</v>
      </c>
      <c r="K5" s="81" t="str">
        <f>IF(VLOOKUP(I5,State!$A$3:$D$6,4,0)=1,"•","")</f>
        <v>•</v>
      </c>
      <c r="L5" s="41">
        <f>VLOOKUP(I5,State!$A$3:$J$6,10,0)</f>
        <v>1494011</v>
      </c>
      <c r="M5" s="85">
        <f>State!K6</f>
        <v>0.52518348770591061</v>
      </c>
      <c r="N5" s="85"/>
      <c r="O5" s="7"/>
      <c r="P5" s="74" t="s">
        <v>67</v>
      </c>
      <c r="Q5" s="41">
        <f>VLOOKUP(P5,State!$A$3:$B$6,2,0)</f>
        <v>2844741</v>
      </c>
      <c r="R5" s="81" t="str">
        <f>IF(VLOOKUP(P5,State!$A$3:$E$6,5,0)=1,"•","")</f>
        <v/>
      </c>
      <c r="S5" s="41">
        <f>VLOOKUP(P5,State!$A$3:$L$6,12,0)</f>
        <v>35597</v>
      </c>
      <c r="T5" s="85">
        <f>State!M6</f>
        <v>1.2513265706790179E-2</v>
      </c>
    </row>
    <row r="6" spans="1:20">
      <c r="M6" s="43"/>
      <c r="N6" s="43"/>
      <c r="P6" s="43"/>
      <c r="S6" s="43"/>
      <c r="T6" s="43"/>
    </row>
    <row r="7" spans="1:20">
      <c r="M7" s="56"/>
    </row>
    <row r="9" spans="1:20">
      <c r="S9" s="43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L81"/>
  <sheetViews>
    <sheetView showRuler="0" workbookViewId="0">
      <selection activeCell="E14" sqref="E14:G14"/>
    </sheetView>
  </sheetViews>
  <sheetFormatPr baseColWidth="10" defaultRowHeight="13" x14ac:dyDescent="0"/>
  <cols>
    <col min="1" max="1" width="11.7109375" customWidth="1"/>
    <col min="4" max="4" width="10.7109375" style="2"/>
  </cols>
  <sheetData>
    <row r="1" spans="1:38">
      <c r="A1" s="40" t="s">
        <v>283</v>
      </c>
      <c r="C1" s="2"/>
      <c r="D1"/>
    </row>
    <row r="2" spans="1:38">
      <c r="A2" t="s">
        <v>178</v>
      </c>
      <c r="B2" s="13" t="s">
        <v>32</v>
      </c>
      <c r="C2" s="22" t="s">
        <v>155</v>
      </c>
      <c r="D2" s="46" t="s">
        <v>200</v>
      </c>
      <c r="E2" s="46" t="s">
        <v>110</v>
      </c>
      <c r="F2" s="21" t="str">
        <f>County!N1</f>
        <v>Democratic</v>
      </c>
      <c r="G2" s="23" t="str">
        <f>County!O1</f>
        <v>Republican</v>
      </c>
      <c r="H2" s="52" t="str">
        <f>County!P1</f>
        <v>Independent</v>
      </c>
      <c r="I2" s="22" t="s">
        <v>223</v>
      </c>
      <c r="J2" s="21"/>
      <c r="L2" s="23"/>
      <c r="N2" s="49"/>
      <c r="P2" s="14"/>
      <c r="R2" s="14"/>
      <c r="T2" s="14"/>
      <c r="U2" s="14"/>
      <c r="V2" s="14"/>
      <c r="W2" s="113"/>
      <c r="X2" s="114"/>
      <c r="Y2" s="114"/>
      <c r="Z2" s="14"/>
      <c r="AA2" s="113"/>
      <c r="AB2" s="114"/>
      <c r="AC2" s="114"/>
      <c r="AD2" s="14"/>
      <c r="AE2" s="1"/>
      <c r="AG2" s="1"/>
      <c r="AH2" s="1"/>
      <c r="AI2" s="1"/>
      <c r="AJ2" s="1"/>
      <c r="AL2" s="1"/>
    </row>
    <row r="3" spans="1:38">
      <c r="A3" t="str">
        <f>VLOOKUP(C3,State!$G$3:$AS$5,39,FALSE)</f>
        <v>Kentucky</v>
      </c>
      <c r="B3" s="46" t="str">
        <f>IF(RANK(F3,F3:I3)=1,"Dem",IF(RANK(G3,F3:I3)=1,"Rep","Ind"))</f>
        <v>Rep</v>
      </c>
      <c r="C3" s="36">
        <f>MIN(State!G$3:G$5)</f>
        <v>8.7043952297030269E-2</v>
      </c>
      <c r="D3" s="37">
        <f>VLOOKUP(A3,State!$A$3:$F$5,6,FALSE)</f>
        <v>84754</v>
      </c>
      <c r="E3" s="37">
        <f>VLOOKUP(A3,State!$A$3:$B$5,2,FALSE)</f>
        <v>973692</v>
      </c>
      <c r="F3" s="35">
        <f>VLOOKUP(A3,State!$A$3:$I$5,9,FALSE)</f>
        <v>0.43814676509614953</v>
      </c>
      <c r="G3" s="35">
        <f>VLOOKUP(A3,State!$A$3:$K$5,11,FALSE)</f>
        <v>0.5251907173931798</v>
      </c>
      <c r="H3" s="35">
        <f>VLOOKUP(A3,State!$A$3:$M$5,13,FALSE)</f>
        <v>3.6558788610772192E-2</v>
      </c>
      <c r="I3" s="39">
        <f>1-F3-G3-H3</f>
        <v>1.0372889989854195E-4</v>
      </c>
      <c r="J3" s="35"/>
      <c r="L3" s="35"/>
      <c r="N3" s="35"/>
    </row>
    <row r="4" spans="1:38">
      <c r="A4" t="str">
        <f>VLOOKUP(C4,State!$G$3:$AS$5,39,FALSE)</f>
        <v>Louisiana</v>
      </c>
      <c r="B4" s="46" t="str">
        <f>IF(RANK(F4,F3:I4)=1,"Dem",IF(RANK(G4,F3:I4)=1,"Rep","Ind"))</f>
        <v>Dem</v>
      </c>
      <c r="C4" s="36">
        <f>SMALL(State!G$3:G$5,2)</f>
        <v>0.12229022677436367</v>
      </c>
      <c r="D4" s="37">
        <f>VLOOKUP(A4,State!$A$3:$F$5,6,FALSE)</f>
        <v>140984</v>
      </c>
      <c r="E4" s="37">
        <f>VLOOKUP(A4,State!$A$3:$B$5,2,FALSE)</f>
        <v>1152864</v>
      </c>
      <c r="F4" s="35">
        <f>VLOOKUP(A4,State!$A$3:$I$5,9,FALSE)</f>
        <v>0.56114511338718187</v>
      </c>
      <c r="G4" s="35">
        <f>VLOOKUP(A4,State!$A$3:$K$5,11,FALSE)</f>
        <v>0.43885488661281818</v>
      </c>
      <c r="H4" s="35">
        <f>VLOOKUP(A4,State!$A$3:$M$5,13,FALSE)</f>
        <v>0</v>
      </c>
      <c r="I4" s="39">
        <f>1-F4-G4-H4</f>
        <v>-5.5511151231257827E-17</v>
      </c>
      <c r="J4" s="35"/>
      <c r="L4" s="35"/>
      <c r="N4" s="35"/>
    </row>
    <row r="5" spans="1:38">
      <c r="A5" t="str">
        <f>VLOOKUP(C5,State!$G$3:$AS$5,39,FALSE)</f>
        <v>Mississippi</v>
      </c>
      <c r="B5" s="46" t="str">
        <f>IF(RANK(F5,F5:I5)=1,"Dem",IF(RANK(G5,F5:I5)=1,"Rep","Ind"))</f>
        <v>Rep</v>
      </c>
      <c r="C5" s="36">
        <f>SMALL(State!G$3:G$5,3)</f>
        <v>0.34121291867694259</v>
      </c>
      <c r="D5" s="37">
        <f>VLOOKUP(A5,State!$A$3:$F$5,6,FALSE)</f>
        <v>245054</v>
      </c>
      <c r="E5" s="37">
        <f>VLOOKUP(A5,State!$A$3:$B$5,2,FALSE)</f>
        <v>718185</v>
      </c>
      <c r="F5" s="35">
        <f>VLOOKUP(A5,State!$A$3:$I$5,9,FALSE)</f>
        <v>0.32253945710367105</v>
      </c>
      <c r="G5" s="35">
        <f>VLOOKUP(A5,State!$A$3:$K$5,11,FALSE)</f>
        <v>0.66375237578061363</v>
      </c>
      <c r="H5" s="35">
        <f>VLOOKUP(A5,State!$A$3:$M$5,13,FALSE)</f>
        <v>0</v>
      </c>
      <c r="I5" s="39">
        <f>1-F5-G5-H5</f>
        <v>1.370816711571532E-2</v>
      </c>
      <c r="J5" s="35"/>
      <c r="L5" s="35"/>
      <c r="N5" s="35"/>
    </row>
    <row r="6" spans="1:38">
      <c r="D6" s="36"/>
      <c r="E6" s="36"/>
      <c r="F6" s="37"/>
      <c r="G6" s="37"/>
      <c r="H6" s="35"/>
      <c r="I6" s="35"/>
      <c r="J6" s="35"/>
      <c r="K6" s="35"/>
      <c r="L6" s="35"/>
      <c r="M6" s="35"/>
    </row>
    <row r="7" spans="1:38">
      <c r="A7" s="40" t="s">
        <v>31</v>
      </c>
    </row>
    <row r="8" spans="1:38">
      <c r="A8" t="s">
        <v>178</v>
      </c>
      <c r="B8" s="13" t="s">
        <v>32</v>
      </c>
      <c r="C8" s="22" t="s">
        <v>155</v>
      </c>
      <c r="D8" s="46" t="s">
        <v>200</v>
      </c>
      <c r="E8" s="46" t="s">
        <v>110</v>
      </c>
      <c r="F8" s="21" t="str">
        <f>County!N1</f>
        <v>Democratic</v>
      </c>
      <c r="G8" s="23" t="str">
        <f>County!O1</f>
        <v>Republican</v>
      </c>
      <c r="H8" s="52" t="str">
        <f>County!P1</f>
        <v>Independent</v>
      </c>
      <c r="I8" s="22" t="s">
        <v>223</v>
      </c>
      <c r="J8" s="21"/>
      <c r="L8" s="23"/>
      <c r="N8" s="49"/>
      <c r="P8" s="14"/>
      <c r="R8" s="14"/>
      <c r="T8" s="14"/>
      <c r="U8" s="14"/>
      <c r="V8" s="14"/>
      <c r="W8" s="113"/>
      <c r="X8" s="113"/>
      <c r="Y8" s="113"/>
      <c r="Z8" s="14"/>
      <c r="AA8" s="113"/>
      <c r="AB8" s="113"/>
      <c r="AC8" s="113"/>
      <c r="AD8" s="14"/>
      <c r="AE8" s="1"/>
      <c r="AG8" s="1"/>
      <c r="AH8" s="1"/>
      <c r="AI8" s="1"/>
      <c r="AJ8" s="1"/>
      <c r="AL8" s="1"/>
    </row>
    <row r="9" spans="1:38">
      <c r="A9" t="str">
        <f>VLOOKUP(C9,State!$G$3:$AS$5,39,FALSE)</f>
        <v>Mississippi</v>
      </c>
      <c r="B9" s="46" t="str">
        <f>IF(RANK(F9,F9:I9)=1,"Dem",IF(RANK(G9,F9:I9)=1,"Rep","Ind"))</f>
        <v>Rep</v>
      </c>
      <c r="C9" s="36">
        <f>MAX(State!G$3:G$5)</f>
        <v>0.34121291867694259</v>
      </c>
      <c r="D9" s="37">
        <f>VLOOKUP(A9,State!$A$3:$F$5,6,FALSE)</f>
        <v>245054</v>
      </c>
      <c r="E9" s="37">
        <f>VLOOKUP(A9,State!$A$3:$B$5,2,FALSE)</f>
        <v>718185</v>
      </c>
      <c r="F9" s="35">
        <f>VLOOKUP(A9,State!$A$3:$I$5,9,FALSE)</f>
        <v>0.32253945710367105</v>
      </c>
      <c r="G9" s="35">
        <f>VLOOKUP(A9,State!$A$3:$K$5,11,FALSE)</f>
        <v>0.66375237578061363</v>
      </c>
      <c r="H9" s="35">
        <f>VLOOKUP(A9,State!$A$3:$M$5,13,FALSE)</f>
        <v>0</v>
      </c>
      <c r="I9" s="39">
        <f>1-F9-G9-H9</f>
        <v>1.370816711571532E-2</v>
      </c>
      <c r="J9" s="35"/>
      <c r="L9" s="35"/>
      <c r="N9" s="35"/>
    </row>
    <row r="10" spans="1:38">
      <c r="A10" t="str">
        <f>VLOOKUP(C10,State!$G$3:$AS$5,39,FALSE)</f>
        <v>Louisiana</v>
      </c>
      <c r="B10" s="46" t="str">
        <f>IF(RANK(F10,F10:I10)=1,"Dem",IF(RANK(G10,F10:I10)=1,"Rep","Ind"))</f>
        <v>Dem</v>
      </c>
      <c r="C10" s="36">
        <f>LARGE(State!G$3:G$5,2)</f>
        <v>0.12229022677436367</v>
      </c>
      <c r="D10" s="37">
        <f>VLOOKUP(A10,State!$A$3:$F$5,6,FALSE)</f>
        <v>140984</v>
      </c>
      <c r="E10" s="37">
        <f>VLOOKUP(A10,State!$A$3:$B$5,2,FALSE)</f>
        <v>1152864</v>
      </c>
      <c r="F10" s="35">
        <f>VLOOKUP(A10,State!$A$3:$I$5,9,FALSE)</f>
        <v>0.56114511338718187</v>
      </c>
      <c r="G10" s="35">
        <f>VLOOKUP(A10,State!$A$3:$K$5,11,FALSE)</f>
        <v>0.43885488661281818</v>
      </c>
      <c r="H10" s="35">
        <f>VLOOKUP(A10,State!$A$3:$M$5,13,FALSE)</f>
        <v>0</v>
      </c>
      <c r="I10" s="39">
        <f>1-F10-G10-H10</f>
        <v>-5.5511151231257827E-17</v>
      </c>
      <c r="J10" s="35"/>
      <c r="L10" s="35"/>
      <c r="N10" s="35"/>
    </row>
    <row r="11" spans="1:38">
      <c r="A11" t="str">
        <f>VLOOKUP(C11,State!$G$3:$AS$5,39,FALSE)</f>
        <v>Kentucky</v>
      </c>
      <c r="B11" s="46" t="str">
        <f>IF(RANK(F11,F11:I11)=1,"Dem",IF(RANK(G11,F11:I11)=1,"Rep","Ind"))</f>
        <v>Rep</v>
      </c>
      <c r="C11" s="36">
        <f>LARGE(State!G$3:G$5,3)</f>
        <v>8.7043952297030269E-2</v>
      </c>
      <c r="D11" s="37">
        <f>VLOOKUP(A11,State!$A$3:$F$5,6,FALSE)</f>
        <v>84754</v>
      </c>
      <c r="E11" s="37">
        <f>VLOOKUP(A11,State!$A$3:$B$5,2,FALSE)</f>
        <v>973692</v>
      </c>
      <c r="F11" s="35">
        <f>VLOOKUP(A11,State!$A$3:$I$5,9,FALSE)</f>
        <v>0.43814676509614953</v>
      </c>
      <c r="G11" s="35">
        <f>VLOOKUP(A11,State!$A$3:$K$5,11,FALSE)</f>
        <v>0.5251907173931798</v>
      </c>
      <c r="H11" s="35">
        <f>VLOOKUP(A11,State!$A$3:$M$5,13,FALSE)</f>
        <v>3.6558788610772192E-2</v>
      </c>
      <c r="I11" s="39">
        <f>1-F11-G11-H11</f>
        <v>1.0372889989854195E-4</v>
      </c>
      <c r="J11" s="35"/>
      <c r="L11" s="35"/>
      <c r="N11" s="35"/>
    </row>
    <row r="12" spans="1:38">
      <c r="C12" s="36"/>
      <c r="D12" s="37"/>
      <c r="E12" s="37"/>
      <c r="F12" s="35"/>
      <c r="G12" s="35"/>
      <c r="H12" s="35"/>
      <c r="I12" s="39"/>
      <c r="J12" s="35"/>
      <c r="L12" s="35"/>
      <c r="N12" s="35"/>
    </row>
    <row r="13" spans="1:38">
      <c r="A13" s="40" t="s">
        <v>21</v>
      </c>
      <c r="C13" s="36"/>
      <c r="D13" s="36"/>
      <c r="E13" s="37"/>
      <c r="F13" s="37"/>
      <c r="G13" s="35"/>
      <c r="H13" s="35"/>
      <c r="I13" s="35"/>
      <c r="J13" s="35"/>
      <c r="K13" s="35"/>
      <c r="L13" s="35"/>
    </row>
    <row r="14" spans="1:38">
      <c r="A14" s="102" t="str">
        <f>County!N1</f>
        <v>Democratic</v>
      </c>
      <c r="B14" s="115"/>
      <c r="C14" s="115"/>
      <c r="D14" s="8"/>
      <c r="E14" s="116" t="str">
        <f>County!O1</f>
        <v>Republican</v>
      </c>
      <c r="F14" s="117"/>
      <c r="G14" s="117"/>
      <c r="H14" s="9"/>
      <c r="I14" s="118" t="str">
        <f>County!P1</f>
        <v>Independent</v>
      </c>
      <c r="J14" s="119"/>
      <c r="K14" s="119"/>
      <c r="L14" s="10"/>
      <c r="M14" s="113" t="str">
        <f>County!Q1</f>
        <v>Libertarian</v>
      </c>
      <c r="N14" s="114"/>
      <c r="O14" s="114"/>
      <c r="P14" s="14"/>
      <c r="Q14" s="113" t="str">
        <f>County!R1</f>
        <v>Reform</v>
      </c>
      <c r="R14" s="114"/>
      <c r="S14" s="114"/>
      <c r="T14" s="14"/>
      <c r="U14" s="113"/>
      <c r="V14" s="114"/>
      <c r="W14" s="114"/>
      <c r="X14" s="14"/>
      <c r="Y14" s="113"/>
      <c r="Z14" s="114"/>
      <c r="AA14" s="114"/>
      <c r="AB14" s="14"/>
      <c r="AC14" s="1"/>
      <c r="AE14" s="1"/>
      <c r="AF14" s="1"/>
      <c r="AG14" s="1"/>
      <c r="AH14" s="1"/>
      <c r="AJ14" s="1"/>
    </row>
    <row r="15" spans="1:38" ht="13" customHeight="1">
      <c r="A15" t="str">
        <f>VLOOKUP(C15,State!I$3:AT$5,37,FALSE)</f>
        <v>Louisiana</v>
      </c>
      <c r="C15" s="25">
        <f>MAX(State!I3:I5)</f>
        <v>0.56114511338718187</v>
      </c>
      <c r="D15" s="14"/>
      <c r="E15" t="str">
        <f>VLOOKUP(G15,State!K$3:AT$5,35,FALSE)</f>
        <v>Mississippi</v>
      </c>
      <c r="G15" s="25">
        <f>MAX(State!K3:K5)</f>
        <v>0.66375237578061363</v>
      </c>
      <c r="H15" s="9"/>
      <c r="I15" t="str">
        <f>VLOOKUP(K15,State!M$3:AT$5,33,FALSE)</f>
        <v>Kentucky</v>
      </c>
      <c r="K15" s="25">
        <f>MAX(State!M3:M5)</f>
        <v>3.6558788610772192E-2</v>
      </c>
      <c r="L15" s="10"/>
      <c r="M15" t="str">
        <f>VLOOKUP(O15,State!O$3:AT$5,31,FALSE)</f>
        <v>Kentucky</v>
      </c>
      <c r="O15" s="25">
        <f>MAX(State!O$3:O$5)</f>
        <v>0</v>
      </c>
      <c r="P15" s="25"/>
      <c r="Q15" t="str">
        <f>VLOOKUP(S15,State!Q$3:AT$5,29,FALSE)</f>
        <v>Mississippi</v>
      </c>
      <c r="S15" s="25">
        <f>MAX(State!Q3:Q5)</f>
        <v>1.3708167115715311E-2</v>
      </c>
      <c r="T15" s="14"/>
      <c r="W15" s="25"/>
      <c r="AA15" s="25"/>
      <c r="AD15" s="25"/>
    </row>
    <row r="16" spans="1:38">
      <c r="A16" t="str">
        <f>VLOOKUP(C16,State!I$3:AT$5,37,FALSE)</f>
        <v>Kentucky</v>
      </c>
      <c r="B16" s="25"/>
      <c r="C16" s="25">
        <f>LARGE(State!I$3:I$5,2)</f>
        <v>0.43814676509614953</v>
      </c>
      <c r="D16" s="14"/>
      <c r="E16" t="str">
        <f>VLOOKUP(G16,State!K$3:AT$5,35,FALSE)</f>
        <v>Kentucky</v>
      </c>
      <c r="F16" s="25"/>
      <c r="G16" s="25">
        <f>LARGE(State!K$3:K$5,2)</f>
        <v>0.5251907173931798</v>
      </c>
      <c r="H16" s="9"/>
      <c r="I16" t="str">
        <f>VLOOKUP(K16,State!M$3:AT$5,33,FALSE)</f>
        <v>Louisiana</v>
      </c>
      <c r="J16" s="25"/>
      <c r="K16" s="25">
        <f>LARGE(State!M$3:M$5,2)</f>
        <v>0</v>
      </c>
      <c r="L16" s="10"/>
      <c r="M16" t="str">
        <f>VLOOKUP(O16,State!O$3:AT$5,31,FALSE)</f>
        <v>Kentucky</v>
      </c>
      <c r="N16" s="25"/>
      <c r="O16" s="25">
        <f>LARGE(State!O$3:O$5,2)</f>
        <v>0</v>
      </c>
      <c r="P16" s="25"/>
      <c r="Q16" t="str">
        <f>VLOOKUP(S16,State!Q$3:AT$5,29,FALSE)</f>
        <v>Kentucky</v>
      </c>
      <c r="R16" s="25"/>
      <c r="S16" s="25">
        <f>LARGE(State!Q$3:Q$5,2)</f>
        <v>0</v>
      </c>
      <c r="T16" s="14"/>
      <c r="V16" s="25"/>
      <c r="W16" s="25"/>
      <c r="Z16" s="25"/>
      <c r="AA16" s="25"/>
      <c r="AC16" s="25"/>
      <c r="AD16" s="25"/>
    </row>
    <row r="17" spans="1:31">
      <c r="A17" t="str">
        <f>VLOOKUP(C17,State!I$3:AT$5,37,FALSE)</f>
        <v>Mississippi</v>
      </c>
      <c r="B17" s="25"/>
      <c r="C17" s="25">
        <f>LARGE(State!I$3:I$5,3)</f>
        <v>0.32253945710367105</v>
      </c>
      <c r="D17" s="14"/>
      <c r="E17" t="str">
        <f>VLOOKUP(G17,State!K$3:AT$5,35,FALSE)</f>
        <v>Louisiana</v>
      </c>
      <c r="F17" s="25"/>
      <c r="G17" s="25">
        <f>LARGE(State!K$3:K$5,3)</f>
        <v>0.43885488661281818</v>
      </c>
      <c r="H17" s="9"/>
      <c r="I17" t="str">
        <f>VLOOKUP(K17,State!M$3:AT$5,33,FALSE)</f>
        <v>Louisiana</v>
      </c>
      <c r="J17" s="25"/>
      <c r="K17" s="25">
        <f>LARGE(State!M$3:M$5,3)</f>
        <v>0</v>
      </c>
      <c r="L17" s="10"/>
      <c r="M17" t="str">
        <f>VLOOKUP(O17,State!O$3:AT$5,31,FALSE)</f>
        <v>Kentucky</v>
      </c>
      <c r="N17" s="25"/>
      <c r="O17" s="25">
        <f>LARGE(State!O$3:O$5,3)</f>
        <v>0</v>
      </c>
      <c r="P17" s="25"/>
      <c r="Q17" t="str">
        <f>VLOOKUP(S17,State!Q$3:AT$5,29,FALSE)</f>
        <v>Kentucky</v>
      </c>
      <c r="R17" s="25"/>
      <c r="S17" s="25">
        <f>LARGE(State!Q$3:Q$5,3)</f>
        <v>0</v>
      </c>
      <c r="T17" s="14"/>
      <c r="V17" s="25"/>
      <c r="W17" s="25"/>
      <c r="Z17" s="25"/>
      <c r="AA17" s="25"/>
      <c r="AC17" s="25"/>
      <c r="AD17" s="25"/>
    </row>
    <row r="18" spans="1:31">
      <c r="B18" s="25"/>
      <c r="C18" s="25"/>
      <c r="D18" s="14"/>
      <c r="F18" s="25"/>
      <c r="G18" s="25"/>
      <c r="H18" s="9"/>
      <c r="J18" s="25"/>
      <c r="K18" s="25"/>
      <c r="L18" s="10"/>
      <c r="N18" s="25"/>
      <c r="O18" s="25"/>
      <c r="P18" s="25"/>
      <c r="R18" s="25"/>
      <c r="S18" s="25"/>
      <c r="T18" s="14"/>
      <c r="V18" s="25"/>
      <c r="W18" s="25"/>
      <c r="Z18" s="25"/>
      <c r="AA18" s="25"/>
      <c r="AC18" s="25"/>
      <c r="AD18" s="25"/>
    </row>
    <row r="19" spans="1:31">
      <c r="A19" s="61" t="s">
        <v>180</v>
      </c>
      <c r="B19" s="21"/>
      <c r="C19" s="25"/>
      <c r="D19" s="25"/>
      <c r="E19" s="14"/>
      <c r="F19" s="21"/>
      <c r="G19" s="25"/>
      <c r="H19" s="25"/>
      <c r="I19" s="9"/>
      <c r="J19" s="21"/>
      <c r="K19" s="25"/>
      <c r="L19" s="25"/>
      <c r="M19" s="10"/>
      <c r="N19" s="21"/>
      <c r="O19" s="25"/>
      <c r="P19" s="25"/>
      <c r="Q19" s="25"/>
      <c r="R19" s="21"/>
      <c r="S19" s="25"/>
      <c r="T19" s="25"/>
      <c r="U19" s="14"/>
      <c r="V19" s="14"/>
      <c r="W19" s="14"/>
      <c r="X19" s="14"/>
      <c r="Y19" s="22"/>
      <c r="Z19" s="21"/>
      <c r="AA19" s="25"/>
      <c r="AB19" s="25"/>
      <c r="AC19" s="22"/>
      <c r="AD19" s="14"/>
      <c r="AE19" s="14"/>
    </row>
    <row r="20" spans="1:31" ht="13" customHeight="1">
      <c r="A20" t="str">
        <f>VLOOKUP(C20,State!I$3:AT$5,37,FALSE)</f>
        <v>Mississippi</v>
      </c>
      <c r="B20" s="25"/>
      <c r="C20" s="25">
        <f>MIN(State!I3:I5)</f>
        <v>0.32253945710367105</v>
      </c>
      <c r="D20" s="14"/>
      <c r="E20" t="str">
        <f>VLOOKUP(G20,State!K$3:AT$5,35,FALSE)</f>
        <v>Louisiana</v>
      </c>
      <c r="F20" s="25"/>
      <c r="G20" s="25">
        <f>MIN(State!K3:K5)</f>
        <v>0.43885488661281818</v>
      </c>
      <c r="H20" s="9"/>
      <c r="I20" t="str">
        <f>VLOOKUP(K20,State!M$3:AT$5,33,FALSE)</f>
        <v>Louisiana</v>
      </c>
      <c r="J20" s="25"/>
      <c r="K20" s="25">
        <f>MIN(State!M3:M5)</f>
        <v>0</v>
      </c>
      <c r="L20" s="10"/>
      <c r="M20" t="str">
        <f>VLOOKUP(O20,State!O$3:AT$5,31,FALSE)</f>
        <v>Kentucky</v>
      </c>
      <c r="N20" s="25"/>
      <c r="O20" s="25">
        <f>MIN(State!O3:O5)</f>
        <v>0</v>
      </c>
      <c r="P20" s="25"/>
      <c r="Q20" t="str">
        <f>VLOOKUP(S20,State!Q$3:AT$5,29,FALSE)</f>
        <v>Kentucky</v>
      </c>
      <c r="R20" s="25"/>
      <c r="S20" s="25">
        <f>MIN(State!Q3:Q5)</f>
        <v>0</v>
      </c>
      <c r="T20" s="14"/>
      <c r="U20" s="14"/>
      <c r="V20" s="14"/>
      <c r="W20" s="14"/>
      <c r="X20" s="22"/>
      <c r="Z20" s="25"/>
      <c r="AA20" s="25"/>
      <c r="AB20" s="22"/>
      <c r="AC20" s="14"/>
      <c r="AD20" s="14"/>
    </row>
    <row r="21" spans="1:31">
      <c r="A21" t="str">
        <f>VLOOKUP(C21,State!I$3:AT$5,37,FALSE)</f>
        <v>Kentucky</v>
      </c>
      <c r="B21" s="25"/>
      <c r="C21" s="25">
        <f>SMALL(State!I$3:I$5,2)</f>
        <v>0.43814676509614953</v>
      </c>
      <c r="D21" s="14"/>
      <c r="E21" t="str">
        <f>VLOOKUP(G21,State!K$3:AT$5,35,FALSE)</f>
        <v>Kentucky</v>
      </c>
      <c r="F21" s="25"/>
      <c r="G21" s="25">
        <f>SMALL(State!K$3:K$5,2)</f>
        <v>0.5251907173931798</v>
      </c>
      <c r="H21" s="9"/>
      <c r="I21" t="str">
        <f>VLOOKUP(K21,State!M$3:AT$5,33,FALSE)</f>
        <v>Louisiana</v>
      </c>
      <c r="J21" s="25"/>
      <c r="K21" s="25">
        <f>SMALL(State!M$3:M$5,2)</f>
        <v>0</v>
      </c>
      <c r="L21" s="10"/>
      <c r="M21" t="str">
        <f>VLOOKUP(O21,State!O$3:AT$5,31,FALSE)</f>
        <v>Kentucky</v>
      </c>
      <c r="N21" s="25"/>
      <c r="O21" s="25">
        <f>SMALL(State!O$3:O$5,2)</f>
        <v>0</v>
      </c>
      <c r="P21" s="25"/>
      <c r="Q21" t="str">
        <f>VLOOKUP(S21,State!Q$3:AT$5,29,FALSE)</f>
        <v>Kentucky</v>
      </c>
      <c r="R21" s="25"/>
      <c r="S21" s="25">
        <f>SMALL(State!Q$3:Q$5,2)</f>
        <v>0</v>
      </c>
      <c r="T21" s="14"/>
      <c r="U21" s="14"/>
      <c r="V21" s="14"/>
      <c r="W21" s="14"/>
      <c r="X21" s="22"/>
      <c r="Z21" s="25"/>
      <c r="AA21" s="25"/>
      <c r="AB21" s="22"/>
      <c r="AC21" s="14"/>
      <c r="AD21" s="14"/>
    </row>
    <row r="22" spans="1:31">
      <c r="A22" t="str">
        <f>VLOOKUP(C22,State!I$3:AT$5,37,FALSE)</f>
        <v>Louisiana</v>
      </c>
      <c r="B22" s="25"/>
      <c r="C22" s="25">
        <f>SMALL(State!I$3:I$5,3)</f>
        <v>0.56114511338718187</v>
      </c>
      <c r="D22" s="14"/>
      <c r="E22" t="str">
        <f>VLOOKUP(G22,State!K$3:AT$5,35,FALSE)</f>
        <v>Mississippi</v>
      </c>
      <c r="F22" s="25"/>
      <c r="G22" s="25">
        <f>SMALL(State!K$3:K$5,3)</f>
        <v>0.66375237578061363</v>
      </c>
      <c r="H22" s="9"/>
      <c r="I22" t="str">
        <f>VLOOKUP(K22,State!M$3:AT$5,33,FALSE)</f>
        <v>Kentucky</v>
      </c>
      <c r="J22" s="25"/>
      <c r="K22" s="25">
        <f>SMALL(State!M$3:M$5,3)</f>
        <v>3.6558788610772192E-2</v>
      </c>
      <c r="L22" s="10"/>
      <c r="M22" t="str">
        <f>VLOOKUP(O22,State!O$3:AT$5,31,FALSE)</f>
        <v>Kentucky</v>
      </c>
      <c r="N22" s="25"/>
      <c r="O22" s="25">
        <f>SMALL(State!O$3:O$5,3)</f>
        <v>0</v>
      </c>
      <c r="P22" s="25"/>
      <c r="Q22" t="str">
        <f>VLOOKUP(S22,State!Q$3:AT$5,29,FALSE)</f>
        <v>Mississippi</v>
      </c>
      <c r="R22" s="25"/>
      <c r="S22" s="25">
        <f>SMALL(State!Q$3:Q$5,3)</f>
        <v>1.3708167115715311E-2</v>
      </c>
      <c r="T22" s="14"/>
      <c r="U22" s="14"/>
      <c r="V22" s="14"/>
      <c r="W22" s="14"/>
      <c r="X22" s="22"/>
      <c r="Z22" s="25"/>
      <c r="AA22" s="25"/>
      <c r="AB22" s="22"/>
      <c r="AC22" s="14"/>
      <c r="AD22" s="14"/>
    </row>
    <row r="23" spans="1:31">
      <c r="B23" s="25"/>
      <c r="C23" s="25"/>
      <c r="D23" s="14"/>
      <c r="F23" s="25"/>
      <c r="G23" s="25"/>
      <c r="H23" s="9"/>
      <c r="J23" s="25"/>
      <c r="K23" s="25"/>
      <c r="L23" s="10"/>
      <c r="N23" s="25"/>
      <c r="O23" s="25"/>
      <c r="P23" s="25"/>
      <c r="R23" s="25"/>
      <c r="S23" s="25"/>
      <c r="T23" s="14"/>
      <c r="U23" s="14"/>
      <c r="V23" s="14"/>
      <c r="W23" s="14"/>
      <c r="X23" s="22"/>
      <c r="Z23" s="25"/>
      <c r="AA23" s="25"/>
      <c r="AB23" s="22"/>
      <c r="AC23" s="14"/>
      <c r="AD23" s="14"/>
    </row>
    <row r="24" spans="1:31">
      <c r="A24" s="61" t="s">
        <v>191</v>
      </c>
      <c r="B24" s="21"/>
      <c r="C24" s="25"/>
      <c r="D24" s="25"/>
      <c r="E24" s="14"/>
      <c r="F24" s="23"/>
      <c r="G24" s="9"/>
      <c r="H24" s="9"/>
      <c r="I24" s="9"/>
      <c r="J24" s="24"/>
      <c r="K24" s="10"/>
      <c r="L24" s="10"/>
      <c r="M24" s="10"/>
      <c r="N24" s="22"/>
      <c r="O24" s="14"/>
      <c r="P24" s="14"/>
      <c r="Q24" s="14"/>
      <c r="R24" s="22"/>
      <c r="S24" s="14"/>
      <c r="T24" s="14"/>
      <c r="U24" s="14"/>
      <c r="V24" s="14"/>
      <c r="W24" s="14"/>
      <c r="X24" s="14"/>
      <c r="Y24" s="22"/>
      <c r="Z24" s="22"/>
      <c r="AA24" s="14"/>
      <c r="AB24" s="14"/>
      <c r="AC24" s="22"/>
      <c r="AD24" s="14"/>
      <c r="AE24" s="14"/>
    </row>
    <row r="25" spans="1:31" ht="13" customHeight="1">
      <c r="A25" t="str">
        <f>VLOOKUP(C25,County!$J$2:$AO$273,32,FALSE)</f>
        <v>Orleans</v>
      </c>
      <c r="B25" t="str">
        <f>VLOOKUP(C25,County!$J$2:$AP$273,33,FALSE)</f>
        <v>LA</v>
      </c>
      <c r="C25" s="2">
        <f>MAX(County!J1:J273)</f>
        <v>0.86531431590068675</v>
      </c>
      <c r="E25" t="str">
        <f>VLOOKUP(G25,County!$K$2:$AO$273,31,FALSE)</f>
        <v>George</v>
      </c>
      <c r="F25" t="str">
        <f>VLOOKUP(G25,County!$K$2:$AP$273,32,FALSE)</f>
        <v>MS</v>
      </c>
      <c r="G25" s="2">
        <f>MAX(County!K1:K273)</f>
        <v>0.87514318442153494</v>
      </c>
      <c r="H25" s="2"/>
      <c r="I25" t="str">
        <f>VLOOKUP(K25,County!$L$2:$AO$273,30,FALSE)</f>
        <v>Franklin</v>
      </c>
      <c r="J25" t="str">
        <f>VLOOKUP(K25,County!$L$2:$AP$273,31,FALSE)</f>
        <v>KY</v>
      </c>
      <c r="K25" s="2">
        <f>MAX(County!L1:L273)</f>
        <v>6.5039687240848243E-2</v>
      </c>
      <c r="L25" s="2"/>
      <c r="M25" t="str">
        <f>VLOOKUP(O25,County!$AJ$2:$AO$273,6,FALSE)</f>
        <v>Adair</v>
      </c>
      <c r="N25" t="str">
        <f>VLOOKUP(O25,County!$AJ$2:$AP$273,7,FALSE)</f>
        <v>KY</v>
      </c>
      <c r="O25" s="2">
        <f>MAX(County!AJ1:AJ273)</f>
        <v>0</v>
      </c>
      <c r="P25" s="2"/>
      <c r="Q25" t="str">
        <f>VLOOKUP(S25,County!$AK$2:$AO$273,5,FALSE)</f>
        <v>Tunica</v>
      </c>
      <c r="R25" t="str">
        <f>VLOOKUP(S25,County!$AK$2:$AP$273,6,FALSE)</f>
        <v>MS</v>
      </c>
      <c r="S25" s="2">
        <f>MAX(County!AK1:AK273)</f>
        <v>2.4371069182389939E-2</v>
      </c>
      <c r="T25" s="2"/>
      <c r="W25" s="2"/>
      <c r="X25" s="2"/>
      <c r="AA25" s="2"/>
      <c r="AB25" s="2"/>
    </row>
    <row r="26" spans="1:31">
      <c r="A26" t="str">
        <f>VLOOKUP(C26,County!$J$2:$AO$273,32,FALSE)</f>
        <v>St. Helena</v>
      </c>
      <c r="B26" t="str">
        <f>VLOOKUP(C26,County!$J$2:$AP$273,33,FALSE)</f>
        <v>LA</v>
      </c>
      <c r="C26" s="2">
        <f>LARGE(County!J1:J273,2)</f>
        <v>0.80869194716659565</v>
      </c>
      <c r="E26" t="str">
        <f>VLOOKUP(G26,County!$K$2:$AO$273,31,FALSE)</f>
        <v>Itawamba</v>
      </c>
      <c r="F26" t="str">
        <f>VLOOKUP(G26,County!$K$2:$AP$273,32,FALSE)</f>
        <v>MS</v>
      </c>
      <c r="G26" s="2">
        <f>LARGE(County!K1:K273,2)</f>
        <v>0.86806252688943064</v>
      </c>
      <c r="I26" t="str">
        <f>VLOOKUP(K26,County!$L$2:$AO$273,30,FALSE)</f>
        <v>Woodford</v>
      </c>
      <c r="J26" t="str">
        <f>VLOOKUP(K26,County!$L$2:$AP$273,31,FALSE)</f>
        <v>KY</v>
      </c>
      <c r="K26" s="2">
        <f>LARGE(County!L1:L273,2)</f>
        <v>6.184407796101949E-2</v>
      </c>
      <c r="M26" t="str">
        <f>VLOOKUP(O26,County!$AJ$2:$AO$273,6,FALSE)</f>
        <v>Adair</v>
      </c>
      <c r="N26" t="str">
        <f>VLOOKUP(O26,County!$AJ$2:$AP$273,7,FALSE)</f>
        <v>KY</v>
      </c>
      <c r="O26" s="2">
        <f>LARGE(County!AJ1:AJ273,2)</f>
        <v>0</v>
      </c>
      <c r="P26" s="2"/>
      <c r="Q26" t="str">
        <f>VLOOKUP(S26,County!$AK$2:$AO$273,5,FALSE)</f>
        <v>Harrison</v>
      </c>
      <c r="R26" t="str">
        <f>VLOOKUP(S26,County!$AK$2:$AP$273,6,FALSE)</f>
        <v>MS</v>
      </c>
      <c r="S26" s="2">
        <f>LARGE(County!AK1:AK273,2)</f>
        <v>2.3842555250846911E-2</v>
      </c>
      <c r="W26" s="2"/>
      <c r="AA26" s="2"/>
    </row>
    <row r="27" spans="1:31">
      <c r="A27" t="str">
        <f>VLOOKUP(C27,County!$J$2:$AO$273,32,FALSE)</f>
        <v>Iberville</v>
      </c>
      <c r="B27" t="str">
        <f>VLOOKUP(C27,County!$J$2:$AP$273,33,FALSE)</f>
        <v>LA</v>
      </c>
      <c r="C27" s="2">
        <f>LARGE(County!J2:J273,3)</f>
        <v>0.72810480976310121</v>
      </c>
      <c r="D27"/>
      <c r="E27" t="str">
        <f>VLOOKUP(G27,County!$K$2:$AO$273,31,FALSE)</f>
        <v>Union</v>
      </c>
      <c r="F27" t="str">
        <f>VLOOKUP(G27,County!$K$2:$AP$273,32,FALSE)</f>
        <v>MS</v>
      </c>
      <c r="G27" s="2">
        <f>LARGE(County!K2:K273,3)</f>
        <v>0.8559477124183007</v>
      </c>
      <c r="I27" t="str">
        <f>VLOOKUP(K27,County!$L$2:$AO$273,30,FALSE)</f>
        <v>Fayette</v>
      </c>
      <c r="J27" t="str">
        <f>VLOOKUP(K27,County!$L$2:$AP$273,31,FALSE)</f>
        <v>KY</v>
      </c>
      <c r="K27" s="2">
        <f>LARGE(County!L2:L273,3)</f>
        <v>5.63893653516295E-2</v>
      </c>
      <c r="M27" t="str">
        <f>VLOOKUP(O27,County!$AJ$2:$AO$273,6,FALSE)</f>
        <v>Adair</v>
      </c>
      <c r="N27" t="str">
        <f>VLOOKUP(O27,County!$AJ$2:$AP$273,7,FALSE)</f>
        <v>KY</v>
      </c>
      <c r="O27" s="2">
        <f>LARGE(County!AJ2:AJ273,3)</f>
        <v>0</v>
      </c>
      <c r="P27" s="2"/>
      <c r="Q27" t="str">
        <f>VLOOKUP(S27,County!$AK$2:$AO$273,5,FALSE)</f>
        <v>Wilkinson</v>
      </c>
      <c r="R27" t="str">
        <f>VLOOKUP(S27,County!$AK$2:$AP$273,6,FALSE)</f>
        <v>MS</v>
      </c>
      <c r="S27" s="2">
        <f>LARGE(County!AK2:AK273,3)</f>
        <v>2.3013698630136987E-2</v>
      </c>
      <c r="W27" s="2"/>
      <c r="AA27" s="2"/>
    </row>
    <row r="28" spans="1:31">
      <c r="A28" t="str">
        <f>VLOOKUP(C28,County!$J$2:$AO$273,32,FALSE)</f>
        <v>Jefferson</v>
      </c>
      <c r="B28" t="str">
        <f>VLOOKUP(C28,County!$J$2:$AP$273,33,FALSE)</f>
        <v>MS</v>
      </c>
      <c r="C28" s="2">
        <f>LARGE(County!J2:J273,4)</f>
        <v>0.72144948755490479</v>
      </c>
      <c r="D28"/>
      <c r="E28" t="str">
        <f>VLOOKUP(G28,County!$K$2:$AO$273,31,FALSE)</f>
        <v>Lamar</v>
      </c>
      <c r="F28" t="str">
        <f>VLOOKUP(G28,County!$K$2:$AP$273,32,FALSE)</f>
        <v>MS</v>
      </c>
      <c r="G28" s="2">
        <f>LARGE(County!K2:K273,4)</f>
        <v>0.84627215467994732</v>
      </c>
      <c r="I28" t="str">
        <f>VLOOKUP(K28,County!$L$2:$AO$273,30,FALSE)</f>
        <v>Anderson</v>
      </c>
      <c r="J28" t="str">
        <f>VLOOKUP(K28,County!$L$2:$AP$273,31,FALSE)</f>
        <v>KY</v>
      </c>
      <c r="K28" s="2">
        <f>LARGE(County!L2:L273,4)</f>
        <v>5.4985882003269433E-2</v>
      </c>
      <c r="M28" t="str">
        <f>VLOOKUP(O28,County!$AJ$2:$AO$273,6,FALSE)</f>
        <v>Adair</v>
      </c>
      <c r="N28" t="str">
        <f>VLOOKUP(O28,County!$AJ$2:$AP$273,7,FALSE)</f>
        <v>KY</v>
      </c>
      <c r="O28" s="2">
        <f>LARGE(County!AJ2:AJ273,4)</f>
        <v>0</v>
      </c>
      <c r="P28" s="2"/>
      <c r="Q28" t="str">
        <f>VLOOKUP(S28,County!$AK$2:$AO$273,5,FALSE)</f>
        <v>Greene</v>
      </c>
      <c r="R28" t="str">
        <f>VLOOKUP(S28,County!$AK$2:$AP$273,6,FALSE)</f>
        <v>MS</v>
      </c>
      <c r="S28" s="2">
        <f>LARGE(County!AK2:AK273,4)</f>
        <v>2.2668727460072129E-2</v>
      </c>
      <c r="W28" s="2"/>
      <c r="AA28" s="2"/>
    </row>
    <row r="29" spans="1:31">
      <c r="A29" t="str">
        <f>VLOOKUP(C29,County!$J$2:$AO$273,32,FALSE)</f>
        <v>St. John the Baptist</v>
      </c>
      <c r="B29" t="str">
        <f>VLOOKUP(C29,County!$J$2:$AP$273,33,FALSE)</f>
        <v>LA</v>
      </c>
      <c r="C29" s="2">
        <f>LARGE(County!J2:J273,5)</f>
        <v>0.71098265895953761</v>
      </c>
      <c r="D29"/>
      <c r="E29" t="str">
        <f>VLOOKUP(G29,County!$K$2:$AO$273,31,FALSE)</f>
        <v>Alcorn</v>
      </c>
      <c r="F29" t="str">
        <f>VLOOKUP(G29,County!$K$2:$AP$273,32,FALSE)</f>
        <v>MS</v>
      </c>
      <c r="G29" s="2">
        <f>LARGE(County!K2:K273,5)</f>
        <v>0.83344361470838457</v>
      </c>
      <c r="I29" t="str">
        <f>VLOOKUP(K29,County!$L$2:$AO$273,30,FALSE)</f>
        <v>Harrison</v>
      </c>
      <c r="J29" t="str">
        <f>VLOOKUP(K29,County!$L$2:$AP$273,31,FALSE)</f>
        <v>KY</v>
      </c>
      <c r="K29" s="2">
        <f>LARGE(County!L2:L273,5)</f>
        <v>5.4007820136852396E-2</v>
      </c>
      <c r="M29" t="str">
        <f>VLOOKUP(O29,County!$AJ$2:$AO$273,6,FALSE)</f>
        <v>Adair</v>
      </c>
      <c r="N29" t="str">
        <f>VLOOKUP(O29,County!$AJ$2:$AP$273,7,FALSE)</f>
        <v>KY</v>
      </c>
      <c r="O29" s="2">
        <f>LARGE(County!AJ2:AJ273,5)</f>
        <v>0</v>
      </c>
      <c r="P29" s="2"/>
      <c r="Q29" t="str">
        <f>VLOOKUP(S29,County!$AK$2:$AO$273,5,FALSE)</f>
        <v>Claiborne</v>
      </c>
      <c r="R29" t="str">
        <f>VLOOKUP(S29,County!$AK$2:$AP$273,6,FALSE)</f>
        <v>MS</v>
      </c>
      <c r="S29" s="2">
        <f>LARGE(County!AK2:AK273,5)</f>
        <v>2.1814006888633754E-2</v>
      </c>
      <c r="W29" s="2"/>
      <c r="AA29" s="2"/>
    </row>
    <row r="30" spans="1:31">
      <c r="C30" s="2"/>
      <c r="D30"/>
      <c r="G30" s="2"/>
      <c r="K30" s="2"/>
      <c r="O30" s="2"/>
      <c r="P30" s="2"/>
      <c r="S30" s="2"/>
      <c r="W30" s="2"/>
      <c r="AA30" s="2"/>
    </row>
    <row r="31" spans="1:31">
      <c r="A31" s="61" t="s">
        <v>328</v>
      </c>
    </row>
    <row r="32" spans="1:31" ht="13" customHeight="1">
      <c r="A32" t="str">
        <f>VLOOKUP(C32,County!$J$2:$AO$273,32,FALSE)</f>
        <v>George</v>
      </c>
      <c r="B32" t="str">
        <f>VLOOKUP(C32,County!$J$2:$AP$273,33,FALSE)</f>
        <v>MS</v>
      </c>
      <c r="C32" s="2">
        <f>MIN(County!J1:J273)</f>
        <v>0.10374734086074293</v>
      </c>
      <c r="D32"/>
      <c r="E32" t="str">
        <f>VLOOKUP(G32,County!$K$2:$AO$273,31,FALSE)</f>
        <v>Orleans</v>
      </c>
      <c r="F32" t="str">
        <f>VLOOKUP(G32,County!$K$2:$AP$273,32,FALSE)</f>
        <v>LA</v>
      </c>
      <c r="G32" s="2">
        <f>MIN(County!K1:K273)</f>
        <v>0.13468568409931325</v>
      </c>
      <c r="K32" s="2"/>
      <c r="L32" s="2"/>
      <c r="O32" s="2"/>
      <c r="P32" s="2"/>
      <c r="S32" s="2"/>
      <c r="T32" s="2"/>
      <c r="W32" s="2"/>
      <c r="X32" s="2"/>
      <c r="AA32" s="2"/>
      <c r="AB32" s="2"/>
    </row>
    <row r="33" spans="1:31">
      <c r="A33" t="str">
        <f>VLOOKUP(C33,County!$J$2:$AO$273,32,FALSE)</f>
        <v>Itawamba</v>
      </c>
      <c r="B33" t="str">
        <f>VLOOKUP(C33,County!$J$2:$AP$273,33,FALSE)</f>
        <v>MS</v>
      </c>
      <c r="C33" s="2">
        <f>SMALL(County!J1:J273,2)</f>
        <v>0.12046464936182417</v>
      </c>
      <c r="D33"/>
      <c r="E33" t="str">
        <f>VLOOKUP(G33,County!$K$2:$AO$273,31,FALSE)</f>
        <v>St. Helena</v>
      </c>
      <c r="F33" t="str">
        <f>VLOOKUP(G33,County!$K$2:$AP$273,32,FALSE)</f>
        <v>LA</v>
      </c>
      <c r="G33" s="2">
        <f>SMALL(County!K1:K273,2)</f>
        <v>0.19130805283340435</v>
      </c>
      <c r="I33" s="58"/>
      <c r="K33" s="2"/>
    </row>
    <row r="34" spans="1:31">
      <c r="A34" t="str">
        <f>VLOOKUP(C34,County!$J$2:$AO$273,32,FALSE)</f>
        <v>Union</v>
      </c>
      <c r="B34" t="str">
        <f>VLOOKUP(C34,County!$J$2:$AP$273,33,FALSE)</f>
        <v>MS</v>
      </c>
      <c r="C34" s="2">
        <f>SMALL(County!J2:J273,3)</f>
        <v>0.13424836601307188</v>
      </c>
      <c r="D34"/>
      <c r="E34" t="str">
        <f>VLOOKUP(G34,County!$K$2:$AO$273,31,FALSE)</f>
        <v>Jefferson</v>
      </c>
      <c r="F34" t="str">
        <f>VLOOKUP(G34,County!$K$2:$AP$273,32,FALSE)</f>
        <v>MS</v>
      </c>
      <c r="G34" s="2">
        <f>SMALL(County!K2:K273,3)</f>
        <v>0.26098096632503659</v>
      </c>
      <c r="I34" s="57"/>
      <c r="K34" s="2"/>
    </row>
    <row r="35" spans="1:31">
      <c r="A35" t="str">
        <f>VLOOKUP(C35,County!$J$2:$AO$273,32,FALSE)</f>
        <v>Jackson</v>
      </c>
      <c r="B35" t="str">
        <f>VLOOKUP(C35,County!$J$2:$AP$273,33,FALSE)</f>
        <v>KY</v>
      </c>
      <c r="C35" s="2">
        <f>SMALL(County!J2:J273,4)</f>
        <v>0.14167267483777937</v>
      </c>
      <c r="D35"/>
      <c r="E35" t="str">
        <f>VLOOKUP(G35,County!$K$2:$AO$273,31,FALSE)</f>
        <v>Iberville</v>
      </c>
      <c r="F35" t="str">
        <f>VLOOKUP(G35,County!$K$2:$AP$273,32,FALSE)</f>
        <v>LA</v>
      </c>
      <c r="G35" s="2">
        <f>SMALL(County!K2:K273,4)</f>
        <v>0.27189519023689879</v>
      </c>
      <c r="K35" s="2"/>
    </row>
    <row r="36" spans="1:31">
      <c r="A36" t="str">
        <f>VLOOKUP(C36,County!$J$2:$AO$273,32,FALSE)</f>
        <v>Lamar</v>
      </c>
      <c r="B36" t="str">
        <f>VLOOKUP(C36,County!$J$2:$AP$273,33,FALSE)</f>
        <v>MS</v>
      </c>
      <c r="C36" s="2">
        <f>SMALL(County!J2:J273,5)</f>
        <v>0.14215614471949611</v>
      </c>
      <c r="D36"/>
      <c r="E36" t="str">
        <f>VLOOKUP(G36,County!$K$2:$AO$273,31,FALSE)</f>
        <v>St. John the Baptist</v>
      </c>
      <c r="F36" t="str">
        <f>VLOOKUP(G36,County!$K$2:$AP$273,32,FALSE)</f>
        <v>LA</v>
      </c>
      <c r="G36" s="2">
        <f>SMALL(County!K2:K273,5)</f>
        <v>0.28901734104046245</v>
      </c>
      <c r="K36" s="2"/>
    </row>
    <row r="37" spans="1:31">
      <c r="C37" s="2"/>
      <c r="D37"/>
      <c r="G37" s="2"/>
      <c r="K37" s="2"/>
    </row>
    <row r="38" spans="1:31">
      <c r="A38" s="40" t="s">
        <v>238</v>
      </c>
      <c r="C38" s="2"/>
      <c r="D38" t="s">
        <v>239</v>
      </c>
      <c r="G38" s="2"/>
      <c r="H38" t="s">
        <v>338</v>
      </c>
      <c r="K38" s="2"/>
      <c r="L38" s="2"/>
    </row>
    <row r="39" spans="1:31">
      <c r="A39" t="str">
        <f>VLOOKUP(C39,County!$J$2:$AO$273,32,FALSE)</f>
        <v>Richland</v>
      </c>
      <c r="B39" t="str">
        <f>VLOOKUP(C39,County!$J$2:$AP$273,33,FALSE)</f>
        <v>LA</v>
      </c>
      <c r="C39" s="2">
        <f>DMAX(County!D1:J273,"Democratic",D38:D39)</f>
        <v>0.49646107178968657</v>
      </c>
      <c r="D39">
        <v>2</v>
      </c>
      <c r="E39" t="str">
        <f>VLOOKUP(G39,County!$K$2:$AO$273,31,FALSE)</f>
        <v>St. Charles</v>
      </c>
      <c r="F39" t="str">
        <f>VLOOKUP(G39,County!$K$2:$AP$273,32,FALSE)</f>
        <v>LA</v>
      </c>
      <c r="G39" s="2">
        <f>DMAX(County!E1:K273,"Republican",H38:H39)</f>
        <v>0.49400874912825715</v>
      </c>
      <c r="H39">
        <v>2</v>
      </c>
      <c r="K39" s="2"/>
      <c r="L39" s="5"/>
    </row>
    <row r="40" spans="1:31">
      <c r="H40" s="2"/>
      <c r="L40" s="2"/>
      <c r="M40" s="5"/>
    </row>
    <row r="41" spans="1:31">
      <c r="A41" s="40" t="s">
        <v>157</v>
      </c>
      <c r="D41" t="s">
        <v>239</v>
      </c>
      <c r="G41" s="2"/>
      <c r="H41" t="s">
        <v>338</v>
      </c>
      <c r="I41" s="7"/>
      <c r="J41" s="7"/>
      <c r="K41" s="44"/>
      <c r="L41" s="45"/>
    </row>
    <row r="42" spans="1:31">
      <c r="A42" t="str">
        <f>VLOOKUP(C42,County!$J$2:$AO$273,32,FALSE)</f>
        <v>Carroll</v>
      </c>
      <c r="B42" t="str">
        <f>VLOOKUP(C42,County!$J$2:$AP$273,33,FALSE)</f>
        <v>KY</v>
      </c>
      <c r="C42" s="2">
        <f>DMIN(County!D1:J273,"Democratic",D41:D42)</f>
        <v>0.49623655913978493</v>
      </c>
      <c r="D42">
        <v>1</v>
      </c>
      <c r="E42" t="str">
        <f>VLOOKUP(G42,County!$K$2:$AO$273,31,FALSE)</f>
        <v>Woodford</v>
      </c>
      <c r="F42" t="str">
        <f>VLOOKUP(G42,County!$K$2:$AP$273,32,FALSE)</f>
        <v>KY</v>
      </c>
      <c r="G42" s="2">
        <f>DMIN(County!E1:K273,"Republican",H41:H42)</f>
        <v>0.4752623688155922</v>
      </c>
      <c r="H42">
        <v>1</v>
      </c>
      <c r="I42" s="7"/>
      <c r="J42" s="7"/>
      <c r="K42" s="44"/>
      <c r="L42" s="7"/>
    </row>
    <row r="43" spans="1:31">
      <c r="H43" s="2"/>
      <c r="J43" s="7"/>
      <c r="K43" s="7"/>
      <c r="L43" s="44"/>
      <c r="M43" s="7"/>
    </row>
    <row r="44" spans="1:31">
      <c r="A44" t="s">
        <v>70</v>
      </c>
      <c r="B44" s="15" t="str">
        <f>A14</f>
        <v>Democratic</v>
      </c>
      <c r="C44" s="59" t="str">
        <f>E14</f>
        <v>Republican</v>
      </c>
      <c r="D44" s="60" t="str">
        <f>I14</f>
        <v>Independent</v>
      </c>
      <c r="E44" s="5" t="str">
        <f>M14</f>
        <v>Libertarian</v>
      </c>
      <c r="F44" s="5" t="str">
        <f>Q14</f>
        <v>Reform</v>
      </c>
      <c r="G44" s="5">
        <f>U14</f>
        <v>0</v>
      </c>
      <c r="H44" s="5">
        <f>Y14</f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>
      <c r="A45" t="s">
        <v>190</v>
      </c>
      <c r="B45" s="5">
        <f>COUNTIF(State!$C$1:$C$5,1)</f>
        <v>1</v>
      </c>
      <c r="C45" s="5">
        <f>COUNTIF(State!$D$1:$D$5,1)</f>
        <v>2</v>
      </c>
      <c r="D45" s="5">
        <f>COUNTIF(State!$E$1:$E$5,1)</f>
        <v>0</v>
      </c>
      <c r="E45" s="5">
        <f>COUNTIF(State!$AV$1:$AV$5,1)</f>
        <v>0</v>
      </c>
      <c r="F45" s="5">
        <f>COUNTIF(State!$AW$1:$AW$5,1)</f>
        <v>0</v>
      </c>
      <c r="G45" s="5">
        <f>COUNTIF(State!$AX$1:$AX$5,1)</f>
        <v>0</v>
      </c>
      <c r="H45" s="5">
        <f>COUNTIF(State!$AY$1:$AY$5,1)</f>
        <v>0</v>
      </c>
      <c r="K45" s="5"/>
      <c r="M45" s="5"/>
      <c r="O45" s="5"/>
      <c r="P45" s="5"/>
      <c r="Q45" s="5"/>
      <c r="S45" s="5"/>
      <c r="T45" s="5"/>
      <c r="U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>
      <c r="A46" t="s">
        <v>175</v>
      </c>
      <c r="B46" s="5">
        <f>COUNTIF(State!$C$1:$C$5,2)</f>
        <v>2</v>
      </c>
      <c r="C46" s="5">
        <f>COUNTIF(State!$D$1:$D$5,2)</f>
        <v>1</v>
      </c>
      <c r="D46" s="5">
        <f>COUNTIF(State!$E$1:$E$5,2)</f>
        <v>0</v>
      </c>
      <c r="E46" s="5">
        <f>COUNTIF(State!$AV$1:$AV$5,2)</f>
        <v>0</v>
      </c>
      <c r="F46" s="5">
        <f>COUNTIF(State!$AW$1:$AW$5,2)</f>
        <v>0</v>
      </c>
      <c r="G46" s="5">
        <f>COUNTIF(State!$AX$1:$AX$5,2)</f>
        <v>0</v>
      </c>
      <c r="H46" s="5">
        <f>COUNTIF(State!$AY$1:$AY$5,2)</f>
        <v>0</v>
      </c>
      <c r="K46" s="5"/>
      <c r="M46" s="5"/>
      <c r="O46" s="5"/>
      <c r="P46" s="5"/>
      <c r="Q46" s="5"/>
      <c r="S46" s="5"/>
      <c r="T46" s="5"/>
      <c r="U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176</v>
      </c>
      <c r="B47" s="5">
        <f>COUNTIF(State!$C$1:$C$5,3)</f>
        <v>0</v>
      </c>
      <c r="C47" s="5">
        <f>COUNTIF(State!$D$1:$D$5,3)</f>
        <v>0</v>
      </c>
      <c r="D47" s="5">
        <f>COUNTIF(State!$E$1:$E$5,3)</f>
        <v>1</v>
      </c>
      <c r="E47" s="5">
        <f>COUNTIF(State!$AV$1:$AV$5,3)</f>
        <v>0</v>
      </c>
      <c r="F47" s="5">
        <f>COUNTIF(State!$AW$1:$AW$5,3)</f>
        <v>1</v>
      </c>
      <c r="G47" s="5">
        <f>COUNTIF(State!$AX$1:$AX$5,3)</f>
        <v>0</v>
      </c>
      <c r="H47" s="5">
        <f>COUNTIF(State!$AY$1:$AY$5,3)</f>
        <v>0</v>
      </c>
      <c r="K47" s="5"/>
      <c r="M47" s="5"/>
      <c r="O47" s="5"/>
      <c r="P47" s="5"/>
      <c r="Q47" s="5"/>
      <c r="S47" s="5"/>
      <c r="T47" s="5"/>
      <c r="U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B48" s="5"/>
      <c r="C48" s="5"/>
      <c r="D48" s="5"/>
      <c r="E48" s="5"/>
      <c r="F48" s="5"/>
      <c r="G48" s="5"/>
      <c r="H48" s="5"/>
      <c r="K48" s="5"/>
      <c r="M48" s="5"/>
      <c r="O48" s="5"/>
      <c r="P48" s="5"/>
      <c r="Q48" s="5"/>
      <c r="S48" s="5"/>
      <c r="T48" s="5"/>
      <c r="U48" s="5"/>
      <c r="W48" s="5"/>
      <c r="X48" s="5"/>
      <c r="Y48" s="5"/>
      <c r="Z48" s="5"/>
      <c r="AA48" s="5"/>
      <c r="AB48" s="5"/>
      <c r="AC48" s="5"/>
      <c r="AD48" s="5"/>
      <c r="AE48" s="5"/>
    </row>
    <row r="49" spans="1:8">
      <c r="A49" t="s">
        <v>20</v>
      </c>
      <c r="B49" s="2"/>
      <c r="C49" s="2"/>
    </row>
    <row r="50" spans="1:8" s="5" customFormat="1">
      <c r="A50" s="51" t="s">
        <v>190</v>
      </c>
      <c r="B50" s="1">
        <f>COUNTIF(County!D$1:D$273,1)-B45</f>
        <v>67</v>
      </c>
      <c r="C50" s="1">
        <f>COUNTIF(County!E$1:E$273,1)-C45</f>
        <v>199</v>
      </c>
      <c r="D50" s="1">
        <f>COUNTIF(County!F$1:F$273,1)-D45</f>
        <v>0</v>
      </c>
      <c r="E50" s="1">
        <f>COUNTIF(County!AF$1:AF$273,1)-E45</f>
        <v>0</v>
      </c>
      <c r="F50" s="1">
        <f>COUNTIF(County!AG$1:AG$273,1)-F45</f>
        <v>0</v>
      </c>
      <c r="G50" s="1">
        <f>COUNTIF(County!AH$1:AH$273,1)-G45</f>
        <v>0</v>
      </c>
      <c r="H50" s="1">
        <f>COUNTIF(County!AI$1:AI$273,1)-H45</f>
        <v>0</v>
      </c>
    </row>
    <row r="51" spans="1:8" s="5" customFormat="1">
      <c r="A51" s="51" t="s">
        <v>175</v>
      </c>
      <c r="B51" s="1">
        <f>COUNTIF(County!D$1:D$273,2)-B46</f>
        <v>199</v>
      </c>
      <c r="C51" s="1">
        <f>COUNTIF(County!E$1:E$273,2)-C46</f>
        <v>67</v>
      </c>
      <c r="D51" s="1">
        <f>COUNTIF(County!F$1:F$273,2)-D46</f>
        <v>0</v>
      </c>
      <c r="E51" s="1">
        <f>COUNTIF(County!AF$1:AF$273,2)-E46</f>
        <v>0</v>
      </c>
      <c r="F51" s="1">
        <f>COUNTIF(County!AG$1:AG$273,2)-F46</f>
        <v>0</v>
      </c>
      <c r="G51" s="1">
        <f>COUNTIF(County!AH$1:AH$273,2)-G46</f>
        <v>0</v>
      </c>
      <c r="H51" s="1">
        <f>COUNTIF(County!AI$1:AI$273,2)-H46</f>
        <v>0</v>
      </c>
    </row>
    <row r="52" spans="1:8" s="5" customFormat="1">
      <c r="A52" s="51" t="s">
        <v>176</v>
      </c>
      <c r="B52" s="1">
        <f>COUNTIF(County!D$1:D$273,3)-B47</f>
        <v>0</v>
      </c>
      <c r="C52" s="1">
        <f>COUNTIF(County!E$1:E$273,3)-C47</f>
        <v>0</v>
      </c>
      <c r="D52" s="1">
        <f>COUNTIF(County!F$1:F$273,3)-D47</f>
        <v>120</v>
      </c>
      <c r="E52" s="1">
        <f>COUNTIF(County!AF$1:AF$273,3)-E47</f>
        <v>0</v>
      </c>
      <c r="F52" s="1">
        <f>COUNTIF(County!AG$1:AG$273,3)-F47</f>
        <v>82</v>
      </c>
      <c r="G52" s="1">
        <f>COUNTIF(County!AH$1:AH$273,3)-G47</f>
        <v>0</v>
      </c>
      <c r="H52" s="1">
        <f>COUNTIF(County!AI$1:AI$273,3)-H47</f>
        <v>0</v>
      </c>
    </row>
    <row r="53" spans="1:8" s="5" customFormat="1">
      <c r="A53" s="51" t="s">
        <v>329</v>
      </c>
      <c r="B53" s="1">
        <f>COUNTIF(County!$D$1:$D$273,4)-COUNTIF(State!$C$1:$C$5,4)</f>
        <v>0</v>
      </c>
      <c r="C53" s="1">
        <f>COUNTIF(County!$E$1:$E$273,4)-COUNTIF(State!$D$1:$D$5,4)</f>
        <v>0</v>
      </c>
      <c r="D53" s="1">
        <f>COUNTIF(County!$F$1:$F$273,4)-COUNTIF(State!$E$1:$E$5,4)</f>
        <v>0</v>
      </c>
      <c r="E53" s="1">
        <f>COUNTIF(County!$AF$1:$AF$273,4)-COUNTIF(State!$AV$1:$AV$5,4)</f>
        <v>0</v>
      </c>
      <c r="F53" s="1">
        <f>COUNTIF(County!$AG$1:$AG$273,4)-COUNTIF(State!$AW$1:$AW$5,4)</f>
        <v>0</v>
      </c>
      <c r="G53" s="1">
        <f>COUNTIF(County!$AH$1:$AH$273,4)-COUNTIF(State!$AX$1:$AX$5,4)</f>
        <v>0</v>
      </c>
      <c r="H53" s="1">
        <f>COUNTIF(County!$AI$1:$AI$273,4)-COUNTIF(State!$AY$1:$AY$5,4)</f>
        <v>0</v>
      </c>
    </row>
    <row r="55" spans="1:8">
      <c r="A55" s="51" t="s">
        <v>73</v>
      </c>
    </row>
    <row r="56" spans="1:8">
      <c r="A56" t="s">
        <v>192</v>
      </c>
      <c r="B56" s="1">
        <f>COUNTIF(State!$I1:$I5,"&lt;.0999")</f>
        <v>0</v>
      </c>
      <c r="C56" s="1">
        <f>COUNTIF(State!$K1:$K5,"&lt;.0999")</f>
        <v>0</v>
      </c>
      <c r="D56" s="1">
        <f>COUNTIF(State!$M$1:$M$5,"&lt;.0999")</f>
        <v>3</v>
      </c>
    </row>
    <row r="57" spans="1:8">
      <c r="A57" t="s">
        <v>193</v>
      </c>
      <c r="B57" s="1">
        <f>COUNTIF(State!$I$1:$I$5,"&lt;.1999")-B56</f>
        <v>0</v>
      </c>
      <c r="C57" s="1">
        <f>COUNTIF(State!$K$1:$K$5,"&lt;.1999")-C56</f>
        <v>0</v>
      </c>
      <c r="D57" s="1">
        <f>COUNTIF(State!$M$1:$M$5,"&lt;.1999")-D56</f>
        <v>0</v>
      </c>
    </row>
    <row r="58" spans="1:8">
      <c r="A58" t="s">
        <v>182</v>
      </c>
      <c r="B58" s="1">
        <f>COUNTIF(State!$I$1:$I$5,"&lt;.2999")-SUM(B56:B57)</f>
        <v>0</v>
      </c>
      <c r="C58" s="1">
        <f>COUNTIF(State!$K$1:$K$5,"&lt;.2999")-SUM(C56:C57)</f>
        <v>0</v>
      </c>
      <c r="D58" s="1">
        <f>COUNTIF(State!$M$1:$M$5,"&lt;.2999")-SUM(D56:D57)</f>
        <v>0</v>
      </c>
    </row>
    <row r="59" spans="1:8">
      <c r="A59" t="s">
        <v>183</v>
      </c>
      <c r="B59" s="1">
        <f>COUNTIF(State!$I$1:$I$5,"&lt;.3999")-SUM(B56:B58)</f>
        <v>1</v>
      </c>
      <c r="C59" s="1">
        <f>COUNTIF(State!$K$1:$K$5,"&lt;.3999")-SUM(C56:C58)</f>
        <v>0</v>
      </c>
      <c r="D59" s="1">
        <f>COUNTIF(State!$M$1:$M$5,"&lt;.3999")-SUM(D56:D58)</f>
        <v>0</v>
      </c>
    </row>
    <row r="60" spans="1:8">
      <c r="A60" t="s">
        <v>184</v>
      </c>
      <c r="B60" s="1">
        <f>COUNTIF(State!$I$1:$I$5,"&lt;.4999")-SUM(B56:B59)</f>
        <v>1</v>
      </c>
      <c r="C60" s="1">
        <f>COUNTIF(State!$K$1:$K$5,"&lt;.4999")-SUM(C56:C59)</f>
        <v>1</v>
      </c>
      <c r="D60" s="1">
        <f>COUNTIF(State!$M$1:$M$5,"&lt;.4999")-SUM(D56:D59)</f>
        <v>0</v>
      </c>
    </row>
    <row r="61" spans="1:8">
      <c r="A61" t="s">
        <v>186</v>
      </c>
      <c r="B61" s="1">
        <f>COUNTIF(State!$I$1:$I$5,"&lt;.5999")-SUM(B56:B60)</f>
        <v>1</v>
      </c>
      <c r="C61" s="1">
        <f>COUNTIF(State!$K$1:$K$5,"&lt;.5999")-SUM(C56:C60)</f>
        <v>1</v>
      </c>
      <c r="D61" s="1">
        <f>COUNTIF(State!$M$1:$M$5,"&lt;.5999")-SUM(D56:D60)</f>
        <v>0</v>
      </c>
    </row>
    <row r="62" spans="1:8">
      <c r="A62" t="s">
        <v>187</v>
      </c>
      <c r="B62" s="1">
        <f>COUNTIF(State!$I$1:$I$5,"&lt;.6999")-SUM(B56:B61)</f>
        <v>0</v>
      </c>
      <c r="C62" s="1">
        <f>COUNTIF(State!$K$1:$K$5,"&lt;.6999")-SUM(C56:C61)</f>
        <v>1</v>
      </c>
      <c r="D62" s="1">
        <f>COUNTIF(State!$M$1:$M$5,"&lt;.6999")-SUM(D56:D61)</f>
        <v>0</v>
      </c>
    </row>
    <row r="63" spans="1:8">
      <c r="A63" t="s">
        <v>188</v>
      </c>
      <c r="B63" s="1">
        <f>COUNTIF(State!$I$1:$I$5,"&lt;.7999")-SUM(B56:B62)</f>
        <v>0</v>
      </c>
      <c r="C63" s="1">
        <f>COUNTIF(State!$K$1:$K$5,"&lt;.7999")-SUM(C56:C62)</f>
        <v>0</v>
      </c>
      <c r="D63" s="1">
        <f>COUNTIF(State!$M$1:$M$5,"&lt;.7999")-SUM(D56:D62)</f>
        <v>0</v>
      </c>
    </row>
    <row r="64" spans="1:8">
      <c r="A64" t="s">
        <v>189</v>
      </c>
      <c r="B64" s="1">
        <f>COUNTIF(State!$I$1:$I$5,"&lt;.8999")-SUM(B56:B63)</f>
        <v>0</v>
      </c>
      <c r="C64" s="1">
        <f>COUNTIF(State!$K$1:$K$5,"&lt;.8999")-SUM(C56:C63)</f>
        <v>0</v>
      </c>
      <c r="D64" s="1">
        <f>COUNTIF(State!$M$1:$M$5,"&lt;.8999")-SUM(D56:D63)</f>
        <v>0</v>
      </c>
    </row>
    <row r="65" spans="1:4">
      <c r="A65" t="s">
        <v>333</v>
      </c>
      <c r="B65" s="1">
        <f>COUNTIF(State!$I$1:$I$5,"&lt;1")-SUM(B56:B64)</f>
        <v>0</v>
      </c>
      <c r="C65" s="1">
        <f>COUNTIF(State!$K$1:$K$5,"&lt;1")-SUM(C56:C64)</f>
        <v>0</v>
      </c>
      <c r="D65" s="1">
        <f>COUNTIF(State!$M$1:$M$5,"&lt;1")-SUM(D56:D64)</f>
        <v>0</v>
      </c>
    </row>
    <row r="66" spans="1:4">
      <c r="D66"/>
    </row>
    <row r="67" spans="1:4">
      <c r="A67" t="s">
        <v>224</v>
      </c>
      <c r="D67"/>
    </row>
    <row r="68" spans="1:4">
      <c r="A68" t="s">
        <v>192</v>
      </c>
      <c r="B68" s="1">
        <f>COUNTIF(County!J1:J273,"&lt;.0999")-B56</f>
        <v>0</v>
      </c>
      <c r="C68" s="1">
        <f>COUNTIF(County!K1:K273,"&lt;.0999")-C56</f>
        <v>0</v>
      </c>
      <c r="D68" s="1">
        <f>COUNTIF(County!L1:L273,"&lt;.0999")-D56</f>
        <v>266</v>
      </c>
    </row>
    <row r="69" spans="1:4">
      <c r="A69" t="s">
        <v>193</v>
      </c>
      <c r="B69" s="1">
        <f>COUNTIF(County!J1:J273,"&lt;.1999")-SUM(B56:B57)-B68</f>
        <v>21</v>
      </c>
      <c r="C69" s="1">
        <f>COUNTIF(County!K1:K273,"&lt;.1999")-SUM(C56:C57)-C68</f>
        <v>2</v>
      </c>
      <c r="D69" s="1">
        <f>COUNTIF(County!L1:L273,"&lt;.1999")-SUM(D56:D57)-D68</f>
        <v>0</v>
      </c>
    </row>
    <row r="70" spans="1:4">
      <c r="A70" t="s">
        <v>182</v>
      </c>
      <c r="B70" s="1">
        <f>COUNTIF(County!J1:J273,"&lt;.2999")-SUM(B56:B58)-SUM(B68:B69)</f>
        <v>38</v>
      </c>
      <c r="C70" s="1">
        <f>COUNTIF(County!K1:K273,"&lt;.2999")-SUM(C56:C58)-SUM(C68:C69)</f>
        <v>4</v>
      </c>
      <c r="D70" s="1">
        <f>COUNTIF(County!L1:L273,"&lt;.2999")-SUM(D56:D58)-SUM(D68:D69)</f>
        <v>0</v>
      </c>
    </row>
    <row r="71" spans="1:4">
      <c r="A71" t="s">
        <v>183</v>
      </c>
      <c r="B71" s="1">
        <f>COUNTIF(County!J1:J273,"&lt;.3999")-SUM(B56:B59)-SUM(B68:B70)</f>
        <v>76</v>
      </c>
      <c r="C71" s="1">
        <f>COUNTIF(County!K1:K273,"&lt;.3999")-SUM(C56:C59)-SUM(C68:C70)</f>
        <v>22</v>
      </c>
      <c r="D71" s="1">
        <f>COUNTIF(County!L1:L273,"&lt;.3999")-SUM(D56:D59)-SUM(D68:D70)</f>
        <v>0</v>
      </c>
    </row>
    <row r="72" spans="1:4">
      <c r="A72" t="s">
        <v>184</v>
      </c>
      <c r="B72" s="1">
        <f>COUNTIF(County!J1:J273,"&lt;.4999")-SUM(B56:B60)-SUM(B68:B71)</f>
        <v>69</v>
      </c>
      <c r="C72" s="1">
        <f>COUNTIF(County!K1:K273,"&lt;.4999")-SUM(C56:C60)-SUM(C68:C71)</f>
        <v>45</v>
      </c>
      <c r="D72" s="1">
        <f>COUNTIF(County!L1:L273,"&lt;.4999")-SUM(D56:D60)-SUM(D68:D71)</f>
        <v>0</v>
      </c>
    </row>
    <row r="73" spans="1:4">
      <c r="A73" t="s">
        <v>186</v>
      </c>
      <c r="B73" s="1">
        <f>COUNTIF(County!J1:J273,"&lt;.5999")-SUM(B56:B61)-SUM(B68:B72)</f>
        <v>38</v>
      </c>
      <c r="C73" s="1">
        <f>COUNTIF(County!K1:K273,"&lt;.5999")-SUM(C56:C61)-SUM(C68:C72)</f>
        <v>82</v>
      </c>
      <c r="D73" s="1">
        <f>COUNTIF(County!L1:L273,"&lt;.5999")-SUM(D56:D61)-SUM(D68:D72)</f>
        <v>0</v>
      </c>
    </row>
    <row r="74" spans="1:4">
      <c r="A74" t="s">
        <v>187</v>
      </c>
      <c r="B74" s="1">
        <f>COUNTIF(County!J1:J273,"&lt;.6999")-SUM(B56:B62)-SUM(B68:B73)</f>
        <v>18</v>
      </c>
      <c r="C74" s="1">
        <f>COUNTIF(County!K1:K273,"&lt;.6999")-SUM(C56:C62)-SUM(C68:C73)</f>
        <v>63</v>
      </c>
      <c r="D74" s="1">
        <f>COUNTIF(County!L1:L273,"&lt;.6999")-SUM(D56:D62)-SUM(D68:D73)</f>
        <v>0</v>
      </c>
    </row>
    <row r="75" spans="1:4">
      <c r="A75" t="s">
        <v>188</v>
      </c>
      <c r="B75" s="1">
        <f>COUNTIF(County!J1:J273,"&lt;.7999")-SUM(B56:B63)-SUM(B68:B74)</f>
        <v>4</v>
      </c>
      <c r="C75" s="1">
        <f>COUNTIF(County!K1:K273,"&lt;.7999")-SUM(C56:C63)-SUM(C68:C74)</f>
        <v>33</v>
      </c>
      <c r="D75" s="1">
        <f>COUNTIF(County!L1:L273,"&lt;.7999")-SUM(D56:D63)-SUM(D68:D74)</f>
        <v>0</v>
      </c>
    </row>
    <row r="76" spans="1:4">
      <c r="A76" t="s">
        <v>189</v>
      </c>
      <c r="B76" s="1">
        <f>COUNTIF(County!J1:J273,"&lt;.8999")-SUM(B56:B64)-SUM(B68:B75)</f>
        <v>2</v>
      </c>
      <c r="C76" s="1">
        <f>COUNTIF(County!K1:K273,"&lt;.8999")-SUM(C56:C64)-SUM(C68:C75)</f>
        <v>15</v>
      </c>
      <c r="D76" s="1">
        <f>COUNTIF(County!L1:L273,"&lt;.8999")-SUM(D56:D64)-SUM(D68:D75)</f>
        <v>0</v>
      </c>
    </row>
    <row r="77" spans="1:4">
      <c r="A77" t="s">
        <v>333</v>
      </c>
      <c r="B77" s="1">
        <f>COUNTIF(County!J1:J273,"&lt;.9999")-SUM(B56:B65)-SUM(B68:B76)</f>
        <v>0</v>
      </c>
      <c r="C77" s="1">
        <f>COUNTIF(County!K1:K273,"&lt;.9999")-SUM(C56:C65)-SUM(C68:C76)</f>
        <v>0</v>
      </c>
      <c r="D77" s="1">
        <f>COUNTIF(County!L1:L273,"&lt;.9999")-SUM(D56:D65)-SUM(D68:D76)</f>
        <v>0</v>
      </c>
    </row>
    <row r="78" spans="1:4">
      <c r="B78" s="1"/>
      <c r="C78" s="1"/>
      <c r="D78" s="1"/>
    </row>
    <row r="79" spans="1:4">
      <c r="B79" s="1"/>
      <c r="D79"/>
    </row>
    <row r="81" spans="2:2">
      <c r="B81" s="2"/>
    </row>
  </sheetData>
  <mergeCells count="11">
    <mergeCell ref="A14:C14"/>
    <mergeCell ref="E14:G14"/>
    <mergeCell ref="I14:K14"/>
    <mergeCell ref="Q14:S14"/>
    <mergeCell ref="W2:Y2"/>
    <mergeCell ref="AA2:AC2"/>
    <mergeCell ref="M14:O14"/>
    <mergeCell ref="Y14:AA14"/>
    <mergeCell ref="U14:W14"/>
    <mergeCell ref="W8:Y8"/>
    <mergeCell ref="AA8:AC8"/>
  </mergeCells>
  <phoneticPr fontId="7"/>
  <conditionalFormatting sqref="B3:B5 B9:B11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J41"/>
  <sheetViews>
    <sheetView showRuler="0" workbookViewId="0">
      <pane xSplit="6" topLeftCell="G1" activePane="topRight" state="frozenSplit"/>
      <selection activeCell="A25" sqref="A25"/>
      <selection pane="topRight" activeCell="B30" sqref="B30:C30"/>
    </sheetView>
  </sheetViews>
  <sheetFormatPr baseColWidth="10" defaultRowHeight="13" x14ac:dyDescent="0"/>
  <cols>
    <col min="1" max="1" width="4.140625" customWidth="1"/>
    <col min="2" max="2" width="23.5703125" bestFit="1" customWidth="1"/>
    <col min="3" max="3" width="17.42578125" customWidth="1"/>
    <col min="4" max="4" width="13.5703125" customWidth="1"/>
    <col min="5" max="5" width="15.140625" bestFit="1" customWidth="1"/>
    <col min="6" max="6" width="12.7109375" bestFit="1" customWidth="1"/>
    <col min="7" max="7" width="10" bestFit="1" customWidth="1"/>
    <col min="8" max="8" width="6" bestFit="1" customWidth="1"/>
    <col min="9" max="9" width="3" bestFit="1" customWidth="1"/>
  </cols>
  <sheetData>
    <row r="1" spans="1:8">
      <c r="A1" s="62" t="s">
        <v>43</v>
      </c>
      <c r="B1" s="62" t="s">
        <v>236</v>
      </c>
      <c r="C1" s="62" t="s">
        <v>237</v>
      </c>
      <c r="D1" s="62" t="s">
        <v>82</v>
      </c>
      <c r="E1" s="62" t="s">
        <v>178</v>
      </c>
      <c r="F1" s="62" t="s">
        <v>129</v>
      </c>
      <c r="G1" s="62" t="s">
        <v>130</v>
      </c>
      <c r="H1" s="64" t="s">
        <v>321</v>
      </c>
    </row>
    <row r="2" spans="1:8">
      <c r="A2">
        <v>1</v>
      </c>
      <c r="D2" s="12" t="s">
        <v>298</v>
      </c>
      <c r="G2" t="str">
        <f>D2</f>
        <v>Democratic</v>
      </c>
      <c r="H2" t="s">
        <v>322</v>
      </c>
    </row>
    <row r="3" spans="1:8">
      <c r="A3">
        <v>2</v>
      </c>
      <c r="D3" s="11" t="s">
        <v>149</v>
      </c>
      <c r="G3" t="str">
        <f t="shared" ref="G3:G14" si="0">D3</f>
        <v>Republican</v>
      </c>
      <c r="H3" t="s">
        <v>323</v>
      </c>
    </row>
    <row r="4" spans="1:8">
      <c r="A4">
        <v>3</v>
      </c>
      <c r="D4" t="s">
        <v>277</v>
      </c>
      <c r="G4" t="s">
        <v>277</v>
      </c>
      <c r="H4" t="s">
        <v>337</v>
      </c>
    </row>
    <row r="5" spans="1:8">
      <c r="A5">
        <v>4</v>
      </c>
      <c r="D5" t="s">
        <v>326</v>
      </c>
      <c r="G5" t="str">
        <f t="shared" si="0"/>
        <v>Libertarian</v>
      </c>
      <c r="H5" t="s">
        <v>336</v>
      </c>
    </row>
    <row r="6" spans="1:8">
      <c r="A6">
        <v>5</v>
      </c>
      <c r="D6" t="s">
        <v>150</v>
      </c>
      <c r="G6" t="str">
        <f t="shared" si="0"/>
        <v>Reform</v>
      </c>
      <c r="H6" t="s">
        <v>359</v>
      </c>
    </row>
    <row r="7" spans="1:8">
      <c r="A7">
        <v>6</v>
      </c>
      <c r="B7" s="1"/>
      <c r="D7" t="s">
        <v>72</v>
      </c>
      <c r="G7" t="s">
        <v>72</v>
      </c>
    </row>
    <row r="8" spans="1:8">
      <c r="A8">
        <v>7</v>
      </c>
      <c r="B8" s="1"/>
      <c r="D8" t="s">
        <v>295</v>
      </c>
      <c r="G8" t="s">
        <v>295</v>
      </c>
    </row>
    <row r="9" spans="1:8">
      <c r="A9">
        <v>8</v>
      </c>
      <c r="B9" s="1"/>
      <c r="D9" t="s">
        <v>385</v>
      </c>
      <c r="G9" t="s">
        <v>385</v>
      </c>
    </row>
    <row r="10" spans="1:8">
      <c r="A10">
        <v>9</v>
      </c>
      <c r="B10" s="1"/>
      <c r="D10" t="s">
        <v>386</v>
      </c>
      <c r="G10" t="s">
        <v>386</v>
      </c>
    </row>
    <row r="11" spans="1:8">
      <c r="A11">
        <v>10</v>
      </c>
      <c r="B11" s="1"/>
      <c r="D11" t="s">
        <v>387</v>
      </c>
      <c r="G11" t="s">
        <v>387</v>
      </c>
    </row>
    <row r="12" spans="1:8">
      <c r="A12">
        <v>11</v>
      </c>
      <c r="B12" s="1"/>
      <c r="D12" t="s">
        <v>388</v>
      </c>
      <c r="G12" t="s">
        <v>388</v>
      </c>
    </row>
    <row r="13" spans="1:8">
      <c r="A13">
        <v>12</v>
      </c>
      <c r="B13" s="1"/>
      <c r="D13" t="s">
        <v>128</v>
      </c>
      <c r="G13" t="str">
        <f t="shared" si="0"/>
        <v>State5</v>
      </c>
    </row>
    <row r="14" spans="1:8">
      <c r="A14">
        <v>13</v>
      </c>
      <c r="B14" s="1"/>
      <c r="D14" s="1" t="s">
        <v>126</v>
      </c>
      <c r="G14" t="str">
        <f t="shared" si="0"/>
        <v>State6</v>
      </c>
    </row>
    <row r="15" spans="1:8">
      <c r="A15">
        <v>14</v>
      </c>
      <c r="B15" s="1"/>
      <c r="D15" s="1" t="s">
        <v>127</v>
      </c>
      <c r="G15" s="1" t="s">
        <v>127</v>
      </c>
    </row>
    <row r="16" spans="1:8">
      <c r="B16" s="1"/>
      <c r="D16" s="1"/>
    </row>
    <row r="17" spans="1:10">
      <c r="B17" s="1"/>
      <c r="D17" s="1"/>
    </row>
    <row r="18" spans="1:10">
      <c r="B18" s="1"/>
      <c r="D18" s="1"/>
    </row>
    <row r="19" spans="1:10">
      <c r="B19" s="1"/>
      <c r="D19" s="1"/>
    </row>
    <row r="24" spans="1:10">
      <c r="I24" t="s">
        <v>132</v>
      </c>
    </row>
    <row r="25" spans="1:10">
      <c r="A25">
        <v>1</v>
      </c>
      <c r="B25" t="s">
        <v>342</v>
      </c>
      <c r="C25" t="s">
        <v>343</v>
      </c>
      <c r="D25" t="s">
        <v>298</v>
      </c>
      <c r="E25" t="s">
        <v>80</v>
      </c>
      <c r="G25" t="s">
        <v>348</v>
      </c>
      <c r="H25" t="str">
        <f t="shared" ref="H25:H41" si="1">IF(VLOOKUP(A25,$A$2:$H$19,8,0)&lt;&gt;"",VLOOKUP(A25,$A$2:$H$19,8,0),"")</f>
        <v>dem</v>
      </c>
      <c r="I25">
        <v>2</v>
      </c>
    </row>
    <row r="26" spans="1:10">
      <c r="A26">
        <v>2</v>
      </c>
      <c r="B26" t="s">
        <v>344</v>
      </c>
      <c r="C26" t="s">
        <v>345</v>
      </c>
      <c r="D26" t="s">
        <v>149</v>
      </c>
      <c r="E26" t="s">
        <v>80</v>
      </c>
      <c r="G26" t="s">
        <v>349</v>
      </c>
      <c r="H26" t="str">
        <f t="shared" si="1"/>
        <v>rep</v>
      </c>
      <c r="I26">
        <v>0</v>
      </c>
    </row>
    <row r="27" spans="1:10">
      <c r="A27">
        <v>3</v>
      </c>
      <c r="B27" t="s">
        <v>346</v>
      </c>
      <c r="C27" t="s">
        <v>347</v>
      </c>
      <c r="D27" t="s">
        <v>277</v>
      </c>
      <c r="E27" t="s">
        <v>80</v>
      </c>
      <c r="G27" t="s">
        <v>350</v>
      </c>
      <c r="H27" t="str">
        <f t="shared" si="1"/>
        <v>ind</v>
      </c>
      <c r="I27">
        <v>0</v>
      </c>
    </row>
    <row r="28" spans="1:10">
      <c r="A28">
        <v>11</v>
      </c>
      <c r="B28" t="s">
        <v>351</v>
      </c>
      <c r="C28" t="s">
        <v>352</v>
      </c>
      <c r="D28" t="s">
        <v>353</v>
      </c>
      <c r="E28" t="s">
        <v>80</v>
      </c>
      <c r="G28" t="s">
        <v>354</v>
      </c>
      <c r="I28">
        <v>0</v>
      </c>
    </row>
    <row r="29" spans="1:10">
      <c r="A29">
        <v>12</v>
      </c>
      <c r="B29" t="s">
        <v>382</v>
      </c>
      <c r="C29" t="s">
        <v>383</v>
      </c>
      <c r="D29" t="s">
        <v>353</v>
      </c>
      <c r="E29" t="s">
        <v>80</v>
      </c>
      <c r="G29" t="s">
        <v>384</v>
      </c>
      <c r="I29">
        <v>0</v>
      </c>
    </row>
    <row r="30" spans="1:10">
      <c r="A30">
        <v>1</v>
      </c>
      <c r="B30" t="s">
        <v>360</v>
      </c>
      <c r="C30" t="s">
        <v>310</v>
      </c>
      <c r="D30" t="s">
        <v>298</v>
      </c>
      <c r="E30" t="s">
        <v>195</v>
      </c>
      <c r="G30" t="s">
        <v>361</v>
      </c>
      <c r="H30" t="str">
        <f t="shared" si="1"/>
        <v>dem</v>
      </c>
      <c r="I30">
        <v>0</v>
      </c>
      <c r="J30" t="s">
        <v>393</v>
      </c>
    </row>
    <row r="31" spans="1:10">
      <c r="A31">
        <v>2</v>
      </c>
      <c r="B31" t="s">
        <v>373</v>
      </c>
      <c r="C31" t="s">
        <v>310</v>
      </c>
      <c r="D31" t="s">
        <v>149</v>
      </c>
      <c r="E31" t="s">
        <v>195</v>
      </c>
      <c r="G31" t="s">
        <v>375</v>
      </c>
      <c r="H31" t="str">
        <f t="shared" si="1"/>
        <v>rep</v>
      </c>
      <c r="I31">
        <v>2</v>
      </c>
      <c r="J31" t="s">
        <v>393</v>
      </c>
    </row>
    <row r="32" spans="1:10">
      <c r="A32">
        <v>3</v>
      </c>
      <c r="B32" t="s">
        <v>362</v>
      </c>
      <c r="C32" t="s">
        <v>310</v>
      </c>
      <c r="D32" t="s">
        <v>363</v>
      </c>
      <c r="E32" t="s">
        <v>195</v>
      </c>
      <c r="G32" t="s">
        <v>364</v>
      </c>
      <c r="I32">
        <v>0</v>
      </c>
    </row>
    <row r="33" spans="1:9">
      <c r="A33">
        <v>8</v>
      </c>
      <c r="B33" t="s">
        <v>374</v>
      </c>
      <c r="C33" t="s">
        <v>310</v>
      </c>
      <c r="D33" t="s">
        <v>149</v>
      </c>
      <c r="E33" t="s">
        <v>195</v>
      </c>
      <c r="G33" t="s">
        <v>377</v>
      </c>
      <c r="H33" t="str">
        <f>IF(VLOOKUP(A33,$A$2:$H$19,8,0)&lt;&gt;"",VLOOKUP(A33,$A$2:$H$19,8,0),"")</f>
        <v/>
      </c>
      <c r="I33">
        <v>0</v>
      </c>
    </row>
    <row r="34" spans="1:9">
      <c r="A34">
        <v>9</v>
      </c>
      <c r="B34" s="94" t="s">
        <v>371</v>
      </c>
      <c r="C34" t="s">
        <v>310</v>
      </c>
      <c r="D34" t="s">
        <v>149</v>
      </c>
      <c r="E34" t="s">
        <v>195</v>
      </c>
      <c r="G34" t="s">
        <v>372</v>
      </c>
      <c r="H34" t="str">
        <f t="shared" si="1"/>
        <v/>
      </c>
    </row>
    <row r="35" spans="1:9">
      <c r="A35">
        <v>10</v>
      </c>
      <c r="B35" t="s">
        <v>365</v>
      </c>
      <c r="C35" t="s">
        <v>310</v>
      </c>
      <c r="D35" t="s">
        <v>298</v>
      </c>
      <c r="E35" t="s">
        <v>195</v>
      </c>
      <c r="G35" t="s">
        <v>366</v>
      </c>
      <c r="H35" t="str">
        <f t="shared" si="1"/>
        <v/>
      </c>
    </row>
    <row r="36" spans="1:9">
      <c r="A36">
        <v>11</v>
      </c>
      <c r="B36" t="s">
        <v>367</v>
      </c>
      <c r="C36" t="s">
        <v>310</v>
      </c>
      <c r="D36" t="s">
        <v>298</v>
      </c>
      <c r="E36" t="s">
        <v>195</v>
      </c>
      <c r="G36" t="s">
        <v>122</v>
      </c>
      <c r="H36" t="str">
        <f t="shared" si="1"/>
        <v/>
      </c>
    </row>
    <row r="37" spans="1:9">
      <c r="A37">
        <v>12</v>
      </c>
      <c r="B37" t="s">
        <v>368</v>
      </c>
      <c r="C37" t="s">
        <v>310</v>
      </c>
      <c r="D37" t="s">
        <v>223</v>
      </c>
      <c r="E37" t="s">
        <v>195</v>
      </c>
      <c r="G37" t="s">
        <v>369</v>
      </c>
    </row>
    <row r="38" spans="1:9">
      <c r="A38">
        <v>13</v>
      </c>
      <c r="B38" t="s">
        <v>370</v>
      </c>
      <c r="C38" t="s">
        <v>310</v>
      </c>
      <c r="D38" t="s">
        <v>363</v>
      </c>
      <c r="E38" t="s">
        <v>195</v>
      </c>
      <c r="G38" t="s">
        <v>376</v>
      </c>
    </row>
    <row r="39" spans="1:9">
      <c r="A39">
        <v>1</v>
      </c>
      <c r="B39" t="s">
        <v>355</v>
      </c>
      <c r="C39" t="s">
        <v>310</v>
      </c>
      <c r="D39" t="s">
        <v>298</v>
      </c>
      <c r="E39" t="s">
        <v>213</v>
      </c>
      <c r="G39" t="s">
        <v>356</v>
      </c>
      <c r="H39" t="str">
        <f t="shared" si="1"/>
        <v>dem</v>
      </c>
      <c r="I39">
        <v>0</v>
      </c>
    </row>
    <row r="40" spans="1:9">
      <c r="A40">
        <v>2</v>
      </c>
      <c r="B40" t="s">
        <v>339</v>
      </c>
      <c r="C40" t="s">
        <v>310</v>
      </c>
      <c r="D40" t="s">
        <v>149</v>
      </c>
      <c r="E40" t="s">
        <v>213</v>
      </c>
      <c r="G40" t="s">
        <v>340</v>
      </c>
      <c r="H40" t="str">
        <f t="shared" si="1"/>
        <v>rep</v>
      </c>
      <c r="I40">
        <v>1</v>
      </c>
    </row>
    <row r="41" spans="1:9">
      <c r="A41">
        <v>5</v>
      </c>
      <c r="B41" t="s">
        <v>357</v>
      </c>
      <c r="C41" t="s">
        <v>310</v>
      </c>
      <c r="D41" t="s">
        <v>150</v>
      </c>
      <c r="E41" t="s">
        <v>213</v>
      </c>
      <c r="G41" t="s">
        <v>358</v>
      </c>
      <c r="H41" t="str">
        <f t="shared" si="1"/>
        <v>ref</v>
      </c>
      <c r="I41">
        <v>0</v>
      </c>
    </row>
  </sheetData>
  <phoneticPr fontId="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C7"/>
  <sheetViews>
    <sheetView showRuler="0" workbookViewId="0">
      <selection activeCell="C10" sqref="C10"/>
    </sheetView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62" t="s">
        <v>178</v>
      </c>
      <c r="B1" s="62" t="s">
        <v>81</v>
      </c>
      <c r="C1" s="62" t="s">
        <v>131</v>
      </c>
    </row>
    <row r="2" spans="1:3">
      <c r="A2" s="78" t="s">
        <v>195</v>
      </c>
      <c r="B2" s="78" t="s">
        <v>178</v>
      </c>
      <c r="C2" s="78" t="s">
        <v>392</v>
      </c>
    </row>
    <row r="3" spans="1:3">
      <c r="B3" s="78"/>
    </row>
    <row r="4" spans="1:3">
      <c r="B4" s="63"/>
    </row>
    <row r="5" spans="1:3">
      <c r="B5" s="63"/>
    </row>
    <row r="6" spans="1:3">
      <c r="B6" s="63"/>
    </row>
    <row r="7" spans="1:3">
      <c r="B7" s="63"/>
    </row>
  </sheetData>
  <phoneticPr fontId="7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Ruler="0" workbookViewId="0">
      <selection activeCell="U3" sqref="U3"/>
    </sheetView>
  </sheetViews>
  <sheetFormatPr baseColWidth="10" defaultRowHeight="13" x14ac:dyDescent="0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32.140625" style="7" customWidth="1"/>
    <col min="14" max="14" width="68.85546875" style="14" bestFit="1" customWidth="1"/>
    <col min="15" max="15" width="10.7109375" style="7"/>
    <col min="16" max="16" width="10.85546875" style="7" customWidth="1"/>
    <col min="17" max="17" width="11.85546875" style="73" customWidth="1"/>
    <col min="18" max="18" width="9.5703125" style="7" customWidth="1"/>
    <col min="19" max="19" width="10.5703125" style="7" customWidth="1"/>
    <col min="20" max="20" width="10.7109375" style="7"/>
    <col min="21" max="21" width="4.85546875" style="7" customWidth="1"/>
    <col min="22" max="16384" width="10.7109375" style="7"/>
  </cols>
  <sheetData>
    <row r="1" spans="1:22" s="40" customFormat="1">
      <c r="A1" s="40" t="s">
        <v>178</v>
      </c>
      <c r="B1" s="40" t="s">
        <v>91</v>
      </c>
      <c r="C1" s="40" t="s">
        <v>86</v>
      </c>
      <c r="D1" s="40" t="s">
        <v>49</v>
      </c>
      <c r="E1" s="40" t="s">
        <v>338</v>
      </c>
      <c r="F1" s="40" t="s">
        <v>92</v>
      </c>
      <c r="G1" s="40" t="s">
        <v>93</v>
      </c>
      <c r="H1" s="40" t="s">
        <v>94</v>
      </c>
      <c r="I1" s="40" t="s">
        <v>95</v>
      </c>
      <c r="J1" s="40" t="s">
        <v>96</v>
      </c>
      <c r="K1" s="40" t="s">
        <v>97</v>
      </c>
      <c r="L1" s="40" t="s">
        <v>52</v>
      </c>
      <c r="M1" s="40" t="s">
        <v>98</v>
      </c>
      <c r="N1" s="71" t="s">
        <v>99</v>
      </c>
      <c r="O1" s="40" t="s">
        <v>100</v>
      </c>
      <c r="P1" s="40" t="s">
        <v>101</v>
      </c>
      <c r="Q1" s="72" t="s">
        <v>332</v>
      </c>
      <c r="R1" s="40" t="s">
        <v>139</v>
      </c>
      <c r="S1" s="40" t="s">
        <v>133</v>
      </c>
      <c r="T1" s="40" t="s">
        <v>134</v>
      </c>
      <c r="U1" s="40" t="s">
        <v>135</v>
      </c>
    </row>
    <row r="2" spans="1:22">
      <c r="A2" s="7" t="s">
        <v>80</v>
      </c>
      <c r="B2" s="7">
        <v>1</v>
      </c>
      <c r="E2" s="7">
        <v>0</v>
      </c>
      <c r="F2" s="79" t="s">
        <v>379</v>
      </c>
      <c r="G2" s="79" t="s">
        <v>380</v>
      </c>
      <c r="H2" s="79" t="s">
        <v>381</v>
      </c>
      <c r="I2" s="7" t="s">
        <v>137</v>
      </c>
      <c r="J2" s="7" t="s">
        <v>137</v>
      </c>
      <c r="K2" s="7" t="s">
        <v>137</v>
      </c>
      <c r="L2" s="7" t="s">
        <v>54</v>
      </c>
      <c r="M2" s="86" t="s">
        <v>137</v>
      </c>
      <c r="N2" s="95" t="s">
        <v>378</v>
      </c>
      <c r="O2" s="7" t="s">
        <v>137</v>
      </c>
      <c r="P2" s="7" t="s">
        <v>137</v>
      </c>
      <c r="Q2" s="14" t="s">
        <v>137</v>
      </c>
      <c r="R2" s="7">
        <v>2015</v>
      </c>
      <c r="S2" s="7" t="s">
        <v>137</v>
      </c>
      <c r="T2" s="96">
        <v>40875</v>
      </c>
      <c r="U2" s="79" t="s">
        <v>239</v>
      </c>
      <c r="V2" s="79"/>
    </row>
    <row r="3" spans="1:22">
      <c r="A3" s="7" t="s">
        <v>195</v>
      </c>
      <c r="B3" s="7">
        <v>1</v>
      </c>
      <c r="E3" s="7">
        <v>0</v>
      </c>
      <c r="F3" s="7" t="s">
        <v>136</v>
      </c>
      <c r="G3" s="7" t="s">
        <v>137</v>
      </c>
      <c r="H3" s="7" t="s">
        <v>137</v>
      </c>
      <c r="I3" s="7" t="s">
        <v>137</v>
      </c>
      <c r="J3" s="7" t="s">
        <v>137</v>
      </c>
      <c r="K3" s="7" t="s">
        <v>137</v>
      </c>
      <c r="L3" s="7" t="s">
        <v>45</v>
      </c>
      <c r="M3" s="86" t="s">
        <v>137</v>
      </c>
      <c r="N3" s="95" t="s">
        <v>390</v>
      </c>
      <c r="O3" s="7" t="s">
        <v>137</v>
      </c>
      <c r="P3" s="7" t="s">
        <v>137</v>
      </c>
      <c r="Q3" s="86" t="s">
        <v>137</v>
      </c>
      <c r="R3" s="7">
        <v>2015</v>
      </c>
      <c r="S3" s="7" t="s">
        <v>137</v>
      </c>
      <c r="T3" s="96">
        <v>40883</v>
      </c>
      <c r="U3" s="7" t="s">
        <v>138</v>
      </c>
      <c r="V3" s="7" t="s">
        <v>391</v>
      </c>
    </row>
    <row r="4" spans="1:22">
      <c r="A4" s="7" t="s">
        <v>213</v>
      </c>
      <c r="B4" s="7">
        <v>1</v>
      </c>
      <c r="E4" s="7">
        <v>0</v>
      </c>
      <c r="F4" s="79" t="s">
        <v>379</v>
      </c>
      <c r="G4" s="7" t="s">
        <v>137</v>
      </c>
      <c r="H4" s="7" t="s">
        <v>137</v>
      </c>
      <c r="I4" s="7" t="s">
        <v>137</v>
      </c>
      <c r="J4" s="7" t="s">
        <v>137</v>
      </c>
      <c r="K4" s="7" t="s">
        <v>137</v>
      </c>
      <c r="L4" s="7" t="s">
        <v>44</v>
      </c>
      <c r="M4" s="86" t="s">
        <v>137</v>
      </c>
      <c r="N4" s="95" t="s">
        <v>389</v>
      </c>
      <c r="O4" s="7" t="s">
        <v>137</v>
      </c>
      <c r="P4" s="7" t="s">
        <v>137</v>
      </c>
      <c r="Q4" s="86" t="s">
        <v>137</v>
      </c>
      <c r="R4" s="7">
        <v>2015</v>
      </c>
      <c r="S4" s="7" t="s">
        <v>137</v>
      </c>
      <c r="T4" s="96">
        <v>40882</v>
      </c>
      <c r="U4" s="79" t="s">
        <v>239</v>
      </c>
      <c r="V4" s="79"/>
    </row>
    <row r="5" spans="1:22">
      <c r="A5" s="7" t="s">
        <v>80</v>
      </c>
      <c r="B5" s="7">
        <v>0</v>
      </c>
      <c r="E5" s="7">
        <v>1</v>
      </c>
      <c r="F5" s="7" t="s">
        <v>136</v>
      </c>
      <c r="G5" s="7" t="s">
        <v>137</v>
      </c>
      <c r="H5" s="7" t="s">
        <v>137</v>
      </c>
      <c r="I5" s="7" t="s">
        <v>137</v>
      </c>
      <c r="J5" s="7" t="s">
        <v>137</v>
      </c>
      <c r="K5" s="7" t="s">
        <v>137</v>
      </c>
      <c r="L5" s="7" t="s">
        <v>54</v>
      </c>
      <c r="M5" s="86" t="s">
        <v>137</v>
      </c>
      <c r="N5" s="86" t="s">
        <v>137</v>
      </c>
      <c r="O5" s="7" t="s">
        <v>137</v>
      </c>
      <c r="P5" s="7" t="s">
        <v>137</v>
      </c>
      <c r="Q5" s="86" t="s">
        <v>137</v>
      </c>
      <c r="R5" s="7">
        <v>2015</v>
      </c>
      <c r="S5" s="7" t="s">
        <v>137</v>
      </c>
      <c r="T5" s="86" t="s">
        <v>137</v>
      </c>
      <c r="U5" s="7" t="s">
        <v>138</v>
      </c>
      <c r="V5" s="79"/>
    </row>
    <row r="6" spans="1:22">
      <c r="A6" s="7" t="s">
        <v>195</v>
      </c>
      <c r="B6" s="7">
        <v>0</v>
      </c>
      <c r="E6" s="7">
        <v>1</v>
      </c>
      <c r="F6" s="79" t="s">
        <v>341</v>
      </c>
      <c r="G6" s="7" t="s">
        <v>137</v>
      </c>
      <c r="H6" s="7" t="s">
        <v>137</v>
      </c>
      <c r="I6" s="7" t="s">
        <v>137</v>
      </c>
      <c r="J6" s="7" t="s">
        <v>137</v>
      </c>
      <c r="K6" s="7" t="s">
        <v>137</v>
      </c>
      <c r="L6" s="7" t="s">
        <v>45</v>
      </c>
      <c r="M6" s="86" t="s">
        <v>137</v>
      </c>
      <c r="N6" s="86" t="s">
        <v>137</v>
      </c>
      <c r="O6" s="7" t="s">
        <v>137</v>
      </c>
      <c r="P6" s="7" t="s">
        <v>137</v>
      </c>
      <c r="Q6" s="86" t="s">
        <v>137</v>
      </c>
      <c r="R6" s="7">
        <v>2015</v>
      </c>
      <c r="S6" s="7" t="s">
        <v>137</v>
      </c>
      <c r="T6" s="86" t="s">
        <v>137</v>
      </c>
      <c r="U6" s="7" t="s">
        <v>138</v>
      </c>
    </row>
    <row r="7" spans="1:22">
      <c r="A7" s="7" t="s">
        <v>213</v>
      </c>
      <c r="B7" s="7">
        <v>0</v>
      </c>
      <c r="E7" s="7">
        <v>1</v>
      </c>
      <c r="F7" s="79" t="s">
        <v>341</v>
      </c>
      <c r="G7" s="7" t="s">
        <v>137</v>
      </c>
      <c r="H7" s="7" t="s">
        <v>137</v>
      </c>
      <c r="I7" s="7" t="s">
        <v>137</v>
      </c>
      <c r="J7" s="7" t="s">
        <v>137</v>
      </c>
      <c r="K7" s="7" t="s">
        <v>137</v>
      </c>
      <c r="L7" s="7" t="s">
        <v>44</v>
      </c>
      <c r="M7" s="86" t="s">
        <v>137</v>
      </c>
      <c r="N7" s="86" t="s">
        <v>137</v>
      </c>
      <c r="O7" s="7" t="s">
        <v>137</v>
      </c>
      <c r="P7" s="7" t="s">
        <v>137</v>
      </c>
      <c r="Q7" s="86" t="s">
        <v>137</v>
      </c>
      <c r="R7" s="7">
        <v>2015</v>
      </c>
      <c r="S7" s="7" t="s">
        <v>137</v>
      </c>
      <c r="T7" s="86" t="s">
        <v>137</v>
      </c>
      <c r="U7" s="7" t="s">
        <v>138</v>
      </c>
    </row>
    <row r="8" spans="1:22">
      <c r="N8" s="47"/>
    </row>
  </sheetData>
  <phoneticPr fontId="1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Copyright</vt:lpstr>
      <vt:lpstr>State</vt:lpstr>
      <vt:lpstr>County</vt:lpstr>
      <vt:lpstr>Graphs</vt:lpstr>
      <vt:lpstr>Party</vt:lpstr>
      <vt:lpstr>Statistics</vt:lpstr>
      <vt:lpstr>Candidates</vt:lpstr>
      <vt:lpstr>Notes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2015-12-07T15:44:43Z</dcterms:modified>
</cp:coreProperties>
</file>