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date1904="1" showInkAnnotation="0" codeName="ThisWorkbook" autoCompressPictures="0"/>
  <bookViews>
    <workbookView xWindow="-36320" yWindow="-200" windowWidth="32280" windowHeight="23460" tabRatio="667"/>
  </bookViews>
  <sheets>
    <sheet name="Copyright" sheetId="31" r:id="rId1"/>
    <sheet name="State" sheetId="2" r:id="rId2"/>
    <sheet name="County" sheetId="1" r:id="rId3"/>
    <sheet name="Graphs" sheetId="4" r:id="rId4"/>
    <sheet name="Party" sheetId="25" r:id="rId5"/>
    <sheet name="Statistics" sheetId="3" r:id="rId6"/>
    <sheet name="VTO Sum" sheetId="19" r:id="rId7"/>
    <sheet name="Candidates" sheetId="27" r:id="rId8"/>
    <sheet name="Notes" sheetId="28" r:id="rId9"/>
    <sheet name="Sources" sheetId="30" r:id="rId10"/>
    <sheet name="Update Log" sheetId="32" r:id="rId11"/>
  </sheets>
  <definedNames>
    <definedName name="_xlnm._FilterDatabase" localSheetId="7" hidden="1">Candidates!#REF!</definedName>
    <definedName name="HTML_CodePage" hidden="1">1252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25" l="1"/>
  <c r="S4" i="25"/>
  <c r="R4" i="25"/>
  <c r="Q4" i="25"/>
  <c r="M4" i="25"/>
  <c r="L4" i="25"/>
  <c r="K4" i="25"/>
  <c r="J4" i="25"/>
  <c r="F4" i="25"/>
  <c r="E4" i="25"/>
  <c r="D4" i="25"/>
  <c r="C4" i="25"/>
  <c r="T3" i="25"/>
  <c r="P3" i="25"/>
  <c r="S3" i="25"/>
  <c r="R3" i="25"/>
  <c r="Q3" i="25"/>
  <c r="M3" i="25"/>
  <c r="I3" i="25"/>
  <c r="L3" i="25"/>
  <c r="K3" i="25"/>
  <c r="J3" i="25"/>
  <c r="F3" i="25"/>
  <c r="B3" i="25"/>
  <c r="E3" i="25"/>
  <c r="D3" i="25"/>
  <c r="C3" i="25"/>
  <c r="T2" i="25"/>
  <c r="P2" i="25"/>
  <c r="S2" i="25"/>
  <c r="R2" i="25"/>
  <c r="Q2" i="25"/>
  <c r="M2" i="25"/>
  <c r="I2" i="25"/>
  <c r="L2" i="25"/>
  <c r="K2" i="25"/>
  <c r="J2" i="25"/>
  <c r="F2" i="25"/>
  <c r="B2" i="25"/>
  <c r="E2" i="25"/>
  <c r="D2" i="25"/>
  <c r="C2" i="25"/>
  <c r="L3" i="2"/>
  <c r="L4" i="2"/>
  <c r="L5" i="2"/>
  <c r="J3" i="2"/>
  <c r="J4" i="2"/>
  <c r="J5" i="2"/>
  <c r="H3" i="2"/>
  <c r="H4" i="2"/>
  <c r="H5" i="2"/>
  <c r="AP1" i="2"/>
  <c r="AN1" i="2"/>
  <c r="AL1" i="2"/>
  <c r="AJ1" i="2"/>
  <c r="AH1" i="2"/>
  <c r="AF1" i="2"/>
  <c r="AD1" i="2"/>
  <c r="AB1" i="2"/>
  <c r="Z1" i="2"/>
  <c r="X1" i="2"/>
  <c r="V1" i="2"/>
  <c r="T1" i="2"/>
  <c r="R1" i="2"/>
  <c r="P1" i="2"/>
  <c r="N1" i="2"/>
  <c r="L1" i="2"/>
  <c r="J1" i="2"/>
  <c r="H1" i="2"/>
  <c r="AR1" i="2"/>
  <c r="AX1" i="2"/>
  <c r="AY1" i="2"/>
  <c r="AZ1" i="2"/>
  <c r="BA1" i="2"/>
  <c r="H2" i="2"/>
  <c r="C2" i="2"/>
  <c r="J2" i="2"/>
  <c r="D2" i="2"/>
  <c r="L2" i="2"/>
  <c r="E2" i="2"/>
  <c r="N2" i="2"/>
  <c r="P2" i="2"/>
  <c r="R2" i="2"/>
  <c r="T2" i="2"/>
  <c r="V2" i="2"/>
  <c r="X2" i="2"/>
  <c r="Z2" i="2"/>
  <c r="AB2" i="2"/>
  <c r="AD2" i="2"/>
  <c r="AF2" i="2"/>
  <c r="AH2" i="2"/>
  <c r="AJ2" i="2"/>
  <c r="AL2" i="2"/>
  <c r="AN2" i="2"/>
  <c r="AP2" i="2"/>
  <c r="AR2" i="2"/>
  <c r="N24" i="1"/>
  <c r="O24" i="1"/>
  <c r="P24" i="1"/>
  <c r="Q24" i="1"/>
  <c r="N3" i="2"/>
  <c r="R24" i="1"/>
  <c r="P3" i="2"/>
  <c r="T24" i="1"/>
  <c r="T3" i="2"/>
  <c r="S24" i="1"/>
  <c r="R3" i="2"/>
  <c r="W24" i="1"/>
  <c r="Z3" i="2"/>
  <c r="Z24" i="1"/>
  <c r="AF3" i="2"/>
  <c r="V24" i="1"/>
  <c r="X3" i="2"/>
  <c r="X24" i="1"/>
  <c r="AB3" i="2"/>
  <c r="U24" i="1"/>
  <c r="V3" i="2"/>
  <c r="Y24" i="1"/>
  <c r="AD3" i="2"/>
  <c r="AN3" i="2"/>
  <c r="AP3" i="2"/>
  <c r="AH3" i="2"/>
  <c r="AL3" i="2"/>
  <c r="AJ3" i="2"/>
  <c r="AR3" i="2"/>
  <c r="B3" i="2"/>
  <c r="I3" i="2"/>
  <c r="K3" i="2"/>
  <c r="M3" i="2"/>
  <c r="O3" i="2"/>
  <c r="Q3" i="2"/>
  <c r="S3" i="2"/>
  <c r="U3" i="2"/>
  <c r="W3" i="2"/>
  <c r="Y3" i="2"/>
  <c r="AA3" i="2"/>
  <c r="AC3" i="2"/>
  <c r="AE3" i="2"/>
  <c r="AG3" i="2"/>
  <c r="AI3" i="2"/>
  <c r="AK3" i="2"/>
  <c r="AM3" i="2"/>
  <c r="AO3" i="2"/>
  <c r="AQ3" i="2"/>
  <c r="AS3" i="2"/>
  <c r="C3" i="2"/>
  <c r="D3" i="2"/>
  <c r="E3" i="2"/>
  <c r="F3" i="2"/>
  <c r="G3" i="2"/>
  <c r="AU3" i="2"/>
  <c r="AW3" i="2"/>
  <c r="AX3" i="2"/>
  <c r="AY3" i="2"/>
  <c r="AZ3" i="2"/>
  <c r="BA3" i="2"/>
  <c r="N160" i="1"/>
  <c r="O160" i="1"/>
  <c r="N4" i="2"/>
  <c r="P4" i="2"/>
  <c r="T4" i="2"/>
  <c r="R4" i="2"/>
  <c r="Z4" i="2"/>
  <c r="Z160" i="1"/>
  <c r="AF4" i="2"/>
  <c r="X4" i="2"/>
  <c r="AB4" i="2"/>
  <c r="V4" i="2"/>
  <c r="AD4" i="2"/>
  <c r="AN4" i="2"/>
  <c r="AP4" i="2"/>
  <c r="AH4" i="2"/>
  <c r="AL4" i="2"/>
  <c r="AJ4" i="2"/>
  <c r="AR4" i="2"/>
  <c r="B4" i="2"/>
  <c r="I4" i="2"/>
  <c r="K4" i="2"/>
  <c r="M4" i="2"/>
  <c r="O4" i="2"/>
  <c r="Q4" i="2"/>
  <c r="S4" i="2"/>
  <c r="U4" i="2"/>
  <c r="W4" i="2"/>
  <c r="Y4" i="2"/>
  <c r="AA4" i="2"/>
  <c r="AC4" i="2"/>
  <c r="AE4" i="2"/>
  <c r="AG4" i="2"/>
  <c r="AI4" i="2"/>
  <c r="AK4" i="2"/>
  <c r="AM4" i="2"/>
  <c r="AO4" i="2"/>
  <c r="AQ4" i="2"/>
  <c r="AS4" i="2"/>
  <c r="C4" i="2"/>
  <c r="D4" i="2"/>
  <c r="E4" i="2"/>
  <c r="F4" i="2"/>
  <c r="G4" i="2"/>
  <c r="AU4" i="2"/>
  <c r="AW4" i="2"/>
  <c r="AX4" i="2"/>
  <c r="AY4" i="2"/>
  <c r="AZ4" i="2"/>
  <c r="BA4" i="2"/>
  <c r="N5" i="2"/>
  <c r="P5" i="2"/>
  <c r="T5" i="2"/>
  <c r="R5" i="2"/>
  <c r="Z5" i="2"/>
  <c r="AF5" i="2"/>
  <c r="X5" i="2"/>
  <c r="AB5" i="2"/>
  <c r="V5" i="2"/>
  <c r="AD5" i="2"/>
  <c r="AN5" i="2"/>
  <c r="AP5" i="2"/>
  <c r="AH5" i="2"/>
  <c r="AL5" i="2"/>
  <c r="AJ5" i="2"/>
  <c r="AR5" i="2"/>
  <c r="B5" i="2"/>
  <c r="I5" i="2"/>
  <c r="K5" i="2"/>
  <c r="M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AO5" i="2"/>
  <c r="AQ5" i="2"/>
  <c r="AS5" i="2"/>
  <c r="C5" i="2"/>
  <c r="D5" i="2"/>
  <c r="E5" i="2"/>
  <c r="F5" i="2"/>
  <c r="G5" i="2"/>
  <c r="AU5" i="2"/>
  <c r="AW5" i="2"/>
  <c r="AX5" i="2"/>
  <c r="AY5" i="2"/>
  <c r="AZ5" i="2"/>
  <c r="BA5" i="2"/>
  <c r="F2" i="27"/>
  <c r="N1" i="1"/>
  <c r="D1" i="1"/>
  <c r="F3" i="27"/>
  <c r="O1" i="1"/>
  <c r="E1" i="1"/>
  <c r="P1" i="1"/>
  <c r="F1" i="1"/>
  <c r="J1" i="1"/>
  <c r="K1" i="1"/>
  <c r="L1" i="1"/>
  <c r="F5" i="27"/>
  <c r="Q1" i="1"/>
  <c r="F6" i="27"/>
  <c r="R1" i="1"/>
  <c r="F7" i="27"/>
  <c r="S1" i="1"/>
  <c r="T1" i="1"/>
  <c r="U1" i="1"/>
  <c r="V1" i="1"/>
  <c r="W1" i="1"/>
  <c r="X1" i="1"/>
  <c r="Y1" i="1"/>
  <c r="F14" i="27"/>
  <c r="Z1" i="1"/>
  <c r="F15" i="27"/>
  <c r="AA1" i="1"/>
  <c r="F16" i="27"/>
  <c r="AB1" i="1"/>
  <c r="F17" i="27"/>
  <c r="AC1" i="1"/>
  <c r="F18" i="27"/>
  <c r="AD1" i="1"/>
  <c r="F19" i="27"/>
  <c r="AE1" i="1"/>
  <c r="AG1" i="1"/>
  <c r="AH1" i="1"/>
  <c r="AI1" i="1"/>
  <c r="AJ1" i="1"/>
  <c r="AK1" i="1"/>
  <c r="AL1" i="1"/>
  <c r="AM1" i="1"/>
  <c r="AN1" i="1"/>
  <c r="C3" i="1"/>
  <c r="D3" i="1"/>
  <c r="E3" i="1"/>
  <c r="F3" i="1"/>
  <c r="G3" i="1"/>
  <c r="H3" i="1"/>
  <c r="J3" i="1"/>
  <c r="K3" i="1"/>
  <c r="L3" i="1"/>
  <c r="M3" i="1"/>
  <c r="AG3" i="1"/>
  <c r="AH3" i="1"/>
  <c r="AI3" i="1"/>
  <c r="AJ3" i="1"/>
  <c r="AK3" i="1"/>
  <c r="AL3" i="1"/>
  <c r="AM3" i="1"/>
  <c r="AN3" i="1"/>
  <c r="AV3" i="1"/>
  <c r="C4" i="1"/>
  <c r="D4" i="1"/>
  <c r="E4" i="1"/>
  <c r="F4" i="1"/>
  <c r="G4" i="1"/>
  <c r="H4" i="1"/>
  <c r="J4" i="1"/>
  <c r="K4" i="1"/>
  <c r="L4" i="1"/>
  <c r="M4" i="1"/>
  <c r="AG4" i="1"/>
  <c r="AH4" i="1"/>
  <c r="AI4" i="1"/>
  <c r="AJ4" i="1"/>
  <c r="AK4" i="1"/>
  <c r="AL4" i="1"/>
  <c r="AM4" i="1"/>
  <c r="AN4" i="1"/>
  <c r="AV4" i="1"/>
  <c r="C5" i="1"/>
  <c r="D5" i="1"/>
  <c r="E5" i="1"/>
  <c r="F5" i="1"/>
  <c r="G5" i="1"/>
  <c r="H5" i="1"/>
  <c r="J5" i="1"/>
  <c r="K5" i="1"/>
  <c r="L5" i="1"/>
  <c r="M5" i="1"/>
  <c r="AG5" i="1"/>
  <c r="AH5" i="1"/>
  <c r="AI5" i="1"/>
  <c r="AJ5" i="1"/>
  <c r="AK5" i="1"/>
  <c r="AL5" i="1"/>
  <c r="AM5" i="1"/>
  <c r="AN5" i="1"/>
  <c r="AV5" i="1"/>
  <c r="C6" i="1"/>
  <c r="D6" i="1"/>
  <c r="E6" i="1"/>
  <c r="F6" i="1"/>
  <c r="G6" i="1"/>
  <c r="H6" i="1"/>
  <c r="J6" i="1"/>
  <c r="K6" i="1"/>
  <c r="L6" i="1"/>
  <c r="M6" i="1"/>
  <c r="AG6" i="1"/>
  <c r="AH6" i="1"/>
  <c r="AI6" i="1"/>
  <c r="AJ6" i="1"/>
  <c r="AK6" i="1"/>
  <c r="AL6" i="1"/>
  <c r="AM6" i="1"/>
  <c r="AN6" i="1"/>
  <c r="AV6" i="1"/>
  <c r="C7" i="1"/>
  <c r="D7" i="1"/>
  <c r="E7" i="1"/>
  <c r="F7" i="1"/>
  <c r="G7" i="1"/>
  <c r="H7" i="1"/>
  <c r="J7" i="1"/>
  <c r="K7" i="1"/>
  <c r="L7" i="1"/>
  <c r="M7" i="1"/>
  <c r="AG7" i="1"/>
  <c r="AH7" i="1"/>
  <c r="AI7" i="1"/>
  <c r="AJ7" i="1"/>
  <c r="AK7" i="1"/>
  <c r="AL7" i="1"/>
  <c r="AM7" i="1"/>
  <c r="AN7" i="1"/>
  <c r="AV7" i="1"/>
  <c r="C8" i="1"/>
  <c r="D8" i="1"/>
  <c r="E8" i="1"/>
  <c r="F8" i="1"/>
  <c r="G8" i="1"/>
  <c r="H8" i="1"/>
  <c r="J8" i="1"/>
  <c r="K8" i="1"/>
  <c r="L8" i="1"/>
  <c r="M8" i="1"/>
  <c r="AG8" i="1"/>
  <c r="AH8" i="1"/>
  <c r="AI8" i="1"/>
  <c r="AJ8" i="1"/>
  <c r="AK8" i="1"/>
  <c r="AL8" i="1"/>
  <c r="AM8" i="1"/>
  <c r="AN8" i="1"/>
  <c r="AV8" i="1"/>
  <c r="C9" i="1"/>
  <c r="D9" i="1"/>
  <c r="E9" i="1"/>
  <c r="F9" i="1"/>
  <c r="G9" i="1"/>
  <c r="H9" i="1"/>
  <c r="J9" i="1"/>
  <c r="K9" i="1"/>
  <c r="L9" i="1"/>
  <c r="M9" i="1"/>
  <c r="AG9" i="1"/>
  <c r="AH9" i="1"/>
  <c r="AI9" i="1"/>
  <c r="AJ9" i="1"/>
  <c r="AK9" i="1"/>
  <c r="AL9" i="1"/>
  <c r="AM9" i="1"/>
  <c r="AN9" i="1"/>
  <c r="AV9" i="1"/>
  <c r="C10" i="1"/>
  <c r="D10" i="1"/>
  <c r="E10" i="1"/>
  <c r="F10" i="1"/>
  <c r="G10" i="1"/>
  <c r="H10" i="1"/>
  <c r="J10" i="1"/>
  <c r="K10" i="1"/>
  <c r="L10" i="1"/>
  <c r="M10" i="1"/>
  <c r="AG10" i="1"/>
  <c r="AH10" i="1"/>
  <c r="AI10" i="1"/>
  <c r="AJ10" i="1"/>
  <c r="AK10" i="1"/>
  <c r="AL10" i="1"/>
  <c r="AM10" i="1"/>
  <c r="AN10" i="1"/>
  <c r="AV10" i="1"/>
  <c r="C11" i="1"/>
  <c r="D11" i="1"/>
  <c r="E11" i="1"/>
  <c r="F11" i="1"/>
  <c r="G11" i="1"/>
  <c r="H11" i="1"/>
  <c r="J11" i="1"/>
  <c r="K11" i="1"/>
  <c r="L11" i="1"/>
  <c r="M11" i="1"/>
  <c r="AG11" i="1"/>
  <c r="AH11" i="1"/>
  <c r="AI11" i="1"/>
  <c r="AJ11" i="1"/>
  <c r="AK11" i="1"/>
  <c r="AL11" i="1"/>
  <c r="AM11" i="1"/>
  <c r="AN11" i="1"/>
  <c r="AV11" i="1"/>
  <c r="C12" i="1"/>
  <c r="D12" i="1"/>
  <c r="E12" i="1"/>
  <c r="F12" i="1"/>
  <c r="G12" i="1"/>
  <c r="H12" i="1"/>
  <c r="J12" i="1"/>
  <c r="K12" i="1"/>
  <c r="L12" i="1"/>
  <c r="M12" i="1"/>
  <c r="AG12" i="1"/>
  <c r="AH12" i="1"/>
  <c r="AI12" i="1"/>
  <c r="AJ12" i="1"/>
  <c r="AK12" i="1"/>
  <c r="AL12" i="1"/>
  <c r="AM12" i="1"/>
  <c r="AN12" i="1"/>
  <c r="AV12" i="1"/>
  <c r="C13" i="1"/>
  <c r="D13" i="1"/>
  <c r="E13" i="1"/>
  <c r="F13" i="1"/>
  <c r="G13" i="1"/>
  <c r="H13" i="1"/>
  <c r="J13" i="1"/>
  <c r="K13" i="1"/>
  <c r="L13" i="1"/>
  <c r="M13" i="1"/>
  <c r="AG13" i="1"/>
  <c r="AH13" i="1"/>
  <c r="AI13" i="1"/>
  <c r="AJ13" i="1"/>
  <c r="AK13" i="1"/>
  <c r="AL13" i="1"/>
  <c r="AM13" i="1"/>
  <c r="AN13" i="1"/>
  <c r="AV13" i="1"/>
  <c r="C14" i="1"/>
  <c r="D14" i="1"/>
  <c r="E14" i="1"/>
  <c r="F14" i="1"/>
  <c r="G14" i="1"/>
  <c r="H14" i="1"/>
  <c r="J14" i="1"/>
  <c r="K14" i="1"/>
  <c r="L14" i="1"/>
  <c r="M14" i="1"/>
  <c r="AG14" i="1"/>
  <c r="AH14" i="1"/>
  <c r="AI14" i="1"/>
  <c r="AJ14" i="1"/>
  <c r="AK14" i="1"/>
  <c r="AL14" i="1"/>
  <c r="AM14" i="1"/>
  <c r="AN14" i="1"/>
  <c r="AV14" i="1"/>
  <c r="C15" i="1"/>
  <c r="D15" i="1"/>
  <c r="E15" i="1"/>
  <c r="F15" i="1"/>
  <c r="G15" i="1"/>
  <c r="H15" i="1"/>
  <c r="J15" i="1"/>
  <c r="K15" i="1"/>
  <c r="L15" i="1"/>
  <c r="M15" i="1"/>
  <c r="AG15" i="1"/>
  <c r="AH15" i="1"/>
  <c r="AI15" i="1"/>
  <c r="AJ15" i="1"/>
  <c r="AK15" i="1"/>
  <c r="AL15" i="1"/>
  <c r="AM15" i="1"/>
  <c r="AN15" i="1"/>
  <c r="AV15" i="1"/>
  <c r="C16" i="1"/>
  <c r="D16" i="1"/>
  <c r="E16" i="1"/>
  <c r="F16" i="1"/>
  <c r="G16" i="1"/>
  <c r="H16" i="1"/>
  <c r="J16" i="1"/>
  <c r="K16" i="1"/>
  <c r="L16" i="1"/>
  <c r="M16" i="1"/>
  <c r="AG16" i="1"/>
  <c r="AH16" i="1"/>
  <c r="AI16" i="1"/>
  <c r="AJ16" i="1"/>
  <c r="AK16" i="1"/>
  <c r="AL16" i="1"/>
  <c r="AM16" i="1"/>
  <c r="AN16" i="1"/>
  <c r="AV16" i="1"/>
  <c r="C17" i="1"/>
  <c r="D17" i="1"/>
  <c r="E17" i="1"/>
  <c r="F17" i="1"/>
  <c r="G17" i="1"/>
  <c r="H17" i="1"/>
  <c r="J17" i="1"/>
  <c r="K17" i="1"/>
  <c r="L17" i="1"/>
  <c r="M17" i="1"/>
  <c r="AG17" i="1"/>
  <c r="AH17" i="1"/>
  <c r="AI17" i="1"/>
  <c r="AJ17" i="1"/>
  <c r="AK17" i="1"/>
  <c r="AL17" i="1"/>
  <c r="AM17" i="1"/>
  <c r="AN17" i="1"/>
  <c r="AV17" i="1"/>
  <c r="C18" i="1"/>
  <c r="D18" i="1"/>
  <c r="E18" i="1"/>
  <c r="F18" i="1"/>
  <c r="G18" i="1"/>
  <c r="H18" i="1"/>
  <c r="J18" i="1"/>
  <c r="K18" i="1"/>
  <c r="L18" i="1"/>
  <c r="M18" i="1"/>
  <c r="AG18" i="1"/>
  <c r="AH18" i="1"/>
  <c r="AI18" i="1"/>
  <c r="AJ18" i="1"/>
  <c r="AK18" i="1"/>
  <c r="AL18" i="1"/>
  <c r="AM18" i="1"/>
  <c r="AN18" i="1"/>
  <c r="AV18" i="1"/>
  <c r="C19" i="1"/>
  <c r="D19" i="1"/>
  <c r="E19" i="1"/>
  <c r="F19" i="1"/>
  <c r="G19" i="1"/>
  <c r="H19" i="1"/>
  <c r="J19" i="1"/>
  <c r="K19" i="1"/>
  <c r="L19" i="1"/>
  <c r="M19" i="1"/>
  <c r="AG19" i="1"/>
  <c r="AH19" i="1"/>
  <c r="AI19" i="1"/>
  <c r="AJ19" i="1"/>
  <c r="AK19" i="1"/>
  <c r="AL19" i="1"/>
  <c r="AM19" i="1"/>
  <c r="AN19" i="1"/>
  <c r="AV19" i="1"/>
  <c r="C20" i="1"/>
  <c r="D20" i="1"/>
  <c r="E20" i="1"/>
  <c r="F20" i="1"/>
  <c r="G20" i="1"/>
  <c r="H20" i="1"/>
  <c r="J20" i="1"/>
  <c r="K20" i="1"/>
  <c r="L20" i="1"/>
  <c r="M20" i="1"/>
  <c r="AG20" i="1"/>
  <c r="AH20" i="1"/>
  <c r="AI20" i="1"/>
  <c r="AJ20" i="1"/>
  <c r="AK20" i="1"/>
  <c r="AL20" i="1"/>
  <c r="AM20" i="1"/>
  <c r="AN20" i="1"/>
  <c r="AV20" i="1"/>
  <c r="C21" i="1"/>
  <c r="D21" i="1"/>
  <c r="E21" i="1"/>
  <c r="F21" i="1"/>
  <c r="G21" i="1"/>
  <c r="H21" i="1"/>
  <c r="J21" i="1"/>
  <c r="K21" i="1"/>
  <c r="L21" i="1"/>
  <c r="M21" i="1"/>
  <c r="AG21" i="1"/>
  <c r="AH21" i="1"/>
  <c r="AI21" i="1"/>
  <c r="AJ21" i="1"/>
  <c r="AK21" i="1"/>
  <c r="AL21" i="1"/>
  <c r="AM21" i="1"/>
  <c r="AN21" i="1"/>
  <c r="AV21" i="1"/>
  <c r="C22" i="1"/>
  <c r="D22" i="1"/>
  <c r="E22" i="1"/>
  <c r="F22" i="1"/>
  <c r="G22" i="1"/>
  <c r="H22" i="1"/>
  <c r="J22" i="1"/>
  <c r="K22" i="1"/>
  <c r="L22" i="1"/>
  <c r="M22" i="1"/>
  <c r="AG22" i="1"/>
  <c r="AH22" i="1"/>
  <c r="AI22" i="1"/>
  <c r="AJ22" i="1"/>
  <c r="AK22" i="1"/>
  <c r="AL22" i="1"/>
  <c r="AM22" i="1"/>
  <c r="AN22" i="1"/>
  <c r="AV22" i="1"/>
  <c r="C23" i="1"/>
  <c r="D23" i="1"/>
  <c r="E23" i="1"/>
  <c r="F23" i="1"/>
  <c r="G23" i="1"/>
  <c r="H23" i="1"/>
  <c r="J23" i="1"/>
  <c r="K23" i="1"/>
  <c r="L23" i="1"/>
  <c r="M23" i="1"/>
  <c r="AG23" i="1"/>
  <c r="AH23" i="1"/>
  <c r="AI23" i="1"/>
  <c r="AJ23" i="1"/>
  <c r="AK23" i="1"/>
  <c r="AL23" i="1"/>
  <c r="AM23" i="1"/>
  <c r="AN23" i="1"/>
  <c r="AV23" i="1"/>
  <c r="C24" i="1"/>
  <c r="D24" i="1"/>
  <c r="E24" i="1"/>
  <c r="F24" i="1"/>
  <c r="G24" i="1"/>
  <c r="H24" i="1"/>
  <c r="J24" i="1"/>
  <c r="K24" i="1"/>
  <c r="L24" i="1"/>
  <c r="M24" i="1"/>
  <c r="AG24" i="1"/>
  <c r="AH24" i="1"/>
  <c r="AI24" i="1"/>
  <c r="AJ24" i="1"/>
  <c r="AK24" i="1"/>
  <c r="AL24" i="1"/>
  <c r="AM24" i="1"/>
  <c r="AN24" i="1"/>
  <c r="AY24" i="1"/>
  <c r="C26" i="1"/>
  <c r="D26" i="1"/>
  <c r="E26" i="1"/>
  <c r="F26" i="1"/>
  <c r="G26" i="1"/>
  <c r="H26" i="1"/>
  <c r="J26" i="1"/>
  <c r="K26" i="1"/>
  <c r="L26" i="1"/>
  <c r="M26" i="1"/>
  <c r="AG26" i="1"/>
  <c r="AH26" i="1"/>
  <c r="AI26" i="1"/>
  <c r="AJ26" i="1"/>
  <c r="AK26" i="1"/>
  <c r="AL26" i="1"/>
  <c r="AM26" i="1"/>
  <c r="AN26" i="1"/>
  <c r="AV26" i="1"/>
  <c r="C27" i="1"/>
  <c r="D27" i="1"/>
  <c r="E27" i="1"/>
  <c r="F27" i="1"/>
  <c r="G27" i="1"/>
  <c r="H27" i="1"/>
  <c r="J27" i="1"/>
  <c r="K27" i="1"/>
  <c r="L27" i="1"/>
  <c r="M27" i="1"/>
  <c r="AG27" i="1"/>
  <c r="AH27" i="1"/>
  <c r="AI27" i="1"/>
  <c r="AJ27" i="1"/>
  <c r="AK27" i="1"/>
  <c r="AL27" i="1"/>
  <c r="AM27" i="1"/>
  <c r="AN27" i="1"/>
  <c r="AV27" i="1"/>
  <c r="C28" i="1"/>
  <c r="D28" i="1"/>
  <c r="E28" i="1"/>
  <c r="F28" i="1"/>
  <c r="G28" i="1"/>
  <c r="H28" i="1"/>
  <c r="J28" i="1"/>
  <c r="K28" i="1"/>
  <c r="L28" i="1"/>
  <c r="M28" i="1"/>
  <c r="AG28" i="1"/>
  <c r="AH28" i="1"/>
  <c r="AI28" i="1"/>
  <c r="AJ28" i="1"/>
  <c r="AK28" i="1"/>
  <c r="AL28" i="1"/>
  <c r="AM28" i="1"/>
  <c r="AN28" i="1"/>
  <c r="AV28" i="1"/>
  <c r="C29" i="1"/>
  <c r="D29" i="1"/>
  <c r="E29" i="1"/>
  <c r="F29" i="1"/>
  <c r="G29" i="1"/>
  <c r="H29" i="1"/>
  <c r="J29" i="1"/>
  <c r="K29" i="1"/>
  <c r="L29" i="1"/>
  <c r="M29" i="1"/>
  <c r="AG29" i="1"/>
  <c r="AH29" i="1"/>
  <c r="AI29" i="1"/>
  <c r="AJ29" i="1"/>
  <c r="AK29" i="1"/>
  <c r="AL29" i="1"/>
  <c r="AM29" i="1"/>
  <c r="AN29" i="1"/>
  <c r="AV29" i="1"/>
  <c r="C30" i="1"/>
  <c r="D30" i="1"/>
  <c r="E30" i="1"/>
  <c r="F30" i="1"/>
  <c r="G30" i="1"/>
  <c r="H30" i="1"/>
  <c r="J30" i="1"/>
  <c r="K30" i="1"/>
  <c r="L30" i="1"/>
  <c r="M30" i="1"/>
  <c r="AG30" i="1"/>
  <c r="AH30" i="1"/>
  <c r="AI30" i="1"/>
  <c r="AJ30" i="1"/>
  <c r="AK30" i="1"/>
  <c r="AL30" i="1"/>
  <c r="AM30" i="1"/>
  <c r="AN30" i="1"/>
  <c r="AV30" i="1"/>
  <c r="C31" i="1"/>
  <c r="D31" i="1"/>
  <c r="E31" i="1"/>
  <c r="F31" i="1"/>
  <c r="G31" i="1"/>
  <c r="H31" i="1"/>
  <c r="J31" i="1"/>
  <c r="K31" i="1"/>
  <c r="L31" i="1"/>
  <c r="M31" i="1"/>
  <c r="AG31" i="1"/>
  <c r="AH31" i="1"/>
  <c r="AI31" i="1"/>
  <c r="AJ31" i="1"/>
  <c r="AK31" i="1"/>
  <c r="AL31" i="1"/>
  <c r="AM31" i="1"/>
  <c r="AN31" i="1"/>
  <c r="AV31" i="1"/>
  <c r="C32" i="1"/>
  <c r="D32" i="1"/>
  <c r="E32" i="1"/>
  <c r="F32" i="1"/>
  <c r="G32" i="1"/>
  <c r="H32" i="1"/>
  <c r="J32" i="1"/>
  <c r="K32" i="1"/>
  <c r="L32" i="1"/>
  <c r="M32" i="1"/>
  <c r="AG32" i="1"/>
  <c r="AH32" i="1"/>
  <c r="AI32" i="1"/>
  <c r="AJ32" i="1"/>
  <c r="AK32" i="1"/>
  <c r="AL32" i="1"/>
  <c r="AM32" i="1"/>
  <c r="AN32" i="1"/>
  <c r="AV32" i="1"/>
  <c r="C33" i="1"/>
  <c r="D33" i="1"/>
  <c r="E33" i="1"/>
  <c r="F33" i="1"/>
  <c r="G33" i="1"/>
  <c r="H33" i="1"/>
  <c r="J33" i="1"/>
  <c r="K33" i="1"/>
  <c r="L33" i="1"/>
  <c r="M33" i="1"/>
  <c r="AG33" i="1"/>
  <c r="AH33" i="1"/>
  <c r="AI33" i="1"/>
  <c r="AJ33" i="1"/>
  <c r="AK33" i="1"/>
  <c r="AL33" i="1"/>
  <c r="AM33" i="1"/>
  <c r="AN33" i="1"/>
  <c r="AV33" i="1"/>
  <c r="C34" i="1"/>
  <c r="D34" i="1"/>
  <c r="E34" i="1"/>
  <c r="F34" i="1"/>
  <c r="G34" i="1"/>
  <c r="H34" i="1"/>
  <c r="J34" i="1"/>
  <c r="K34" i="1"/>
  <c r="L34" i="1"/>
  <c r="M34" i="1"/>
  <c r="AG34" i="1"/>
  <c r="AH34" i="1"/>
  <c r="AI34" i="1"/>
  <c r="AJ34" i="1"/>
  <c r="AK34" i="1"/>
  <c r="AL34" i="1"/>
  <c r="AM34" i="1"/>
  <c r="AN34" i="1"/>
  <c r="AV34" i="1"/>
  <c r="C35" i="1"/>
  <c r="D35" i="1"/>
  <c r="E35" i="1"/>
  <c r="F35" i="1"/>
  <c r="G35" i="1"/>
  <c r="H35" i="1"/>
  <c r="J35" i="1"/>
  <c r="K35" i="1"/>
  <c r="L35" i="1"/>
  <c r="M35" i="1"/>
  <c r="AG35" i="1"/>
  <c r="AH35" i="1"/>
  <c r="AI35" i="1"/>
  <c r="AJ35" i="1"/>
  <c r="AK35" i="1"/>
  <c r="AL35" i="1"/>
  <c r="AM35" i="1"/>
  <c r="AN35" i="1"/>
  <c r="AV35" i="1"/>
  <c r="C36" i="1"/>
  <c r="D36" i="1"/>
  <c r="E36" i="1"/>
  <c r="F36" i="1"/>
  <c r="G36" i="1"/>
  <c r="H36" i="1"/>
  <c r="J36" i="1"/>
  <c r="K36" i="1"/>
  <c r="L36" i="1"/>
  <c r="M36" i="1"/>
  <c r="AG36" i="1"/>
  <c r="AH36" i="1"/>
  <c r="AI36" i="1"/>
  <c r="AJ36" i="1"/>
  <c r="AK36" i="1"/>
  <c r="AL36" i="1"/>
  <c r="AM36" i="1"/>
  <c r="AN36" i="1"/>
  <c r="AV36" i="1"/>
  <c r="C37" i="1"/>
  <c r="D37" i="1"/>
  <c r="E37" i="1"/>
  <c r="F37" i="1"/>
  <c r="G37" i="1"/>
  <c r="H37" i="1"/>
  <c r="J37" i="1"/>
  <c r="K37" i="1"/>
  <c r="L37" i="1"/>
  <c r="M37" i="1"/>
  <c r="AG37" i="1"/>
  <c r="AH37" i="1"/>
  <c r="AI37" i="1"/>
  <c r="AJ37" i="1"/>
  <c r="AK37" i="1"/>
  <c r="AL37" i="1"/>
  <c r="AM37" i="1"/>
  <c r="AN37" i="1"/>
  <c r="AV37" i="1"/>
  <c r="C38" i="1"/>
  <c r="D38" i="1"/>
  <c r="E38" i="1"/>
  <c r="F38" i="1"/>
  <c r="G38" i="1"/>
  <c r="H38" i="1"/>
  <c r="J38" i="1"/>
  <c r="K38" i="1"/>
  <c r="L38" i="1"/>
  <c r="M38" i="1"/>
  <c r="AG38" i="1"/>
  <c r="AH38" i="1"/>
  <c r="AI38" i="1"/>
  <c r="AJ38" i="1"/>
  <c r="AK38" i="1"/>
  <c r="AL38" i="1"/>
  <c r="AM38" i="1"/>
  <c r="AN38" i="1"/>
  <c r="AV38" i="1"/>
  <c r="C39" i="1"/>
  <c r="D39" i="1"/>
  <c r="E39" i="1"/>
  <c r="F39" i="1"/>
  <c r="G39" i="1"/>
  <c r="H39" i="1"/>
  <c r="J39" i="1"/>
  <c r="K39" i="1"/>
  <c r="L39" i="1"/>
  <c r="M39" i="1"/>
  <c r="AG39" i="1"/>
  <c r="AH39" i="1"/>
  <c r="AI39" i="1"/>
  <c r="AJ39" i="1"/>
  <c r="AK39" i="1"/>
  <c r="AL39" i="1"/>
  <c r="AM39" i="1"/>
  <c r="AN39" i="1"/>
  <c r="AV39" i="1"/>
  <c r="C40" i="1"/>
  <c r="D40" i="1"/>
  <c r="E40" i="1"/>
  <c r="F40" i="1"/>
  <c r="G40" i="1"/>
  <c r="H40" i="1"/>
  <c r="J40" i="1"/>
  <c r="K40" i="1"/>
  <c r="L40" i="1"/>
  <c r="M40" i="1"/>
  <c r="AG40" i="1"/>
  <c r="AH40" i="1"/>
  <c r="AI40" i="1"/>
  <c r="AJ40" i="1"/>
  <c r="AK40" i="1"/>
  <c r="AL40" i="1"/>
  <c r="AM40" i="1"/>
  <c r="AN40" i="1"/>
  <c r="AV40" i="1"/>
  <c r="C41" i="1"/>
  <c r="D41" i="1"/>
  <c r="E41" i="1"/>
  <c r="F41" i="1"/>
  <c r="G41" i="1"/>
  <c r="H41" i="1"/>
  <c r="J41" i="1"/>
  <c r="K41" i="1"/>
  <c r="L41" i="1"/>
  <c r="M41" i="1"/>
  <c r="AG41" i="1"/>
  <c r="AH41" i="1"/>
  <c r="AI41" i="1"/>
  <c r="AJ41" i="1"/>
  <c r="AK41" i="1"/>
  <c r="AL41" i="1"/>
  <c r="AM41" i="1"/>
  <c r="AN41" i="1"/>
  <c r="AV41" i="1"/>
  <c r="C42" i="1"/>
  <c r="D42" i="1"/>
  <c r="E42" i="1"/>
  <c r="F42" i="1"/>
  <c r="G42" i="1"/>
  <c r="H42" i="1"/>
  <c r="J42" i="1"/>
  <c r="K42" i="1"/>
  <c r="L42" i="1"/>
  <c r="M42" i="1"/>
  <c r="AG42" i="1"/>
  <c r="AH42" i="1"/>
  <c r="AI42" i="1"/>
  <c r="AJ42" i="1"/>
  <c r="AK42" i="1"/>
  <c r="AL42" i="1"/>
  <c r="AM42" i="1"/>
  <c r="AN42" i="1"/>
  <c r="AV42" i="1"/>
  <c r="C43" i="1"/>
  <c r="D43" i="1"/>
  <c r="E43" i="1"/>
  <c r="F43" i="1"/>
  <c r="G43" i="1"/>
  <c r="H43" i="1"/>
  <c r="J43" i="1"/>
  <c r="K43" i="1"/>
  <c r="L43" i="1"/>
  <c r="M43" i="1"/>
  <c r="AG43" i="1"/>
  <c r="AH43" i="1"/>
  <c r="AI43" i="1"/>
  <c r="AJ43" i="1"/>
  <c r="AK43" i="1"/>
  <c r="AL43" i="1"/>
  <c r="AM43" i="1"/>
  <c r="AN43" i="1"/>
  <c r="AV43" i="1"/>
  <c r="C44" i="1"/>
  <c r="D44" i="1"/>
  <c r="E44" i="1"/>
  <c r="F44" i="1"/>
  <c r="G44" i="1"/>
  <c r="H44" i="1"/>
  <c r="J44" i="1"/>
  <c r="K44" i="1"/>
  <c r="L44" i="1"/>
  <c r="M44" i="1"/>
  <c r="AG44" i="1"/>
  <c r="AH44" i="1"/>
  <c r="AI44" i="1"/>
  <c r="AJ44" i="1"/>
  <c r="AK44" i="1"/>
  <c r="AL44" i="1"/>
  <c r="AM44" i="1"/>
  <c r="AN44" i="1"/>
  <c r="AV44" i="1"/>
  <c r="C45" i="1"/>
  <c r="D45" i="1"/>
  <c r="E45" i="1"/>
  <c r="F45" i="1"/>
  <c r="G45" i="1"/>
  <c r="H45" i="1"/>
  <c r="J45" i="1"/>
  <c r="K45" i="1"/>
  <c r="L45" i="1"/>
  <c r="M45" i="1"/>
  <c r="AG45" i="1"/>
  <c r="AH45" i="1"/>
  <c r="AI45" i="1"/>
  <c r="AJ45" i="1"/>
  <c r="AK45" i="1"/>
  <c r="AL45" i="1"/>
  <c r="AM45" i="1"/>
  <c r="AN45" i="1"/>
  <c r="AV45" i="1"/>
  <c r="C46" i="1"/>
  <c r="D46" i="1"/>
  <c r="E46" i="1"/>
  <c r="F46" i="1"/>
  <c r="G46" i="1"/>
  <c r="H46" i="1"/>
  <c r="J46" i="1"/>
  <c r="K46" i="1"/>
  <c r="L46" i="1"/>
  <c r="M46" i="1"/>
  <c r="AG46" i="1"/>
  <c r="AH46" i="1"/>
  <c r="AI46" i="1"/>
  <c r="AJ46" i="1"/>
  <c r="AK46" i="1"/>
  <c r="AL46" i="1"/>
  <c r="AM46" i="1"/>
  <c r="AN46" i="1"/>
  <c r="AV46" i="1"/>
  <c r="C47" i="1"/>
  <c r="D47" i="1"/>
  <c r="E47" i="1"/>
  <c r="F47" i="1"/>
  <c r="G47" i="1"/>
  <c r="H47" i="1"/>
  <c r="J47" i="1"/>
  <c r="K47" i="1"/>
  <c r="L47" i="1"/>
  <c r="M47" i="1"/>
  <c r="AG47" i="1"/>
  <c r="AH47" i="1"/>
  <c r="AI47" i="1"/>
  <c r="AJ47" i="1"/>
  <c r="AK47" i="1"/>
  <c r="AL47" i="1"/>
  <c r="AM47" i="1"/>
  <c r="AN47" i="1"/>
  <c r="AV47" i="1"/>
  <c r="C48" i="1"/>
  <c r="D48" i="1"/>
  <c r="E48" i="1"/>
  <c r="F48" i="1"/>
  <c r="G48" i="1"/>
  <c r="H48" i="1"/>
  <c r="J48" i="1"/>
  <c r="K48" i="1"/>
  <c r="L48" i="1"/>
  <c r="M48" i="1"/>
  <c r="AG48" i="1"/>
  <c r="AH48" i="1"/>
  <c r="AI48" i="1"/>
  <c r="AJ48" i="1"/>
  <c r="AK48" i="1"/>
  <c r="AL48" i="1"/>
  <c r="AM48" i="1"/>
  <c r="AN48" i="1"/>
  <c r="AV48" i="1"/>
  <c r="C49" i="1"/>
  <c r="D49" i="1"/>
  <c r="E49" i="1"/>
  <c r="F49" i="1"/>
  <c r="G49" i="1"/>
  <c r="H49" i="1"/>
  <c r="J49" i="1"/>
  <c r="K49" i="1"/>
  <c r="L49" i="1"/>
  <c r="M49" i="1"/>
  <c r="AG49" i="1"/>
  <c r="AH49" i="1"/>
  <c r="AI49" i="1"/>
  <c r="AJ49" i="1"/>
  <c r="AK49" i="1"/>
  <c r="AL49" i="1"/>
  <c r="AM49" i="1"/>
  <c r="AN49" i="1"/>
  <c r="AV49" i="1"/>
  <c r="C50" i="1"/>
  <c r="D50" i="1"/>
  <c r="E50" i="1"/>
  <c r="F50" i="1"/>
  <c r="G50" i="1"/>
  <c r="H50" i="1"/>
  <c r="J50" i="1"/>
  <c r="K50" i="1"/>
  <c r="L50" i="1"/>
  <c r="M50" i="1"/>
  <c r="AG50" i="1"/>
  <c r="AH50" i="1"/>
  <c r="AI50" i="1"/>
  <c r="AJ50" i="1"/>
  <c r="AK50" i="1"/>
  <c r="AL50" i="1"/>
  <c r="AM50" i="1"/>
  <c r="AN50" i="1"/>
  <c r="AV50" i="1"/>
  <c r="C51" i="1"/>
  <c r="D51" i="1"/>
  <c r="E51" i="1"/>
  <c r="F51" i="1"/>
  <c r="G51" i="1"/>
  <c r="H51" i="1"/>
  <c r="J51" i="1"/>
  <c r="K51" i="1"/>
  <c r="L51" i="1"/>
  <c r="M51" i="1"/>
  <c r="AG51" i="1"/>
  <c r="AH51" i="1"/>
  <c r="AI51" i="1"/>
  <c r="AJ51" i="1"/>
  <c r="AK51" i="1"/>
  <c r="AL51" i="1"/>
  <c r="AM51" i="1"/>
  <c r="AN51" i="1"/>
  <c r="AV51" i="1"/>
  <c r="C52" i="1"/>
  <c r="D52" i="1"/>
  <c r="E52" i="1"/>
  <c r="F52" i="1"/>
  <c r="G52" i="1"/>
  <c r="H52" i="1"/>
  <c r="J52" i="1"/>
  <c r="K52" i="1"/>
  <c r="L52" i="1"/>
  <c r="M52" i="1"/>
  <c r="AG52" i="1"/>
  <c r="AH52" i="1"/>
  <c r="AI52" i="1"/>
  <c r="AJ52" i="1"/>
  <c r="AK52" i="1"/>
  <c r="AL52" i="1"/>
  <c r="AM52" i="1"/>
  <c r="AN52" i="1"/>
  <c r="AV52" i="1"/>
  <c r="C53" i="1"/>
  <c r="D53" i="1"/>
  <c r="E53" i="1"/>
  <c r="F53" i="1"/>
  <c r="G53" i="1"/>
  <c r="H53" i="1"/>
  <c r="J53" i="1"/>
  <c r="K53" i="1"/>
  <c r="L53" i="1"/>
  <c r="M53" i="1"/>
  <c r="AG53" i="1"/>
  <c r="AH53" i="1"/>
  <c r="AI53" i="1"/>
  <c r="AJ53" i="1"/>
  <c r="AK53" i="1"/>
  <c r="AL53" i="1"/>
  <c r="AM53" i="1"/>
  <c r="AN53" i="1"/>
  <c r="AV53" i="1"/>
  <c r="C54" i="1"/>
  <c r="D54" i="1"/>
  <c r="E54" i="1"/>
  <c r="F54" i="1"/>
  <c r="G54" i="1"/>
  <c r="H54" i="1"/>
  <c r="J54" i="1"/>
  <c r="K54" i="1"/>
  <c r="L54" i="1"/>
  <c r="M54" i="1"/>
  <c r="AG54" i="1"/>
  <c r="AH54" i="1"/>
  <c r="AI54" i="1"/>
  <c r="AJ54" i="1"/>
  <c r="AK54" i="1"/>
  <c r="AL54" i="1"/>
  <c r="AM54" i="1"/>
  <c r="AN54" i="1"/>
  <c r="AV54" i="1"/>
  <c r="C55" i="1"/>
  <c r="D55" i="1"/>
  <c r="E55" i="1"/>
  <c r="F55" i="1"/>
  <c r="G55" i="1"/>
  <c r="H55" i="1"/>
  <c r="J55" i="1"/>
  <c r="K55" i="1"/>
  <c r="L55" i="1"/>
  <c r="M55" i="1"/>
  <c r="AG55" i="1"/>
  <c r="AH55" i="1"/>
  <c r="AI55" i="1"/>
  <c r="AJ55" i="1"/>
  <c r="AK55" i="1"/>
  <c r="AL55" i="1"/>
  <c r="AM55" i="1"/>
  <c r="AN55" i="1"/>
  <c r="AV55" i="1"/>
  <c r="C56" i="1"/>
  <c r="D56" i="1"/>
  <c r="E56" i="1"/>
  <c r="F56" i="1"/>
  <c r="G56" i="1"/>
  <c r="H56" i="1"/>
  <c r="J56" i="1"/>
  <c r="K56" i="1"/>
  <c r="L56" i="1"/>
  <c r="M56" i="1"/>
  <c r="AG56" i="1"/>
  <c r="AH56" i="1"/>
  <c r="AI56" i="1"/>
  <c r="AJ56" i="1"/>
  <c r="AK56" i="1"/>
  <c r="AL56" i="1"/>
  <c r="AM56" i="1"/>
  <c r="AN56" i="1"/>
  <c r="AV56" i="1"/>
  <c r="C57" i="1"/>
  <c r="D57" i="1"/>
  <c r="E57" i="1"/>
  <c r="F57" i="1"/>
  <c r="G57" i="1"/>
  <c r="H57" i="1"/>
  <c r="J57" i="1"/>
  <c r="K57" i="1"/>
  <c r="L57" i="1"/>
  <c r="M57" i="1"/>
  <c r="AG57" i="1"/>
  <c r="AH57" i="1"/>
  <c r="AI57" i="1"/>
  <c r="AJ57" i="1"/>
  <c r="AK57" i="1"/>
  <c r="AL57" i="1"/>
  <c r="AM57" i="1"/>
  <c r="AN57" i="1"/>
  <c r="AV57" i="1"/>
  <c r="C58" i="1"/>
  <c r="D58" i="1"/>
  <c r="E58" i="1"/>
  <c r="F58" i="1"/>
  <c r="G58" i="1"/>
  <c r="H58" i="1"/>
  <c r="J58" i="1"/>
  <c r="K58" i="1"/>
  <c r="L58" i="1"/>
  <c r="M58" i="1"/>
  <c r="AG58" i="1"/>
  <c r="AH58" i="1"/>
  <c r="AI58" i="1"/>
  <c r="AJ58" i="1"/>
  <c r="AK58" i="1"/>
  <c r="AL58" i="1"/>
  <c r="AM58" i="1"/>
  <c r="AN58" i="1"/>
  <c r="AV58" i="1"/>
  <c r="C59" i="1"/>
  <c r="D59" i="1"/>
  <c r="E59" i="1"/>
  <c r="F59" i="1"/>
  <c r="G59" i="1"/>
  <c r="H59" i="1"/>
  <c r="J59" i="1"/>
  <c r="K59" i="1"/>
  <c r="L59" i="1"/>
  <c r="M59" i="1"/>
  <c r="AG59" i="1"/>
  <c r="AH59" i="1"/>
  <c r="AI59" i="1"/>
  <c r="AJ59" i="1"/>
  <c r="AK59" i="1"/>
  <c r="AL59" i="1"/>
  <c r="AM59" i="1"/>
  <c r="AN59" i="1"/>
  <c r="AV59" i="1"/>
  <c r="C60" i="1"/>
  <c r="D60" i="1"/>
  <c r="E60" i="1"/>
  <c r="F60" i="1"/>
  <c r="G60" i="1"/>
  <c r="H60" i="1"/>
  <c r="J60" i="1"/>
  <c r="K60" i="1"/>
  <c r="L60" i="1"/>
  <c r="M60" i="1"/>
  <c r="AG60" i="1"/>
  <c r="AH60" i="1"/>
  <c r="AI60" i="1"/>
  <c r="AJ60" i="1"/>
  <c r="AK60" i="1"/>
  <c r="AL60" i="1"/>
  <c r="AM60" i="1"/>
  <c r="AN60" i="1"/>
  <c r="AV60" i="1"/>
  <c r="C61" i="1"/>
  <c r="D61" i="1"/>
  <c r="E61" i="1"/>
  <c r="F61" i="1"/>
  <c r="G61" i="1"/>
  <c r="H61" i="1"/>
  <c r="J61" i="1"/>
  <c r="K61" i="1"/>
  <c r="L61" i="1"/>
  <c r="M61" i="1"/>
  <c r="AG61" i="1"/>
  <c r="AH61" i="1"/>
  <c r="AI61" i="1"/>
  <c r="AJ61" i="1"/>
  <c r="AK61" i="1"/>
  <c r="AL61" i="1"/>
  <c r="AM61" i="1"/>
  <c r="AN61" i="1"/>
  <c r="AV61" i="1"/>
  <c r="C62" i="1"/>
  <c r="D62" i="1"/>
  <c r="E62" i="1"/>
  <c r="F62" i="1"/>
  <c r="G62" i="1"/>
  <c r="H62" i="1"/>
  <c r="J62" i="1"/>
  <c r="K62" i="1"/>
  <c r="L62" i="1"/>
  <c r="M62" i="1"/>
  <c r="AG62" i="1"/>
  <c r="AH62" i="1"/>
  <c r="AI62" i="1"/>
  <c r="AJ62" i="1"/>
  <c r="AK62" i="1"/>
  <c r="AL62" i="1"/>
  <c r="AM62" i="1"/>
  <c r="AN62" i="1"/>
  <c r="AV62" i="1"/>
  <c r="C63" i="1"/>
  <c r="D63" i="1"/>
  <c r="E63" i="1"/>
  <c r="F63" i="1"/>
  <c r="G63" i="1"/>
  <c r="H63" i="1"/>
  <c r="J63" i="1"/>
  <c r="K63" i="1"/>
  <c r="L63" i="1"/>
  <c r="M63" i="1"/>
  <c r="AG63" i="1"/>
  <c r="AH63" i="1"/>
  <c r="AI63" i="1"/>
  <c r="AJ63" i="1"/>
  <c r="AK63" i="1"/>
  <c r="AL63" i="1"/>
  <c r="AM63" i="1"/>
  <c r="AN63" i="1"/>
  <c r="AV63" i="1"/>
  <c r="C64" i="1"/>
  <c r="D64" i="1"/>
  <c r="E64" i="1"/>
  <c r="F64" i="1"/>
  <c r="G64" i="1"/>
  <c r="H64" i="1"/>
  <c r="J64" i="1"/>
  <c r="K64" i="1"/>
  <c r="L64" i="1"/>
  <c r="M64" i="1"/>
  <c r="AG64" i="1"/>
  <c r="AH64" i="1"/>
  <c r="AI64" i="1"/>
  <c r="AJ64" i="1"/>
  <c r="AK64" i="1"/>
  <c r="AL64" i="1"/>
  <c r="AM64" i="1"/>
  <c r="AN64" i="1"/>
  <c r="AV64" i="1"/>
  <c r="C65" i="1"/>
  <c r="D65" i="1"/>
  <c r="E65" i="1"/>
  <c r="F65" i="1"/>
  <c r="G65" i="1"/>
  <c r="H65" i="1"/>
  <c r="J65" i="1"/>
  <c r="K65" i="1"/>
  <c r="L65" i="1"/>
  <c r="M65" i="1"/>
  <c r="AG65" i="1"/>
  <c r="AH65" i="1"/>
  <c r="AI65" i="1"/>
  <c r="AJ65" i="1"/>
  <c r="AK65" i="1"/>
  <c r="AL65" i="1"/>
  <c r="AM65" i="1"/>
  <c r="AN65" i="1"/>
  <c r="AV65" i="1"/>
  <c r="C66" i="1"/>
  <c r="D66" i="1"/>
  <c r="E66" i="1"/>
  <c r="F66" i="1"/>
  <c r="G66" i="1"/>
  <c r="H66" i="1"/>
  <c r="J66" i="1"/>
  <c r="K66" i="1"/>
  <c r="L66" i="1"/>
  <c r="M66" i="1"/>
  <c r="AG66" i="1"/>
  <c r="AH66" i="1"/>
  <c r="AI66" i="1"/>
  <c r="AJ66" i="1"/>
  <c r="AK66" i="1"/>
  <c r="AL66" i="1"/>
  <c r="AM66" i="1"/>
  <c r="AN66" i="1"/>
  <c r="AV66" i="1"/>
  <c r="C67" i="1"/>
  <c r="D67" i="1"/>
  <c r="E67" i="1"/>
  <c r="F67" i="1"/>
  <c r="G67" i="1"/>
  <c r="H67" i="1"/>
  <c r="J67" i="1"/>
  <c r="K67" i="1"/>
  <c r="L67" i="1"/>
  <c r="M67" i="1"/>
  <c r="AG67" i="1"/>
  <c r="AH67" i="1"/>
  <c r="AI67" i="1"/>
  <c r="AJ67" i="1"/>
  <c r="AK67" i="1"/>
  <c r="AL67" i="1"/>
  <c r="AM67" i="1"/>
  <c r="AN67" i="1"/>
  <c r="AV67" i="1"/>
  <c r="C68" i="1"/>
  <c r="D68" i="1"/>
  <c r="E68" i="1"/>
  <c r="F68" i="1"/>
  <c r="G68" i="1"/>
  <c r="H68" i="1"/>
  <c r="J68" i="1"/>
  <c r="K68" i="1"/>
  <c r="L68" i="1"/>
  <c r="M68" i="1"/>
  <c r="AG68" i="1"/>
  <c r="AH68" i="1"/>
  <c r="AI68" i="1"/>
  <c r="AJ68" i="1"/>
  <c r="AK68" i="1"/>
  <c r="AL68" i="1"/>
  <c r="AM68" i="1"/>
  <c r="AN68" i="1"/>
  <c r="AV68" i="1"/>
  <c r="C69" i="1"/>
  <c r="D69" i="1"/>
  <c r="E69" i="1"/>
  <c r="F69" i="1"/>
  <c r="G69" i="1"/>
  <c r="H69" i="1"/>
  <c r="J69" i="1"/>
  <c r="K69" i="1"/>
  <c r="L69" i="1"/>
  <c r="M69" i="1"/>
  <c r="AG69" i="1"/>
  <c r="AH69" i="1"/>
  <c r="AI69" i="1"/>
  <c r="AJ69" i="1"/>
  <c r="AK69" i="1"/>
  <c r="AL69" i="1"/>
  <c r="AM69" i="1"/>
  <c r="AN69" i="1"/>
  <c r="AV69" i="1"/>
  <c r="C70" i="1"/>
  <c r="D70" i="1"/>
  <c r="E70" i="1"/>
  <c r="F70" i="1"/>
  <c r="G70" i="1"/>
  <c r="H70" i="1"/>
  <c r="J70" i="1"/>
  <c r="K70" i="1"/>
  <c r="L70" i="1"/>
  <c r="M70" i="1"/>
  <c r="AG70" i="1"/>
  <c r="AH70" i="1"/>
  <c r="AI70" i="1"/>
  <c r="AJ70" i="1"/>
  <c r="AK70" i="1"/>
  <c r="AL70" i="1"/>
  <c r="AM70" i="1"/>
  <c r="AN70" i="1"/>
  <c r="AV70" i="1"/>
  <c r="C71" i="1"/>
  <c r="D71" i="1"/>
  <c r="E71" i="1"/>
  <c r="F71" i="1"/>
  <c r="G71" i="1"/>
  <c r="H71" i="1"/>
  <c r="J71" i="1"/>
  <c r="K71" i="1"/>
  <c r="L71" i="1"/>
  <c r="M71" i="1"/>
  <c r="AG71" i="1"/>
  <c r="AH71" i="1"/>
  <c r="AI71" i="1"/>
  <c r="AJ71" i="1"/>
  <c r="AK71" i="1"/>
  <c r="AL71" i="1"/>
  <c r="AM71" i="1"/>
  <c r="AN71" i="1"/>
  <c r="AV71" i="1"/>
  <c r="C72" i="1"/>
  <c r="D72" i="1"/>
  <c r="E72" i="1"/>
  <c r="F72" i="1"/>
  <c r="G72" i="1"/>
  <c r="H72" i="1"/>
  <c r="J72" i="1"/>
  <c r="K72" i="1"/>
  <c r="L72" i="1"/>
  <c r="M72" i="1"/>
  <c r="AG72" i="1"/>
  <c r="AH72" i="1"/>
  <c r="AI72" i="1"/>
  <c r="AJ72" i="1"/>
  <c r="AK72" i="1"/>
  <c r="AL72" i="1"/>
  <c r="AM72" i="1"/>
  <c r="AN72" i="1"/>
  <c r="AV72" i="1"/>
  <c r="C73" i="1"/>
  <c r="D73" i="1"/>
  <c r="E73" i="1"/>
  <c r="F73" i="1"/>
  <c r="G73" i="1"/>
  <c r="H73" i="1"/>
  <c r="J73" i="1"/>
  <c r="K73" i="1"/>
  <c r="L73" i="1"/>
  <c r="M73" i="1"/>
  <c r="AG73" i="1"/>
  <c r="AH73" i="1"/>
  <c r="AI73" i="1"/>
  <c r="AJ73" i="1"/>
  <c r="AK73" i="1"/>
  <c r="AL73" i="1"/>
  <c r="AM73" i="1"/>
  <c r="AN73" i="1"/>
  <c r="AV73" i="1"/>
  <c r="C74" i="1"/>
  <c r="D74" i="1"/>
  <c r="E74" i="1"/>
  <c r="F74" i="1"/>
  <c r="G74" i="1"/>
  <c r="H74" i="1"/>
  <c r="J74" i="1"/>
  <c r="K74" i="1"/>
  <c r="L74" i="1"/>
  <c r="M74" i="1"/>
  <c r="AG74" i="1"/>
  <c r="AH74" i="1"/>
  <c r="AI74" i="1"/>
  <c r="AJ74" i="1"/>
  <c r="AK74" i="1"/>
  <c r="AL74" i="1"/>
  <c r="AM74" i="1"/>
  <c r="AN74" i="1"/>
  <c r="AV74" i="1"/>
  <c r="C75" i="1"/>
  <c r="D75" i="1"/>
  <c r="E75" i="1"/>
  <c r="F75" i="1"/>
  <c r="G75" i="1"/>
  <c r="H75" i="1"/>
  <c r="J75" i="1"/>
  <c r="K75" i="1"/>
  <c r="L75" i="1"/>
  <c r="M75" i="1"/>
  <c r="AG75" i="1"/>
  <c r="AH75" i="1"/>
  <c r="AI75" i="1"/>
  <c r="AJ75" i="1"/>
  <c r="AK75" i="1"/>
  <c r="AL75" i="1"/>
  <c r="AM75" i="1"/>
  <c r="AN75" i="1"/>
  <c r="AV75" i="1"/>
  <c r="C76" i="1"/>
  <c r="D76" i="1"/>
  <c r="E76" i="1"/>
  <c r="F76" i="1"/>
  <c r="G76" i="1"/>
  <c r="H76" i="1"/>
  <c r="J76" i="1"/>
  <c r="K76" i="1"/>
  <c r="L76" i="1"/>
  <c r="M76" i="1"/>
  <c r="AG76" i="1"/>
  <c r="AH76" i="1"/>
  <c r="AI76" i="1"/>
  <c r="AJ76" i="1"/>
  <c r="AK76" i="1"/>
  <c r="AL76" i="1"/>
  <c r="AM76" i="1"/>
  <c r="AN76" i="1"/>
  <c r="AV76" i="1"/>
  <c r="C77" i="1"/>
  <c r="D77" i="1"/>
  <c r="E77" i="1"/>
  <c r="F77" i="1"/>
  <c r="G77" i="1"/>
  <c r="H77" i="1"/>
  <c r="J77" i="1"/>
  <c r="K77" i="1"/>
  <c r="L77" i="1"/>
  <c r="M77" i="1"/>
  <c r="AG77" i="1"/>
  <c r="AH77" i="1"/>
  <c r="AI77" i="1"/>
  <c r="AJ77" i="1"/>
  <c r="AK77" i="1"/>
  <c r="AL77" i="1"/>
  <c r="AM77" i="1"/>
  <c r="AN77" i="1"/>
  <c r="AV77" i="1"/>
  <c r="C78" i="1"/>
  <c r="D78" i="1"/>
  <c r="E78" i="1"/>
  <c r="F78" i="1"/>
  <c r="G78" i="1"/>
  <c r="H78" i="1"/>
  <c r="J78" i="1"/>
  <c r="K78" i="1"/>
  <c r="L78" i="1"/>
  <c r="M78" i="1"/>
  <c r="AG78" i="1"/>
  <c r="AH78" i="1"/>
  <c r="AI78" i="1"/>
  <c r="AJ78" i="1"/>
  <c r="AK78" i="1"/>
  <c r="AL78" i="1"/>
  <c r="AM78" i="1"/>
  <c r="AN78" i="1"/>
  <c r="AV78" i="1"/>
  <c r="C79" i="1"/>
  <c r="D79" i="1"/>
  <c r="E79" i="1"/>
  <c r="F79" i="1"/>
  <c r="G79" i="1"/>
  <c r="H79" i="1"/>
  <c r="J79" i="1"/>
  <c r="K79" i="1"/>
  <c r="L79" i="1"/>
  <c r="M79" i="1"/>
  <c r="AG79" i="1"/>
  <c r="AH79" i="1"/>
  <c r="AI79" i="1"/>
  <c r="AJ79" i="1"/>
  <c r="AK79" i="1"/>
  <c r="AL79" i="1"/>
  <c r="AM79" i="1"/>
  <c r="AN79" i="1"/>
  <c r="AV79" i="1"/>
  <c r="C80" i="1"/>
  <c r="D80" i="1"/>
  <c r="E80" i="1"/>
  <c r="F80" i="1"/>
  <c r="G80" i="1"/>
  <c r="H80" i="1"/>
  <c r="J80" i="1"/>
  <c r="K80" i="1"/>
  <c r="L80" i="1"/>
  <c r="M80" i="1"/>
  <c r="AG80" i="1"/>
  <c r="AH80" i="1"/>
  <c r="AI80" i="1"/>
  <c r="AJ80" i="1"/>
  <c r="AK80" i="1"/>
  <c r="AL80" i="1"/>
  <c r="AM80" i="1"/>
  <c r="AN80" i="1"/>
  <c r="AV80" i="1"/>
  <c r="C81" i="1"/>
  <c r="D81" i="1"/>
  <c r="E81" i="1"/>
  <c r="F81" i="1"/>
  <c r="G81" i="1"/>
  <c r="H81" i="1"/>
  <c r="J81" i="1"/>
  <c r="K81" i="1"/>
  <c r="L81" i="1"/>
  <c r="M81" i="1"/>
  <c r="AG81" i="1"/>
  <c r="AH81" i="1"/>
  <c r="AI81" i="1"/>
  <c r="AJ81" i="1"/>
  <c r="AK81" i="1"/>
  <c r="AL81" i="1"/>
  <c r="AM81" i="1"/>
  <c r="AN81" i="1"/>
  <c r="AV81" i="1"/>
  <c r="C82" i="1"/>
  <c r="D82" i="1"/>
  <c r="E82" i="1"/>
  <c r="F82" i="1"/>
  <c r="G82" i="1"/>
  <c r="H82" i="1"/>
  <c r="J82" i="1"/>
  <c r="K82" i="1"/>
  <c r="L82" i="1"/>
  <c r="M82" i="1"/>
  <c r="AG82" i="1"/>
  <c r="AH82" i="1"/>
  <c r="AI82" i="1"/>
  <c r="AJ82" i="1"/>
  <c r="AK82" i="1"/>
  <c r="AL82" i="1"/>
  <c r="AM82" i="1"/>
  <c r="AN82" i="1"/>
  <c r="AV82" i="1"/>
  <c r="C83" i="1"/>
  <c r="D83" i="1"/>
  <c r="E83" i="1"/>
  <c r="F83" i="1"/>
  <c r="G83" i="1"/>
  <c r="H83" i="1"/>
  <c r="J83" i="1"/>
  <c r="K83" i="1"/>
  <c r="L83" i="1"/>
  <c r="M83" i="1"/>
  <c r="AG83" i="1"/>
  <c r="AH83" i="1"/>
  <c r="AI83" i="1"/>
  <c r="AJ83" i="1"/>
  <c r="AK83" i="1"/>
  <c r="AL83" i="1"/>
  <c r="AM83" i="1"/>
  <c r="AN83" i="1"/>
  <c r="AV83" i="1"/>
  <c r="C84" i="1"/>
  <c r="D84" i="1"/>
  <c r="E84" i="1"/>
  <c r="F84" i="1"/>
  <c r="G84" i="1"/>
  <c r="H84" i="1"/>
  <c r="J84" i="1"/>
  <c r="K84" i="1"/>
  <c r="L84" i="1"/>
  <c r="M84" i="1"/>
  <c r="AG84" i="1"/>
  <c r="AH84" i="1"/>
  <c r="AI84" i="1"/>
  <c r="AJ84" i="1"/>
  <c r="AK84" i="1"/>
  <c r="AL84" i="1"/>
  <c r="AM84" i="1"/>
  <c r="AN84" i="1"/>
  <c r="AV84" i="1"/>
  <c r="C85" i="1"/>
  <c r="D85" i="1"/>
  <c r="E85" i="1"/>
  <c r="F85" i="1"/>
  <c r="G85" i="1"/>
  <c r="H85" i="1"/>
  <c r="J85" i="1"/>
  <c r="K85" i="1"/>
  <c r="L85" i="1"/>
  <c r="M85" i="1"/>
  <c r="AG85" i="1"/>
  <c r="AH85" i="1"/>
  <c r="AI85" i="1"/>
  <c r="AJ85" i="1"/>
  <c r="AK85" i="1"/>
  <c r="AL85" i="1"/>
  <c r="AM85" i="1"/>
  <c r="AN85" i="1"/>
  <c r="AV85" i="1"/>
  <c r="C86" i="1"/>
  <c r="D86" i="1"/>
  <c r="E86" i="1"/>
  <c r="F86" i="1"/>
  <c r="G86" i="1"/>
  <c r="H86" i="1"/>
  <c r="J86" i="1"/>
  <c r="K86" i="1"/>
  <c r="L86" i="1"/>
  <c r="M86" i="1"/>
  <c r="AG86" i="1"/>
  <c r="AH86" i="1"/>
  <c r="AI86" i="1"/>
  <c r="AJ86" i="1"/>
  <c r="AK86" i="1"/>
  <c r="AL86" i="1"/>
  <c r="AM86" i="1"/>
  <c r="AN86" i="1"/>
  <c r="AV86" i="1"/>
  <c r="C87" i="1"/>
  <c r="D87" i="1"/>
  <c r="E87" i="1"/>
  <c r="F87" i="1"/>
  <c r="G87" i="1"/>
  <c r="H87" i="1"/>
  <c r="J87" i="1"/>
  <c r="K87" i="1"/>
  <c r="L87" i="1"/>
  <c r="M87" i="1"/>
  <c r="AG87" i="1"/>
  <c r="AH87" i="1"/>
  <c r="AI87" i="1"/>
  <c r="AJ87" i="1"/>
  <c r="AK87" i="1"/>
  <c r="AL87" i="1"/>
  <c r="AM87" i="1"/>
  <c r="AN87" i="1"/>
  <c r="AV87" i="1"/>
  <c r="C88" i="1"/>
  <c r="D88" i="1"/>
  <c r="E88" i="1"/>
  <c r="F88" i="1"/>
  <c r="G88" i="1"/>
  <c r="H88" i="1"/>
  <c r="J88" i="1"/>
  <c r="K88" i="1"/>
  <c r="L88" i="1"/>
  <c r="M88" i="1"/>
  <c r="AG88" i="1"/>
  <c r="AH88" i="1"/>
  <c r="AI88" i="1"/>
  <c r="AJ88" i="1"/>
  <c r="AK88" i="1"/>
  <c r="AL88" i="1"/>
  <c r="AM88" i="1"/>
  <c r="AN88" i="1"/>
  <c r="AV88" i="1"/>
  <c r="C89" i="1"/>
  <c r="D89" i="1"/>
  <c r="E89" i="1"/>
  <c r="F89" i="1"/>
  <c r="G89" i="1"/>
  <c r="H89" i="1"/>
  <c r="J89" i="1"/>
  <c r="K89" i="1"/>
  <c r="L89" i="1"/>
  <c r="M89" i="1"/>
  <c r="AG89" i="1"/>
  <c r="AH89" i="1"/>
  <c r="AI89" i="1"/>
  <c r="AJ89" i="1"/>
  <c r="AK89" i="1"/>
  <c r="AL89" i="1"/>
  <c r="AM89" i="1"/>
  <c r="AN89" i="1"/>
  <c r="AV89" i="1"/>
  <c r="C90" i="1"/>
  <c r="D90" i="1"/>
  <c r="E90" i="1"/>
  <c r="F90" i="1"/>
  <c r="G90" i="1"/>
  <c r="H90" i="1"/>
  <c r="J90" i="1"/>
  <c r="K90" i="1"/>
  <c r="L90" i="1"/>
  <c r="M90" i="1"/>
  <c r="AG90" i="1"/>
  <c r="AH90" i="1"/>
  <c r="AI90" i="1"/>
  <c r="AJ90" i="1"/>
  <c r="AK90" i="1"/>
  <c r="AL90" i="1"/>
  <c r="AM90" i="1"/>
  <c r="AN90" i="1"/>
  <c r="AV90" i="1"/>
  <c r="C91" i="1"/>
  <c r="D91" i="1"/>
  <c r="E91" i="1"/>
  <c r="F91" i="1"/>
  <c r="G91" i="1"/>
  <c r="H91" i="1"/>
  <c r="J91" i="1"/>
  <c r="K91" i="1"/>
  <c r="L91" i="1"/>
  <c r="M91" i="1"/>
  <c r="AG91" i="1"/>
  <c r="AH91" i="1"/>
  <c r="AI91" i="1"/>
  <c r="AJ91" i="1"/>
  <c r="AK91" i="1"/>
  <c r="AL91" i="1"/>
  <c r="AM91" i="1"/>
  <c r="AN91" i="1"/>
  <c r="AV91" i="1"/>
  <c r="C92" i="1"/>
  <c r="D92" i="1"/>
  <c r="E92" i="1"/>
  <c r="F92" i="1"/>
  <c r="G92" i="1"/>
  <c r="H92" i="1"/>
  <c r="J92" i="1"/>
  <c r="K92" i="1"/>
  <c r="L92" i="1"/>
  <c r="M92" i="1"/>
  <c r="AG92" i="1"/>
  <c r="AH92" i="1"/>
  <c r="AI92" i="1"/>
  <c r="AJ92" i="1"/>
  <c r="AK92" i="1"/>
  <c r="AL92" i="1"/>
  <c r="AM92" i="1"/>
  <c r="AN92" i="1"/>
  <c r="AV92" i="1"/>
  <c r="C93" i="1"/>
  <c r="D93" i="1"/>
  <c r="E93" i="1"/>
  <c r="F93" i="1"/>
  <c r="G93" i="1"/>
  <c r="H93" i="1"/>
  <c r="J93" i="1"/>
  <c r="K93" i="1"/>
  <c r="L93" i="1"/>
  <c r="M93" i="1"/>
  <c r="AG93" i="1"/>
  <c r="AH93" i="1"/>
  <c r="AI93" i="1"/>
  <c r="AJ93" i="1"/>
  <c r="AK93" i="1"/>
  <c r="AL93" i="1"/>
  <c r="AM93" i="1"/>
  <c r="AN93" i="1"/>
  <c r="AV93" i="1"/>
  <c r="C94" i="1"/>
  <c r="D94" i="1"/>
  <c r="E94" i="1"/>
  <c r="F94" i="1"/>
  <c r="G94" i="1"/>
  <c r="H94" i="1"/>
  <c r="J94" i="1"/>
  <c r="K94" i="1"/>
  <c r="L94" i="1"/>
  <c r="M94" i="1"/>
  <c r="AG94" i="1"/>
  <c r="AH94" i="1"/>
  <c r="AI94" i="1"/>
  <c r="AJ94" i="1"/>
  <c r="AK94" i="1"/>
  <c r="AL94" i="1"/>
  <c r="AM94" i="1"/>
  <c r="AN94" i="1"/>
  <c r="AV94" i="1"/>
  <c r="C95" i="1"/>
  <c r="D95" i="1"/>
  <c r="E95" i="1"/>
  <c r="F95" i="1"/>
  <c r="G95" i="1"/>
  <c r="H95" i="1"/>
  <c r="J95" i="1"/>
  <c r="K95" i="1"/>
  <c r="L95" i="1"/>
  <c r="M95" i="1"/>
  <c r="AG95" i="1"/>
  <c r="AH95" i="1"/>
  <c r="AI95" i="1"/>
  <c r="AJ95" i="1"/>
  <c r="AK95" i="1"/>
  <c r="AL95" i="1"/>
  <c r="AM95" i="1"/>
  <c r="AN95" i="1"/>
  <c r="AV95" i="1"/>
  <c r="C96" i="1"/>
  <c r="D96" i="1"/>
  <c r="E96" i="1"/>
  <c r="F96" i="1"/>
  <c r="G96" i="1"/>
  <c r="H96" i="1"/>
  <c r="J96" i="1"/>
  <c r="K96" i="1"/>
  <c r="L96" i="1"/>
  <c r="M96" i="1"/>
  <c r="AG96" i="1"/>
  <c r="AH96" i="1"/>
  <c r="AI96" i="1"/>
  <c r="AJ96" i="1"/>
  <c r="AK96" i="1"/>
  <c r="AL96" i="1"/>
  <c r="AM96" i="1"/>
  <c r="AN96" i="1"/>
  <c r="AV96" i="1"/>
  <c r="C97" i="1"/>
  <c r="D97" i="1"/>
  <c r="E97" i="1"/>
  <c r="F97" i="1"/>
  <c r="G97" i="1"/>
  <c r="H97" i="1"/>
  <c r="J97" i="1"/>
  <c r="K97" i="1"/>
  <c r="L97" i="1"/>
  <c r="M97" i="1"/>
  <c r="AG97" i="1"/>
  <c r="AH97" i="1"/>
  <c r="AI97" i="1"/>
  <c r="AJ97" i="1"/>
  <c r="AK97" i="1"/>
  <c r="AL97" i="1"/>
  <c r="AM97" i="1"/>
  <c r="AN97" i="1"/>
  <c r="AV97" i="1"/>
  <c r="C98" i="1"/>
  <c r="D98" i="1"/>
  <c r="E98" i="1"/>
  <c r="F98" i="1"/>
  <c r="G98" i="1"/>
  <c r="H98" i="1"/>
  <c r="J98" i="1"/>
  <c r="K98" i="1"/>
  <c r="L98" i="1"/>
  <c r="M98" i="1"/>
  <c r="AG98" i="1"/>
  <c r="AH98" i="1"/>
  <c r="AI98" i="1"/>
  <c r="AJ98" i="1"/>
  <c r="AK98" i="1"/>
  <c r="AL98" i="1"/>
  <c r="AM98" i="1"/>
  <c r="AN98" i="1"/>
  <c r="AV98" i="1"/>
  <c r="C99" i="1"/>
  <c r="D99" i="1"/>
  <c r="E99" i="1"/>
  <c r="F99" i="1"/>
  <c r="G99" i="1"/>
  <c r="H99" i="1"/>
  <c r="J99" i="1"/>
  <c r="K99" i="1"/>
  <c r="L99" i="1"/>
  <c r="M99" i="1"/>
  <c r="AG99" i="1"/>
  <c r="AH99" i="1"/>
  <c r="AI99" i="1"/>
  <c r="AJ99" i="1"/>
  <c r="AK99" i="1"/>
  <c r="AL99" i="1"/>
  <c r="AM99" i="1"/>
  <c r="AN99" i="1"/>
  <c r="AV99" i="1"/>
  <c r="C100" i="1"/>
  <c r="D100" i="1"/>
  <c r="E100" i="1"/>
  <c r="F100" i="1"/>
  <c r="G100" i="1"/>
  <c r="H100" i="1"/>
  <c r="J100" i="1"/>
  <c r="K100" i="1"/>
  <c r="L100" i="1"/>
  <c r="M100" i="1"/>
  <c r="AG100" i="1"/>
  <c r="AH100" i="1"/>
  <c r="AI100" i="1"/>
  <c r="AJ100" i="1"/>
  <c r="AK100" i="1"/>
  <c r="AL100" i="1"/>
  <c r="AM100" i="1"/>
  <c r="AN100" i="1"/>
  <c r="AV100" i="1"/>
  <c r="C101" i="1"/>
  <c r="D101" i="1"/>
  <c r="E101" i="1"/>
  <c r="F101" i="1"/>
  <c r="G101" i="1"/>
  <c r="H101" i="1"/>
  <c r="J101" i="1"/>
  <c r="K101" i="1"/>
  <c r="L101" i="1"/>
  <c r="M101" i="1"/>
  <c r="AG101" i="1"/>
  <c r="AH101" i="1"/>
  <c r="AI101" i="1"/>
  <c r="AJ101" i="1"/>
  <c r="AK101" i="1"/>
  <c r="AL101" i="1"/>
  <c r="AM101" i="1"/>
  <c r="AN101" i="1"/>
  <c r="AV101" i="1"/>
  <c r="C102" i="1"/>
  <c r="D102" i="1"/>
  <c r="E102" i="1"/>
  <c r="F102" i="1"/>
  <c r="G102" i="1"/>
  <c r="H102" i="1"/>
  <c r="J102" i="1"/>
  <c r="K102" i="1"/>
  <c r="L102" i="1"/>
  <c r="M102" i="1"/>
  <c r="AG102" i="1"/>
  <c r="AH102" i="1"/>
  <c r="AI102" i="1"/>
  <c r="AJ102" i="1"/>
  <c r="AK102" i="1"/>
  <c r="AL102" i="1"/>
  <c r="AM102" i="1"/>
  <c r="AN102" i="1"/>
  <c r="AV102" i="1"/>
  <c r="C103" i="1"/>
  <c r="D103" i="1"/>
  <c r="E103" i="1"/>
  <c r="F103" i="1"/>
  <c r="G103" i="1"/>
  <c r="H103" i="1"/>
  <c r="J103" i="1"/>
  <c r="K103" i="1"/>
  <c r="L103" i="1"/>
  <c r="M103" i="1"/>
  <c r="AG103" i="1"/>
  <c r="AH103" i="1"/>
  <c r="AI103" i="1"/>
  <c r="AJ103" i="1"/>
  <c r="AK103" i="1"/>
  <c r="AL103" i="1"/>
  <c r="AM103" i="1"/>
  <c r="AN103" i="1"/>
  <c r="AV103" i="1"/>
  <c r="C104" i="1"/>
  <c r="D104" i="1"/>
  <c r="E104" i="1"/>
  <c r="F104" i="1"/>
  <c r="G104" i="1"/>
  <c r="H104" i="1"/>
  <c r="J104" i="1"/>
  <c r="K104" i="1"/>
  <c r="L104" i="1"/>
  <c r="M104" i="1"/>
  <c r="AG104" i="1"/>
  <c r="AH104" i="1"/>
  <c r="AI104" i="1"/>
  <c r="AJ104" i="1"/>
  <c r="AK104" i="1"/>
  <c r="AL104" i="1"/>
  <c r="AM104" i="1"/>
  <c r="AN104" i="1"/>
  <c r="AV104" i="1"/>
  <c r="C105" i="1"/>
  <c r="D105" i="1"/>
  <c r="E105" i="1"/>
  <c r="F105" i="1"/>
  <c r="G105" i="1"/>
  <c r="H105" i="1"/>
  <c r="J105" i="1"/>
  <c r="K105" i="1"/>
  <c r="L105" i="1"/>
  <c r="M105" i="1"/>
  <c r="AG105" i="1"/>
  <c r="AH105" i="1"/>
  <c r="AI105" i="1"/>
  <c r="AJ105" i="1"/>
  <c r="AK105" i="1"/>
  <c r="AL105" i="1"/>
  <c r="AM105" i="1"/>
  <c r="AN105" i="1"/>
  <c r="AV105" i="1"/>
  <c r="C106" i="1"/>
  <c r="D106" i="1"/>
  <c r="E106" i="1"/>
  <c r="F106" i="1"/>
  <c r="G106" i="1"/>
  <c r="H106" i="1"/>
  <c r="J106" i="1"/>
  <c r="K106" i="1"/>
  <c r="L106" i="1"/>
  <c r="M106" i="1"/>
  <c r="AG106" i="1"/>
  <c r="AH106" i="1"/>
  <c r="AI106" i="1"/>
  <c r="AJ106" i="1"/>
  <c r="AK106" i="1"/>
  <c r="AL106" i="1"/>
  <c r="AM106" i="1"/>
  <c r="AN106" i="1"/>
  <c r="AV106" i="1"/>
  <c r="C107" i="1"/>
  <c r="D107" i="1"/>
  <c r="E107" i="1"/>
  <c r="F107" i="1"/>
  <c r="G107" i="1"/>
  <c r="H107" i="1"/>
  <c r="J107" i="1"/>
  <c r="K107" i="1"/>
  <c r="L107" i="1"/>
  <c r="M107" i="1"/>
  <c r="AG107" i="1"/>
  <c r="AH107" i="1"/>
  <c r="AI107" i="1"/>
  <c r="AJ107" i="1"/>
  <c r="AK107" i="1"/>
  <c r="AL107" i="1"/>
  <c r="AM107" i="1"/>
  <c r="AN107" i="1"/>
  <c r="AV107" i="1"/>
  <c r="C108" i="1"/>
  <c r="D108" i="1"/>
  <c r="E108" i="1"/>
  <c r="F108" i="1"/>
  <c r="G108" i="1"/>
  <c r="H108" i="1"/>
  <c r="J108" i="1"/>
  <c r="K108" i="1"/>
  <c r="L108" i="1"/>
  <c r="M108" i="1"/>
  <c r="AG108" i="1"/>
  <c r="AH108" i="1"/>
  <c r="AI108" i="1"/>
  <c r="AJ108" i="1"/>
  <c r="AK108" i="1"/>
  <c r="AL108" i="1"/>
  <c r="AM108" i="1"/>
  <c r="AN108" i="1"/>
  <c r="AV108" i="1"/>
  <c r="C109" i="1"/>
  <c r="D109" i="1"/>
  <c r="E109" i="1"/>
  <c r="F109" i="1"/>
  <c r="G109" i="1"/>
  <c r="H109" i="1"/>
  <c r="J109" i="1"/>
  <c r="K109" i="1"/>
  <c r="L109" i="1"/>
  <c r="M109" i="1"/>
  <c r="AG109" i="1"/>
  <c r="AH109" i="1"/>
  <c r="AI109" i="1"/>
  <c r="AJ109" i="1"/>
  <c r="AK109" i="1"/>
  <c r="AL109" i="1"/>
  <c r="AM109" i="1"/>
  <c r="AN109" i="1"/>
  <c r="AV109" i="1"/>
  <c r="C110" i="1"/>
  <c r="D110" i="1"/>
  <c r="E110" i="1"/>
  <c r="F110" i="1"/>
  <c r="G110" i="1"/>
  <c r="H110" i="1"/>
  <c r="J110" i="1"/>
  <c r="K110" i="1"/>
  <c r="L110" i="1"/>
  <c r="M110" i="1"/>
  <c r="AG110" i="1"/>
  <c r="AH110" i="1"/>
  <c r="AI110" i="1"/>
  <c r="AJ110" i="1"/>
  <c r="AK110" i="1"/>
  <c r="AL110" i="1"/>
  <c r="AM110" i="1"/>
  <c r="AN110" i="1"/>
  <c r="AV110" i="1"/>
  <c r="C111" i="1"/>
  <c r="D111" i="1"/>
  <c r="E111" i="1"/>
  <c r="F111" i="1"/>
  <c r="G111" i="1"/>
  <c r="H111" i="1"/>
  <c r="J111" i="1"/>
  <c r="K111" i="1"/>
  <c r="L111" i="1"/>
  <c r="M111" i="1"/>
  <c r="AG111" i="1"/>
  <c r="AH111" i="1"/>
  <c r="AI111" i="1"/>
  <c r="AJ111" i="1"/>
  <c r="AK111" i="1"/>
  <c r="AL111" i="1"/>
  <c r="AM111" i="1"/>
  <c r="AN111" i="1"/>
  <c r="AV111" i="1"/>
  <c r="C112" i="1"/>
  <c r="D112" i="1"/>
  <c r="E112" i="1"/>
  <c r="F112" i="1"/>
  <c r="G112" i="1"/>
  <c r="H112" i="1"/>
  <c r="J112" i="1"/>
  <c r="K112" i="1"/>
  <c r="L112" i="1"/>
  <c r="M112" i="1"/>
  <c r="AG112" i="1"/>
  <c r="AH112" i="1"/>
  <c r="AI112" i="1"/>
  <c r="AJ112" i="1"/>
  <c r="AK112" i="1"/>
  <c r="AL112" i="1"/>
  <c r="AM112" i="1"/>
  <c r="AN112" i="1"/>
  <c r="AV112" i="1"/>
  <c r="C113" i="1"/>
  <c r="D113" i="1"/>
  <c r="E113" i="1"/>
  <c r="F113" i="1"/>
  <c r="G113" i="1"/>
  <c r="H113" i="1"/>
  <c r="J113" i="1"/>
  <c r="K113" i="1"/>
  <c r="L113" i="1"/>
  <c r="M113" i="1"/>
  <c r="AG113" i="1"/>
  <c r="AH113" i="1"/>
  <c r="AI113" i="1"/>
  <c r="AJ113" i="1"/>
  <c r="AK113" i="1"/>
  <c r="AL113" i="1"/>
  <c r="AM113" i="1"/>
  <c r="AN113" i="1"/>
  <c r="AV113" i="1"/>
  <c r="C114" i="1"/>
  <c r="D114" i="1"/>
  <c r="E114" i="1"/>
  <c r="F114" i="1"/>
  <c r="G114" i="1"/>
  <c r="H114" i="1"/>
  <c r="J114" i="1"/>
  <c r="K114" i="1"/>
  <c r="L114" i="1"/>
  <c r="M114" i="1"/>
  <c r="AG114" i="1"/>
  <c r="AH114" i="1"/>
  <c r="AI114" i="1"/>
  <c r="AJ114" i="1"/>
  <c r="AK114" i="1"/>
  <c r="AL114" i="1"/>
  <c r="AM114" i="1"/>
  <c r="AN114" i="1"/>
  <c r="AV114" i="1"/>
  <c r="C115" i="1"/>
  <c r="D115" i="1"/>
  <c r="E115" i="1"/>
  <c r="F115" i="1"/>
  <c r="G115" i="1"/>
  <c r="H115" i="1"/>
  <c r="J115" i="1"/>
  <c r="K115" i="1"/>
  <c r="L115" i="1"/>
  <c r="M115" i="1"/>
  <c r="AG115" i="1"/>
  <c r="AH115" i="1"/>
  <c r="AI115" i="1"/>
  <c r="AJ115" i="1"/>
  <c r="AK115" i="1"/>
  <c r="AL115" i="1"/>
  <c r="AM115" i="1"/>
  <c r="AN115" i="1"/>
  <c r="AV115" i="1"/>
  <c r="C116" i="1"/>
  <c r="D116" i="1"/>
  <c r="E116" i="1"/>
  <c r="F116" i="1"/>
  <c r="G116" i="1"/>
  <c r="H116" i="1"/>
  <c r="J116" i="1"/>
  <c r="K116" i="1"/>
  <c r="L116" i="1"/>
  <c r="M116" i="1"/>
  <c r="AG116" i="1"/>
  <c r="AH116" i="1"/>
  <c r="AI116" i="1"/>
  <c r="AJ116" i="1"/>
  <c r="AK116" i="1"/>
  <c r="AL116" i="1"/>
  <c r="AM116" i="1"/>
  <c r="AN116" i="1"/>
  <c r="AV116" i="1"/>
  <c r="C117" i="1"/>
  <c r="D117" i="1"/>
  <c r="E117" i="1"/>
  <c r="F117" i="1"/>
  <c r="G117" i="1"/>
  <c r="H117" i="1"/>
  <c r="J117" i="1"/>
  <c r="K117" i="1"/>
  <c r="L117" i="1"/>
  <c r="M117" i="1"/>
  <c r="AG117" i="1"/>
  <c r="AH117" i="1"/>
  <c r="AI117" i="1"/>
  <c r="AJ117" i="1"/>
  <c r="AK117" i="1"/>
  <c r="AL117" i="1"/>
  <c r="AM117" i="1"/>
  <c r="AN117" i="1"/>
  <c r="AV117" i="1"/>
  <c r="C118" i="1"/>
  <c r="D118" i="1"/>
  <c r="E118" i="1"/>
  <c r="F118" i="1"/>
  <c r="G118" i="1"/>
  <c r="H118" i="1"/>
  <c r="J118" i="1"/>
  <c r="K118" i="1"/>
  <c r="L118" i="1"/>
  <c r="M118" i="1"/>
  <c r="AG118" i="1"/>
  <c r="AH118" i="1"/>
  <c r="AI118" i="1"/>
  <c r="AJ118" i="1"/>
  <c r="AK118" i="1"/>
  <c r="AL118" i="1"/>
  <c r="AM118" i="1"/>
  <c r="AN118" i="1"/>
  <c r="AV118" i="1"/>
  <c r="C119" i="1"/>
  <c r="D119" i="1"/>
  <c r="E119" i="1"/>
  <c r="F119" i="1"/>
  <c r="G119" i="1"/>
  <c r="H119" i="1"/>
  <c r="J119" i="1"/>
  <c r="K119" i="1"/>
  <c r="L119" i="1"/>
  <c r="M119" i="1"/>
  <c r="AG119" i="1"/>
  <c r="AH119" i="1"/>
  <c r="AI119" i="1"/>
  <c r="AJ119" i="1"/>
  <c r="AK119" i="1"/>
  <c r="AL119" i="1"/>
  <c r="AM119" i="1"/>
  <c r="AN119" i="1"/>
  <c r="AV119" i="1"/>
  <c r="C120" i="1"/>
  <c r="D120" i="1"/>
  <c r="E120" i="1"/>
  <c r="F120" i="1"/>
  <c r="G120" i="1"/>
  <c r="H120" i="1"/>
  <c r="J120" i="1"/>
  <c r="K120" i="1"/>
  <c r="L120" i="1"/>
  <c r="M120" i="1"/>
  <c r="AG120" i="1"/>
  <c r="AH120" i="1"/>
  <c r="AI120" i="1"/>
  <c r="AJ120" i="1"/>
  <c r="AK120" i="1"/>
  <c r="AL120" i="1"/>
  <c r="AM120" i="1"/>
  <c r="AN120" i="1"/>
  <c r="AV120" i="1"/>
  <c r="C121" i="1"/>
  <c r="D121" i="1"/>
  <c r="E121" i="1"/>
  <c r="F121" i="1"/>
  <c r="G121" i="1"/>
  <c r="H121" i="1"/>
  <c r="J121" i="1"/>
  <c r="K121" i="1"/>
  <c r="L121" i="1"/>
  <c r="M121" i="1"/>
  <c r="AG121" i="1"/>
  <c r="AH121" i="1"/>
  <c r="AI121" i="1"/>
  <c r="AJ121" i="1"/>
  <c r="AK121" i="1"/>
  <c r="AL121" i="1"/>
  <c r="AM121" i="1"/>
  <c r="AN121" i="1"/>
  <c r="AV121" i="1"/>
  <c r="C122" i="1"/>
  <c r="D122" i="1"/>
  <c r="E122" i="1"/>
  <c r="F122" i="1"/>
  <c r="G122" i="1"/>
  <c r="H122" i="1"/>
  <c r="J122" i="1"/>
  <c r="K122" i="1"/>
  <c r="L122" i="1"/>
  <c r="M122" i="1"/>
  <c r="AG122" i="1"/>
  <c r="AH122" i="1"/>
  <c r="AI122" i="1"/>
  <c r="AJ122" i="1"/>
  <c r="AK122" i="1"/>
  <c r="AL122" i="1"/>
  <c r="AM122" i="1"/>
  <c r="AN122" i="1"/>
  <c r="AV122" i="1"/>
  <c r="C123" i="1"/>
  <c r="D123" i="1"/>
  <c r="E123" i="1"/>
  <c r="F123" i="1"/>
  <c r="G123" i="1"/>
  <c r="H123" i="1"/>
  <c r="J123" i="1"/>
  <c r="K123" i="1"/>
  <c r="L123" i="1"/>
  <c r="M123" i="1"/>
  <c r="AG123" i="1"/>
  <c r="AH123" i="1"/>
  <c r="AI123" i="1"/>
  <c r="AJ123" i="1"/>
  <c r="AK123" i="1"/>
  <c r="AL123" i="1"/>
  <c r="AM123" i="1"/>
  <c r="AN123" i="1"/>
  <c r="AV123" i="1"/>
  <c r="C124" i="1"/>
  <c r="D124" i="1"/>
  <c r="E124" i="1"/>
  <c r="F124" i="1"/>
  <c r="G124" i="1"/>
  <c r="H124" i="1"/>
  <c r="J124" i="1"/>
  <c r="K124" i="1"/>
  <c r="L124" i="1"/>
  <c r="M124" i="1"/>
  <c r="AG124" i="1"/>
  <c r="AH124" i="1"/>
  <c r="AI124" i="1"/>
  <c r="AJ124" i="1"/>
  <c r="AK124" i="1"/>
  <c r="AL124" i="1"/>
  <c r="AM124" i="1"/>
  <c r="AN124" i="1"/>
  <c r="AV124" i="1"/>
  <c r="C125" i="1"/>
  <c r="D125" i="1"/>
  <c r="E125" i="1"/>
  <c r="F125" i="1"/>
  <c r="G125" i="1"/>
  <c r="H125" i="1"/>
  <c r="J125" i="1"/>
  <c r="K125" i="1"/>
  <c r="L125" i="1"/>
  <c r="M125" i="1"/>
  <c r="AG125" i="1"/>
  <c r="AH125" i="1"/>
  <c r="AI125" i="1"/>
  <c r="AJ125" i="1"/>
  <c r="AK125" i="1"/>
  <c r="AL125" i="1"/>
  <c r="AM125" i="1"/>
  <c r="AN125" i="1"/>
  <c r="AV125" i="1"/>
  <c r="C126" i="1"/>
  <c r="D126" i="1"/>
  <c r="E126" i="1"/>
  <c r="F126" i="1"/>
  <c r="G126" i="1"/>
  <c r="H126" i="1"/>
  <c r="J126" i="1"/>
  <c r="K126" i="1"/>
  <c r="L126" i="1"/>
  <c r="M126" i="1"/>
  <c r="AG126" i="1"/>
  <c r="AH126" i="1"/>
  <c r="AI126" i="1"/>
  <c r="AJ126" i="1"/>
  <c r="AK126" i="1"/>
  <c r="AL126" i="1"/>
  <c r="AM126" i="1"/>
  <c r="AN126" i="1"/>
  <c r="AV126" i="1"/>
  <c r="C127" i="1"/>
  <c r="D127" i="1"/>
  <c r="E127" i="1"/>
  <c r="F127" i="1"/>
  <c r="G127" i="1"/>
  <c r="H127" i="1"/>
  <c r="J127" i="1"/>
  <c r="K127" i="1"/>
  <c r="L127" i="1"/>
  <c r="M127" i="1"/>
  <c r="AG127" i="1"/>
  <c r="AH127" i="1"/>
  <c r="AI127" i="1"/>
  <c r="AJ127" i="1"/>
  <c r="AK127" i="1"/>
  <c r="AL127" i="1"/>
  <c r="AM127" i="1"/>
  <c r="AN127" i="1"/>
  <c r="AV127" i="1"/>
  <c r="C128" i="1"/>
  <c r="D128" i="1"/>
  <c r="E128" i="1"/>
  <c r="F128" i="1"/>
  <c r="G128" i="1"/>
  <c r="H128" i="1"/>
  <c r="J128" i="1"/>
  <c r="K128" i="1"/>
  <c r="L128" i="1"/>
  <c r="M128" i="1"/>
  <c r="AG128" i="1"/>
  <c r="AH128" i="1"/>
  <c r="AI128" i="1"/>
  <c r="AJ128" i="1"/>
  <c r="AK128" i="1"/>
  <c r="AL128" i="1"/>
  <c r="AM128" i="1"/>
  <c r="AN128" i="1"/>
  <c r="AV128" i="1"/>
  <c r="C129" i="1"/>
  <c r="D129" i="1"/>
  <c r="E129" i="1"/>
  <c r="F129" i="1"/>
  <c r="G129" i="1"/>
  <c r="H129" i="1"/>
  <c r="J129" i="1"/>
  <c r="K129" i="1"/>
  <c r="L129" i="1"/>
  <c r="M129" i="1"/>
  <c r="AG129" i="1"/>
  <c r="AH129" i="1"/>
  <c r="AI129" i="1"/>
  <c r="AJ129" i="1"/>
  <c r="AK129" i="1"/>
  <c r="AL129" i="1"/>
  <c r="AM129" i="1"/>
  <c r="AN129" i="1"/>
  <c r="AV129" i="1"/>
  <c r="C130" i="1"/>
  <c r="D130" i="1"/>
  <c r="E130" i="1"/>
  <c r="F130" i="1"/>
  <c r="G130" i="1"/>
  <c r="H130" i="1"/>
  <c r="J130" i="1"/>
  <c r="K130" i="1"/>
  <c r="L130" i="1"/>
  <c r="M130" i="1"/>
  <c r="AG130" i="1"/>
  <c r="AH130" i="1"/>
  <c r="AI130" i="1"/>
  <c r="AJ130" i="1"/>
  <c r="AK130" i="1"/>
  <c r="AL130" i="1"/>
  <c r="AM130" i="1"/>
  <c r="AN130" i="1"/>
  <c r="AV130" i="1"/>
  <c r="C131" i="1"/>
  <c r="D131" i="1"/>
  <c r="E131" i="1"/>
  <c r="F131" i="1"/>
  <c r="G131" i="1"/>
  <c r="H131" i="1"/>
  <c r="J131" i="1"/>
  <c r="K131" i="1"/>
  <c r="L131" i="1"/>
  <c r="M131" i="1"/>
  <c r="AG131" i="1"/>
  <c r="AH131" i="1"/>
  <c r="AI131" i="1"/>
  <c r="AJ131" i="1"/>
  <c r="AK131" i="1"/>
  <c r="AL131" i="1"/>
  <c r="AM131" i="1"/>
  <c r="AN131" i="1"/>
  <c r="AV131" i="1"/>
  <c r="C132" i="1"/>
  <c r="D132" i="1"/>
  <c r="E132" i="1"/>
  <c r="F132" i="1"/>
  <c r="G132" i="1"/>
  <c r="H132" i="1"/>
  <c r="J132" i="1"/>
  <c r="K132" i="1"/>
  <c r="L132" i="1"/>
  <c r="M132" i="1"/>
  <c r="AG132" i="1"/>
  <c r="AH132" i="1"/>
  <c r="AI132" i="1"/>
  <c r="AJ132" i="1"/>
  <c r="AK132" i="1"/>
  <c r="AL132" i="1"/>
  <c r="AM132" i="1"/>
  <c r="AN132" i="1"/>
  <c r="AV132" i="1"/>
  <c r="C133" i="1"/>
  <c r="D133" i="1"/>
  <c r="E133" i="1"/>
  <c r="F133" i="1"/>
  <c r="G133" i="1"/>
  <c r="H133" i="1"/>
  <c r="J133" i="1"/>
  <c r="K133" i="1"/>
  <c r="L133" i="1"/>
  <c r="M133" i="1"/>
  <c r="AG133" i="1"/>
  <c r="AH133" i="1"/>
  <c r="AI133" i="1"/>
  <c r="AJ133" i="1"/>
  <c r="AK133" i="1"/>
  <c r="AL133" i="1"/>
  <c r="AM133" i="1"/>
  <c r="AN133" i="1"/>
  <c r="AV133" i="1"/>
  <c r="C134" i="1"/>
  <c r="D134" i="1"/>
  <c r="E134" i="1"/>
  <c r="F134" i="1"/>
  <c r="G134" i="1"/>
  <c r="H134" i="1"/>
  <c r="J134" i="1"/>
  <c r="K134" i="1"/>
  <c r="L134" i="1"/>
  <c r="M134" i="1"/>
  <c r="AG134" i="1"/>
  <c r="AH134" i="1"/>
  <c r="AI134" i="1"/>
  <c r="AJ134" i="1"/>
  <c r="AK134" i="1"/>
  <c r="AL134" i="1"/>
  <c r="AM134" i="1"/>
  <c r="AN134" i="1"/>
  <c r="AV134" i="1"/>
  <c r="C135" i="1"/>
  <c r="D135" i="1"/>
  <c r="E135" i="1"/>
  <c r="F135" i="1"/>
  <c r="G135" i="1"/>
  <c r="H135" i="1"/>
  <c r="J135" i="1"/>
  <c r="K135" i="1"/>
  <c r="L135" i="1"/>
  <c r="M135" i="1"/>
  <c r="AG135" i="1"/>
  <c r="AH135" i="1"/>
  <c r="AI135" i="1"/>
  <c r="AJ135" i="1"/>
  <c r="AK135" i="1"/>
  <c r="AL135" i="1"/>
  <c r="AM135" i="1"/>
  <c r="AN135" i="1"/>
  <c r="AV135" i="1"/>
  <c r="C136" i="1"/>
  <c r="D136" i="1"/>
  <c r="E136" i="1"/>
  <c r="F136" i="1"/>
  <c r="G136" i="1"/>
  <c r="H136" i="1"/>
  <c r="J136" i="1"/>
  <c r="K136" i="1"/>
  <c r="L136" i="1"/>
  <c r="M136" i="1"/>
  <c r="AG136" i="1"/>
  <c r="AH136" i="1"/>
  <c r="AI136" i="1"/>
  <c r="AJ136" i="1"/>
  <c r="AK136" i="1"/>
  <c r="AL136" i="1"/>
  <c r="AM136" i="1"/>
  <c r="AN136" i="1"/>
  <c r="AV136" i="1"/>
  <c r="C137" i="1"/>
  <c r="D137" i="1"/>
  <c r="E137" i="1"/>
  <c r="F137" i="1"/>
  <c r="G137" i="1"/>
  <c r="H137" i="1"/>
  <c r="J137" i="1"/>
  <c r="K137" i="1"/>
  <c r="L137" i="1"/>
  <c r="M137" i="1"/>
  <c r="AG137" i="1"/>
  <c r="AH137" i="1"/>
  <c r="AI137" i="1"/>
  <c r="AJ137" i="1"/>
  <c r="AK137" i="1"/>
  <c r="AL137" i="1"/>
  <c r="AM137" i="1"/>
  <c r="AN137" i="1"/>
  <c r="AV137" i="1"/>
  <c r="C138" i="1"/>
  <c r="D138" i="1"/>
  <c r="E138" i="1"/>
  <c r="F138" i="1"/>
  <c r="G138" i="1"/>
  <c r="H138" i="1"/>
  <c r="J138" i="1"/>
  <c r="K138" i="1"/>
  <c r="L138" i="1"/>
  <c r="M138" i="1"/>
  <c r="AG138" i="1"/>
  <c r="AH138" i="1"/>
  <c r="AI138" i="1"/>
  <c r="AJ138" i="1"/>
  <c r="AK138" i="1"/>
  <c r="AL138" i="1"/>
  <c r="AM138" i="1"/>
  <c r="AN138" i="1"/>
  <c r="AV138" i="1"/>
  <c r="C139" i="1"/>
  <c r="D139" i="1"/>
  <c r="E139" i="1"/>
  <c r="F139" i="1"/>
  <c r="G139" i="1"/>
  <c r="H139" i="1"/>
  <c r="J139" i="1"/>
  <c r="K139" i="1"/>
  <c r="L139" i="1"/>
  <c r="M139" i="1"/>
  <c r="AG139" i="1"/>
  <c r="AH139" i="1"/>
  <c r="AI139" i="1"/>
  <c r="AJ139" i="1"/>
  <c r="AK139" i="1"/>
  <c r="AL139" i="1"/>
  <c r="AM139" i="1"/>
  <c r="AN139" i="1"/>
  <c r="AV139" i="1"/>
  <c r="C140" i="1"/>
  <c r="D140" i="1"/>
  <c r="E140" i="1"/>
  <c r="F140" i="1"/>
  <c r="G140" i="1"/>
  <c r="H140" i="1"/>
  <c r="J140" i="1"/>
  <c r="K140" i="1"/>
  <c r="L140" i="1"/>
  <c r="M140" i="1"/>
  <c r="AG140" i="1"/>
  <c r="AH140" i="1"/>
  <c r="AI140" i="1"/>
  <c r="AJ140" i="1"/>
  <c r="AK140" i="1"/>
  <c r="AL140" i="1"/>
  <c r="AM140" i="1"/>
  <c r="AN140" i="1"/>
  <c r="AV140" i="1"/>
  <c r="C141" i="1"/>
  <c r="D141" i="1"/>
  <c r="E141" i="1"/>
  <c r="F141" i="1"/>
  <c r="G141" i="1"/>
  <c r="H141" i="1"/>
  <c r="J141" i="1"/>
  <c r="K141" i="1"/>
  <c r="L141" i="1"/>
  <c r="M141" i="1"/>
  <c r="AG141" i="1"/>
  <c r="AH141" i="1"/>
  <c r="AI141" i="1"/>
  <c r="AJ141" i="1"/>
  <c r="AK141" i="1"/>
  <c r="AL141" i="1"/>
  <c r="AM141" i="1"/>
  <c r="AN141" i="1"/>
  <c r="AV141" i="1"/>
  <c r="C142" i="1"/>
  <c r="D142" i="1"/>
  <c r="E142" i="1"/>
  <c r="F142" i="1"/>
  <c r="G142" i="1"/>
  <c r="H142" i="1"/>
  <c r="J142" i="1"/>
  <c r="K142" i="1"/>
  <c r="L142" i="1"/>
  <c r="M142" i="1"/>
  <c r="AG142" i="1"/>
  <c r="AH142" i="1"/>
  <c r="AI142" i="1"/>
  <c r="AJ142" i="1"/>
  <c r="AK142" i="1"/>
  <c r="AL142" i="1"/>
  <c r="AM142" i="1"/>
  <c r="AN142" i="1"/>
  <c r="AV142" i="1"/>
  <c r="C143" i="1"/>
  <c r="D143" i="1"/>
  <c r="E143" i="1"/>
  <c r="F143" i="1"/>
  <c r="G143" i="1"/>
  <c r="H143" i="1"/>
  <c r="J143" i="1"/>
  <c r="K143" i="1"/>
  <c r="L143" i="1"/>
  <c r="M143" i="1"/>
  <c r="AG143" i="1"/>
  <c r="AH143" i="1"/>
  <c r="AI143" i="1"/>
  <c r="AJ143" i="1"/>
  <c r="AK143" i="1"/>
  <c r="AL143" i="1"/>
  <c r="AM143" i="1"/>
  <c r="AN143" i="1"/>
  <c r="AV143" i="1"/>
  <c r="C144" i="1"/>
  <c r="D144" i="1"/>
  <c r="E144" i="1"/>
  <c r="F144" i="1"/>
  <c r="G144" i="1"/>
  <c r="H144" i="1"/>
  <c r="J144" i="1"/>
  <c r="K144" i="1"/>
  <c r="L144" i="1"/>
  <c r="M144" i="1"/>
  <c r="AG144" i="1"/>
  <c r="AH144" i="1"/>
  <c r="AI144" i="1"/>
  <c r="AJ144" i="1"/>
  <c r="AK144" i="1"/>
  <c r="AL144" i="1"/>
  <c r="AM144" i="1"/>
  <c r="AN144" i="1"/>
  <c r="AV144" i="1"/>
  <c r="C145" i="1"/>
  <c r="D145" i="1"/>
  <c r="E145" i="1"/>
  <c r="F145" i="1"/>
  <c r="G145" i="1"/>
  <c r="H145" i="1"/>
  <c r="J145" i="1"/>
  <c r="K145" i="1"/>
  <c r="L145" i="1"/>
  <c r="M145" i="1"/>
  <c r="AG145" i="1"/>
  <c r="AH145" i="1"/>
  <c r="AI145" i="1"/>
  <c r="AJ145" i="1"/>
  <c r="AK145" i="1"/>
  <c r="AL145" i="1"/>
  <c r="AM145" i="1"/>
  <c r="AN145" i="1"/>
  <c r="AV145" i="1"/>
  <c r="C146" i="1"/>
  <c r="D146" i="1"/>
  <c r="E146" i="1"/>
  <c r="F146" i="1"/>
  <c r="G146" i="1"/>
  <c r="H146" i="1"/>
  <c r="J146" i="1"/>
  <c r="K146" i="1"/>
  <c r="L146" i="1"/>
  <c r="M146" i="1"/>
  <c r="AG146" i="1"/>
  <c r="AH146" i="1"/>
  <c r="AI146" i="1"/>
  <c r="AJ146" i="1"/>
  <c r="AK146" i="1"/>
  <c r="AL146" i="1"/>
  <c r="AM146" i="1"/>
  <c r="AN146" i="1"/>
  <c r="AV146" i="1"/>
  <c r="C147" i="1"/>
  <c r="D147" i="1"/>
  <c r="E147" i="1"/>
  <c r="F147" i="1"/>
  <c r="G147" i="1"/>
  <c r="H147" i="1"/>
  <c r="J147" i="1"/>
  <c r="K147" i="1"/>
  <c r="L147" i="1"/>
  <c r="M147" i="1"/>
  <c r="AG147" i="1"/>
  <c r="AH147" i="1"/>
  <c r="AI147" i="1"/>
  <c r="AJ147" i="1"/>
  <c r="AK147" i="1"/>
  <c r="AL147" i="1"/>
  <c r="AM147" i="1"/>
  <c r="AN147" i="1"/>
  <c r="AV147" i="1"/>
  <c r="C148" i="1"/>
  <c r="D148" i="1"/>
  <c r="E148" i="1"/>
  <c r="F148" i="1"/>
  <c r="G148" i="1"/>
  <c r="H148" i="1"/>
  <c r="J148" i="1"/>
  <c r="K148" i="1"/>
  <c r="L148" i="1"/>
  <c r="M148" i="1"/>
  <c r="AG148" i="1"/>
  <c r="AH148" i="1"/>
  <c r="AI148" i="1"/>
  <c r="AJ148" i="1"/>
  <c r="AK148" i="1"/>
  <c r="AL148" i="1"/>
  <c r="AM148" i="1"/>
  <c r="AN148" i="1"/>
  <c r="AV148" i="1"/>
  <c r="C149" i="1"/>
  <c r="D149" i="1"/>
  <c r="E149" i="1"/>
  <c r="F149" i="1"/>
  <c r="G149" i="1"/>
  <c r="H149" i="1"/>
  <c r="J149" i="1"/>
  <c r="K149" i="1"/>
  <c r="L149" i="1"/>
  <c r="M149" i="1"/>
  <c r="AG149" i="1"/>
  <c r="AH149" i="1"/>
  <c r="AI149" i="1"/>
  <c r="AJ149" i="1"/>
  <c r="AK149" i="1"/>
  <c r="AL149" i="1"/>
  <c r="AM149" i="1"/>
  <c r="AN149" i="1"/>
  <c r="AV149" i="1"/>
  <c r="C150" i="1"/>
  <c r="D150" i="1"/>
  <c r="E150" i="1"/>
  <c r="F150" i="1"/>
  <c r="G150" i="1"/>
  <c r="H150" i="1"/>
  <c r="J150" i="1"/>
  <c r="K150" i="1"/>
  <c r="L150" i="1"/>
  <c r="M150" i="1"/>
  <c r="AG150" i="1"/>
  <c r="AH150" i="1"/>
  <c r="AI150" i="1"/>
  <c r="AJ150" i="1"/>
  <c r="AK150" i="1"/>
  <c r="AL150" i="1"/>
  <c r="AM150" i="1"/>
  <c r="AN150" i="1"/>
  <c r="AV150" i="1"/>
  <c r="C151" i="1"/>
  <c r="D151" i="1"/>
  <c r="E151" i="1"/>
  <c r="F151" i="1"/>
  <c r="G151" i="1"/>
  <c r="H151" i="1"/>
  <c r="J151" i="1"/>
  <c r="K151" i="1"/>
  <c r="L151" i="1"/>
  <c r="M151" i="1"/>
  <c r="AG151" i="1"/>
  <c r="AH151" i="1"/>
  <c r="AI151" i="1"/>
  <c r="AJ151" i="1"/>
  <c r="AK151" i="1"/>
  <c r="AL151" i="1"/>
  <c r="AM151" i="1"/>
  <c r="AN151" i="1"/>
  <c r="AV151" i="1"/>
  <c r="C152" i="1"/>
  <c r="D152" i="1"/>
  <c r="E152" i="1"/>
  <c r="F152" i="1"/>
  <c r="G152" i="1"/>
  <c r="H152" i="1"/>
  <c r="J152" i="1"/>
  <c r="K152" i="1"/>
  <c r="L152" i="1"/>
  <c r="M152" i="1"/>
  <c r="AG152" i="1"/>
  <c r="AH152" i="1"/>
  <c r="AI152" i="1"/>
  <c r="AJ152" i="1"/>
  <c r="AK152" i="1"/>
  <c r="AL152" i="1"/>
  <c r="AM152" i="1"/>
  <c r="AN152" i="1"/>
  <c r="AV152" i="1"/>
  <c r="C153" i="1"/>
  <c r="D153" i="1"/>
  <c r="E153" i="1"/>
  <c r="F153" i="1"/>
  <c r="G153" i="1"/>
  <c r="H153" i="1"/>
  <c r="J153" i="1"/>
  <c r="K153" i="1"/>
  <c r="L153" i="1"/>
  <c r="M153" i="1"/>
  <c r="AG153" i="1"/>
  <c r="AH153" i="1"/>
  <c r="AI153" i="1"/>
  <c r="AJ153" i="1"/>
  <c r="AK153" i="1"/>
  <c r="AL153" i="1"/>
  <c r="AM153" i="1"/>
  <c r="AN153" i="1"/>
  <c r="AV153" i="1"/>
  <c r="C154" i="1"/>
  <c r="D154" i="1"/>
  <c r="E154" i="1"/>
  <c r="F154" i="1"/>
  <c r="G154" i="1"/>
  <c r="H154" i="1"/>
  <c r="J154" i="1"/>
  <c r="K154" i="1"/>
  <c r="L154" i="1"/>
  <c r="M154" i="1"/>
  <c r="AG154" i="1"/>
  <c r="AH154" i="1"/>
  <c r="AI154" i="1"/>
  <c r="AJ154" i="1"/>
  <c r="AK154" i="1"/>
  <c r="AL154" i="1"/>
  <c r="AM154" i="1"/>
  <c r="AN154" i="1"/>
  <c r="AV154" i="1"/>
  <c r="C155" i="1"/>
  <c r="D155" i="1"/>
  <c r="E155" i="1"/>
  <c r="F155" i="1"/>
  <c r="G155" i="1"/>
  <c r="H155" i="1"/>
  <c r="J155" i="1"/>
  <c r="K155" i="1"/>
  <c r="L155" i="1"/>
  <c r="M155" i="1"/>
  <c r="AG155" i="1"/>
  <c r="AH155" i="1"/>
  <c r="AI155" i="1"/>
  <c r="AJ155" i="1"/>
  <c r="AK155" i="1"/>
  <c r="AL155" i="1"/>
  <c r="AM155" i="1"/>
  <c r="AN155" i="1"/>
  <c r="AV155" i="1"/>
  <c r="C156" i="1"/>
  <c r="D156" i="1"/>
  <c r="E156" i="1"/>
  <c r="F156" i="1"/>
  <c r="G156" i="1"/>
  <c r="H156" i="1"/>
  <c r="J156" i="1"/>
  <c r="K156" i="1"/>
  <c r="L156" i="1"/>
  <c r="M156" i="1"/>
  <c r="AG156" i="1"/>
  <c r="AH156" i="1"/>
  <c r="AI156" i="1"/>
  <c r="AJ156" i="1"/>
  <c r="AK156" i="1"/>
  <c r="AL156" i="1"/>
  <c r="AM156" i="1"/>
  <c r="AN156" i="1"/>
  <c r="AV156" i="1"/>
  <c r="C157" i="1"/>
  <c r="D157" i="1"/>
  <c r="E157" i="1"/>
  <c r="F157" i="1"/>
  <c r="G157" i="1"/>
  <c r="H157" i="1"/>
  <c r="J157" i="1"/>
  <c r="K157" i="1"/>
  <c r="L157" i="1"/>
  <c r="M157" i="1"/>
  <c r="AG157" i="1"/>
  <c r="AH157" i="1"/>
  <c r="AI157" i="1"/>
  <c r="AJ157" i="1"/>
  <c r="AK157" i="1"/>
  <c r="AL157" i="1"/>
  <c r="AM157" i="1"/>
  <c r="AN157" i="1"/>
  <c r="AV157" i="1"/>
  <c r="C158" i="1"/>
  <c r="D158" i="1"/>
  <c r="E158" i="1"/>
  <c r="F158" i="1"/>
  <c r="G158" i="1"/>
  <c r="H158" i="1"/>
  <c r="J158" i="1"/>
  <c r="K158" i="1"/>
  <c r="L158" i="1"/>
  <c r="M158" i="1"/>
  <c r="AG158" i="1"/>
  <c r="AH158" i="1"/>
  <c r="AI158" i="1"/>
  <c r="AJ158" i="1"/>
  <c r="AK158" i="1"/>
  <c r="AL158" i="1"/>
  <c r="AM158" i="1"/>
  <c r="AN158" i="1"/>
  <c r="AV158" i="1"/>
  <c r="C159" i="1"/>
  <c r="D159" i="1"/>
  <c r="E159" i="1"/>
  <c r="F159" i="1"/>
  <c r="G159" i="1"/>
  <c r="H159" i="1"/>
  <c r="J159" i="1"/>
  <c r="K159" i="1"/>
  <c r="L159" i="1"/>
  <c r="M159" i="1"/>
  <c r="AG159" i="1"/>
  <c r="AH159" i="1"/>
  <c r="AI159" i="1"/>
  <c r="AJ159" i="1"/>
  <c r="AK159" i="1"/>
  <c r="AL159" i="1"/>
  <c r="AM159" i="1"/>
  <c r="AN159" i="1"/>
  <c r="AV159" i="1"/>
  <c r="C160" i="1"/>
  <c r="D160" i="1"/>
  <c r="E160" i="1"/>
  <c r="F160" i="1"/>
  <c r="G160" i="1"/>
  <c r="H160" i="1"/>
  <c r="J160" i="1"/>
  <c r="K160" i="1"/>
  <c r="L160" i="1"/>
  <c r="M160" i="1"/>
  <c r="AG160" i="1"/>
  <c r="AH160" i="1"/>
  <c r="AI160" i="1"/>
  <c r="AJ160" i="1"/>
  <c r="AK160" i="1"/>
  <c r="AL160" i="1"/>
  <c r="AM160" i="1"/>
  <c r="AN160" i="1"/>
  <c r="E2" i="4"/>
  <c r="K1" i="4"/>
  <c r="E3" i="4"/>
  <c r="L1" i="4"/>
  <c r="A2" i="4"/>
  <c r="B2" i="4"/>
  <c r="C2" i="4"/>
  <c r="D2" i="4"/>
  <c r="F2" i="4"/>
  <c r="G2" i="4"/>
  <c r="H2" i="4"/>
  <c r="I2" i="4"/>
  <c r="A3" i="4"/>
  <c r="B3" i="4"/>
  <c r="C3" i="4"/>
  <c r="D3" i="4"/>
  <c r="F3" i="4"/>
  <c r="G3" i="4"/>
  <c r="H3" i="4"/>
  <c r="I3" i="4"/>
  <c r="A4" i="4"/>
  <c r="B4" i="4"/>
  <c r="C4" i="4"/>
  <c r="D4" i="4"/>
  <c r="E4" i="4"/>
  <c r="F4" i="4"/>
  <c r="G4" i="4"/>
  <c r="H4" i="4"/>
  <c r="I4" i="4"/>
  <c r="E1" i="25"/>
  <c r="L1" i="25"/>
  <c r="S1" i="25"/>
  <c r="G2" i="3"/>
  <c r="H2" i="3"/>
  <c r="I2" i="3"/>
  <c r="D3" i="3"/>
  <c r="A3" i="3"/>
  <c r="B3" i="3"/>
  <c r="G3" i="3"/>
  <c r="C3" i="3"/>
  <c r="E3" i="3"/>
  <c r="F3" i="3"/>
  <c r="H3" i="3"/>
  <c r="I3" i="3"/>
  <c r="J3" i="3"/>
  <c r="D4" i="3"/>
  <c r="A4" i="3"/>
  <c r="B4" i="3"/>
  <c r="G4" i="3"/>
  <c r="C4" i="3"/>
  <c r="E4" i="3"/>
  <c r="F4" i="3"/>
  <c r="H4" i="3"/>
  <c r="I4" i="3"/>
  <c r="J4" i="3"/>
  <c r="G7" i="3"/>
  <c r="H7" i="3"/>
  <c r="I7" i="3"/>
  <c r="D8" i="3"/>
  <c r="A8" i="3"/>
  <c r="B8" i="3"/>
  <c r="G8" i="3"/>
  <c r="C8" i="3"/>
  <c r="E8" i="3"/>
  <c r="F8" i="3"/>
  <c r="H8" i="3"/>
  <c r="I8" i="3"/>
  <c r="J8" i="3"/>
  <c r="D9" i="3"/>
  <c r="A9" i="3"/>
  <c r="B9" i="3"/>
  <c r="G9" i="3"/>
  <c r="C9" i="3"/>
  <c r="E9" i="3"/>
  <c r="F9" i="3"/>
  <c r="H9" i="3"/>
  <c r="I9" i="3"/>
  <c r="J9" i="3"/>
  <c r="A12" i="3"/>
  <c r="E12" i="3"/>
  <c r="I12" i="3"/>
  <c r="M12" i="3"/>
  <c r="Q12" i="3"/>
  <c r="U12" i="3"/>
  <c r="Y12" i="3"/>
  <c r="C13" i="3"/>
  <c r="A13" i="3"/>
  <c r="G13" i="3"/>
  <c r="E13" i="3"/>
  <c r="K13" i="3"/>
  <c r="I13" i="3"/>
  <c r="O13" i="3"/>
  <c r="M13" i="3"/>
  <c r="S13" i="3"/>
  <c r="Q13" i="3"/>
  <c r="W13" i="3"/>
  <c r="U13" i="3"/>
  <c r="AA13" i="3"/>
  <c r="Y13" i="3"/>
  <c r="C14" i="3"/>
  <c r="A14" i="3"/>
  <c r="G14" i="3"/>
  <c r="E14" i="3"/>
  <c r="K14" i="3"/>
  <c r="I14" i="3"/>
  <c r="O14" i="3"/>
  <c r="M14" i="3"/>
  <c r="S14" i="3"/>
  <c r="Q14" i="3"/>
  <c r="W14" i="3"/>
  <c r="U14" i="3"/>
  <c r="AA14" i="3"/>
  <c r="Y14" i="3"/>
  <c r="C17" i="3"/>
  <c r="A17" i="3"/>
  <c r="G17" i="3"/>
  <c r="E17" i="3"/>
  <c r="K17" i="3"/>
  <c r="I17" i="3"/>
  <c r="O17" i="3"/>
  <c r="M17" i="3"/>
  <c r="S17" i="3"/>
  <c r="Q17" i="3"/>
  <c r="C18" i="3"/>
  <c r="A18" i="3"/>
  <c r="G18" i="3"/>
  <c r="E18" i="3"/>
  <c r="K18" i="3"/>
  <c r="O18" i="3"/>
  <c r="M18" i="3"/>
  <c r="S18" i="3"/>
  <c r="Q18" i="3"/>
  <c r="C21" i="3"/>
  <c r="A21" i="3"/>
  <c r="B21" i="3"/>
  <c r="G21" i="3"/>
  <c r="E21" i="3"/>
  <c r="F21" i="3"/>
  <c r="K21" i="3"/>
  <c r="I21" i="3"/>
  <c r="J21" i="3"/>
  <c r="O21" i="3"/>
  <c r="M21" i="3"/>
  <c r="N21" i="3"/>
  <c r="S21" i="3"/>
  <c r="Q21" i="3"/>
  <c r="R21" i="3"/>
  <c r="W21" i="3"/>
  <c r="U21" i="3"/>
  <c r="V21" i="3"/>
  <c r="AA21" i="3"/>
  <c r="Y21" i="3"/>
  <c r="Z21" i="3"/>
  <c r="C22" i="3"/>
  <c r="A22" i="3"/>
  <c r="B22" i="3"/>
  <c r="G22" i="3"/>
  <c r="E22" i="3"/>
  <c r="F22" i="3"/>
  <c r="K22" i="3"/>
  <c r="I22" i="3"/>
  <c r="J22" i="3"/>
  <c r="O22" i="3"/>
  <c r="M22" i="3"/>
  <c r="N22" i="3"/>
  <c r="S22" i="3"/>
  <c r="Q22" i="3"/>
  <c r="R22" i="3"/>
  <c r="W22" i="3"/>
  <c r="U22" i="3"/>
  <c r="V22" i="3"/>
  <c r="AA22" i="3"/>
  <c r="Y22" i="3"/>
  <c r="Z22" i="3"/>
  <c r="C23" i="3"/>
  <c r="A23" i="3"/>
  <c r="B23" i="3"/>
  <c r="G23" i="3"/>
  <c r="E23" i="3"/>
  <c r="F23" i="3"/>
  <c r="K23" i="3"/>
  <c r="I23" i="3"/>
  <c r="J23" i="3"/>
  <c r="O23" i="3"/>
  <c r="M23" i="3"/>
  <c r="N23" i="3"/>
  <c r="S23" i="3"/>
  <c r="Q23" i="3"/>
  <c r="R23" i="3"/>
  <c r="W23" i="3"/>
  <c r="U23" i="3"/>
  <c r="V23" i="3"/>
  <c r="AA23" i="3"/>
  <c r="Y23" i="3"/>
  <c r="Z23" i="3"/>
  <c r="C24" i="3"/>
  <c r="A24" i="3"/>
  <c r="B24" i="3"/>
  <c r="G24" i="3"/>
  <c r="E24" i="3"/>
  <c r="F24" i="3"/>
  <c r="K24" i="3"/>
  <c r="I24" i="3"/>
  <c r="J24" i="3"/>
  <c r="O24" i="3"/>
  <c r="M24" i="3"/>
  <c r="N24" i="3"/>
  <c r="S24" i="3"/>
  <c r="Q24" i="3"/>
  <c r="R24" i="3"/>
  <c r="W24" i="3"/>
  <c r="U24" i="3"/>
  <c r="V24" i="3"/>
  <c r="AA24" i="3"/>
  <c r="Y24" i="3"/>
  <c r="Z24" i="3"/>
  <c r="C25" i="3"/>
  <c r="A25" i="3"/>
  <c r="B25" i="3"/>
  <c r="G25" i="3"/>
  <c r="E25" i="3"/>
  <c r="F25" i="3"/>
  <c r="K25" i="3"/>
  <c r="I25" i="3"/>
  <c r="J25" i="3"/>
  <c r="O25" i="3"/>
  <c r="M25" i="3"/>
  <c r="N25" i="3"/>
  <c r="S25" i="3"/>
  <c r="Q25" i="3"/>
  <c r="R25" i="3"/>
  <c r="W25" i="3"/>
  <c r="U25" i="3"/>
  <c r="V25" i="3"/>
  <c r="AA25" i="3"/>
  <c r="Y25" i="3"/>
  <c r="Z25" i="3"/>
  <c r="C28" i="3"/>
  <c r="A28" i="3"/>
  <c r="B28" i="3"/>
  <c r="G28" i="3"/>
  <c r="E28" i="3"/>
  <c r="F28" i="3"/>
  <c r="C29" i="3"/>
  <c r="A29" i="3"/>
  <c r="B29" i="3"/>
  <c r="G29" i="3"/>
  <c r="E29" i="3"/>
  <c r="F29" i="3"/>
  <c r="C30" i="3"/>
  <c r="A30" i="3"/>
  <c r="B30" i="3"/>
  <c r="G30" i="3"/>
  <c r="E30" i="3"/>
  <c r="F30" i="3"/>
  <c r="C31" i="3"/>
  <c r="A31" i="3"/>
  <c r="B31" i="3"/>
  <c r="G31" i="3"/>
  <c r="E31" i="3"/>
  <c r="F31" i="3"/>
  <c r="C32" i="3"/>
  <c r="A32" i="3"/>
  <c r="B32" i="3"/>
  <c r="G32" i="3"/>
  <c r="E32" i="3"/>
  <c r="F32" i="3"/>
  <c r="B35" i="3"/>
  <c r="C35" i="3"/>
  <c r="D35" i="3"/>
  <c r="E35" i="3"/>
  <c r="F35" i="3"/>
  <c r="G35" i="3"/>
  <c r="H35" i="3"/>
  <c r="B36" i="3"/>
  <c r="C36" i="3"/>
  <c r="D36" i="3"/>
  <c r="E36" i="3"/>
  <c r="F36" i="3"/>
  <c r="G36" i="3"/>
  <c r="H36" i="3"/>
  <c r="B37" i="3"/>
  <c r="C37" i="3"/>
  <c r="D37" i="3"/>
  <c r="E37" i="3"/>
  <c r="F37" i="3"/>
  <c r="G37" i="3"/>
  <c r="H37" i="3"/>
  <c r="B38" i="3"/>
  <c r="C38" i="3"/>
  <c r="D38" i="3"/>
  <c r="E38" i="3"/>
  <c r="F38" i="3"/>
  <c r="G38" i="3"/>
  <c r="H38" i="3"/>
  <c r="B41" i="3"/>
  <c r="C41" i="3"/>
  <c r="D41" i="3"/>
  <c r="E41" i="3"/>
  <c r="F41" i="3"/>
  <c r="G41" i="3"/>
  <c r="H41" i="3"/>
  <c r="B42" i="3"/>
  <c r="C42" i="3"/>
  <c r="D42" i="3"/>
  <c r="E42" i="3"/>
  <c r="F42" i="3"/>
  <c r="G42" i="3"/>
  <c r="H42" i="3"/>
  <c r="B43" i="3"/>
  <c r="C43" i="3"/>
  <c r="D43" i="3"/>
  <c r="E43" i="3"/>
  <c r="F43" i="3"/>
  <c r="G43" i="3"/>
  <c r="H43" i="3"/>
  <c r="B44" i="3"/>
  <c r="C44" i="3"/>
  <c r="D44" i="3"/>
  <c r="E44" i="3"/>
  <c r="F44" i="3"/>
  <c r="G44" i="3"/>
  <c r="H44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A3" i="19"/>
  <c r="F3" i="19"/>
  <c r="G3" i="19"/>
  <c r="H3" i="19"/>
  <c r="I3" i="19"/>
  <c r="A4" i="19"/>
  <c r="F4" i="19"/>
  <c r="G4" i="19"/>
  <c r="H4" i="19"/>
  <c r="I4" i="19"/>
  <c r="A5" i="19"/>
  <c r="F5" i="19"/>
  <c r="G5" i="19"/>
  <c r="H5" i="19"/>
  <c r="I5" i="19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</calcChain>
</file>

<file path=xl/comments1.xml><?xml version="1.0" encoding="utf-8"?>
<comments xmlns="http://schemas.openxmlformats.org/spreadsheetml/2006/main">
  <authors>
    <author>Dave Leip</author>
  </authors>
  <commentList>
    <comment ref="Z24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write-in votes tabulated from individual county reports.</t>
        </r>
      </text>
    </comment>
  </commentList>
</comments>
</file>

<file path=xl/comments2.xml><?xml version="1.0" encoding="utf-8"?>
<comments xmlns="http://schemas.openxmlformats.org/spreadsheetml/2006/main">
  <authors>
    <author>Dave Leip</author>
  </authors>
  <commentList>
    <comment ref="B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Data from U.S. Census Bureau</t>
        </r>
      </text>
    </comment>
    <comment ref="C2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Data from U.S. Census Bureau</t>
        </r>
      </text>
    </comment>
  </commentList>
</comments>
</file>

<file path=xl/sharedStrings.xml><?xml version="1.0" encoding="utf-8"?>
<sst xmlns="http://schemas.openxmlformats.org/spreadsheetml/2006/main" count="1071" uniqueCount="322">
  <si>
    <t>&lt;30%</t>
  </si>
  <si>
    <t>&lt;40%</t>
  </si>
  <si>
    <t>&lt;50%</t>
  </si>
  <si>
    <t>&gt;50%</t>
  </si>
  <si>
    <t>&gt;60%</t>
  </si>
  <si>
    <t>&gt;70%</t>
  </si>
  <si>
    <t>&gt;80%</t>
  </si>
  <si>
    <t>First Place</t>
  </si>
  <si>
    <t>Counties with Highest Percent of Vote</t>
  </si>
  <si>
    <t>&lt;10%</t>
  </si>
  <si>
    <t>&lt;20%</t>
  </si>
  <si>
    <t>Second Place</t>
  </si>
  <si>
    <t>Third Place</t>
  </si>
  <si>
    <t>Prince Edward</t>
  </si>
  <si>
    <t>Prince George</t>
  </si>
  <si>
    <t>Prince William</t>
  </si>
  <si>
    <t>Rappahannock</t>
  </si>
  <si>
    <t>Richmond</t>
  </si>
  <si>
    <t>Roanoke</t>
  </si>
  <si>
    <t>Inc</t>
  </si>
  <si>
    <t>Hunterdon</t>
  </si>
  <si>
    <t>Middlesex</t>
  </si>
  <si>
    <t>Monmouth</t>
  </si>
  <si>
    <t>Rockingham</t>
  </si>
  <si>
    <t>Shenandoah</t>
  </si>
  <si>
    <t>Smyth</t>
  </si>
  <si>
    <t>Southampton</t>
  </si>
  <si>
    <t>Spotsylvania</t>
  </si>
  <si>
    <t>Stafford</t>
  </si>
  <si>
    <t>Surry</t>
  </si>
  <si>
    <t>Tazewell</t>
  </si>
  <si>
    <t>Westmoreland</t>
  </si>
  <si>
    <t>Wise</t>
  </si>
  <si>
    <t>Wythe</t>
  </si>
  <si>
    <t>York</t>
  </si>
  <si>
    <t>Alexandria</t>
  </si>
  <si>
    <t>City</t>
  </si>
  <si>
    <t>Bristol</t>
  </si>
  <si>
    <t>Buena Vista</t>
  </si>
  <si>
    <t>Charlottesville</t>
  </si>
  <si>
    <t>Chesapeake</t>
  </si>
  <si>
    <t>Colonial Heights</t>
  </si>
  <si>
    <t>Danville</t>
  </si>
  <si>
    <t>Emporia</t>
  </si>
  <si>
    <t>Falls Church</t>
  </si>
  <si>
    <t>Fredericksburg</t>
  </si>
  <si>
    <t>Galax</t>
  </si>
  <si>
    <t>Hampton</t>
  </si>
  <si>
    <t>Harrisonburg</t>
  </si>
  <si>
    <t>Hopewell</t>
  </si>
  <si>
    <t>Lexington</t>
  </si>
  <si>
    <t>Lynchburg</t>
  </si>
  <si>
    <t>Manassas</t>
  </si>
  <si>
    <t>Manassas Park</t>
  </si>
  <si>
    <t>Martinsville</t>
  </si>
  <si>
    <t>Newport News</t>
  </si>
  <si>
    <t>Norfolk</t>
  </si>
  <si>
    <t>Norton</t>
  </si>
  <si>
    <t>Petersburg</t>
  </si>
  <si>
    <t>Poquoson</t>
  </si>
  <si>
    <t>Portsmouth</t>
  </si>
  <si>
    <t>OfficiaOfficial Tallies Candidates for Governor and Lieutenant Governor
November 3, 2009 - General Election</t>
  </si>
  <si>
    <t>2009 Election Results Reports - November General Officials Results</t>
  </si>
  <si>
    <t>Atlantic</t>
  </si>
  <si>
    <t>NJ</t>
  </si>
  <si>
    <t>Bergen</t>
  </si>
  <si>
    <t>Burlington</t>
  </si>
  <si>
    <t>Camden</t>
  </si>
  <si>
    <t>Cape May</t>
  </si>
  <si>
    <t>Essex</t>
  </si>
  <si>
    <t>Gloucester</t>
  </si>
  <si>
    <t>Hudson</t>
  </si>
  <si>
    <t>This spreadsheet is for personal use and may not be redistributed in whole or in part.</t>
  </si>
  <si>
    <t>Version:</t>
  </si>
  <si>
    <t>Campbell</t>
  </si>
  <si>
    <t>New Jersey Department of Law and Public Safety. Division of Elections</t>
  </si>
  <si>
    <t>Morris</t>
  </si>
  <si>
    <t>Ocean</t>
  </si>
  <si>
    <t>Passaic</t>
  </si>
  <si>
    <t>Salem</t>
  </si>
  <si>
    <t>Somerset</t>
  </si>
  <si>
    <t>Counties with Lowest Percent of Vote</t>
  </si>
  <si>
    <t>Fourth Place</t>
  </si>
  <si>
    <t>Date</t>
  </si>
  <si>
    <t>&gt;90%</t>
  </si>
  <si>
    <t>Ballots Cast</t>
  </si>
  <si>
    <t>#Prc</t>
  </si>
  <si>
    <t>%TO REG</t>
  </si>
  <si>
    <t>Margin (%)</t>
  </si>
  <si>
    <t>Union</t>
  </si>
  <si>
    <t>Nelson</t>
  </si>
  <si>
    <t>Warren</t>
  </si>
  <si>
    <t>Pulaski</t>
  </si>
  <si>
    <t>Carroll</t>
  </si>
  <si>
    <t>Buchanan</t>
  </si>
  <si>
    <t>Bath</t>
  </si>
  <si>
    <t>Greene</t>
  </si>
  <si>
    <t>FIPS</t>
  </si>
  <si>
    <t>Lee</t>
  </si>
  <si>
    <t>Independent</t>
  </si>
  <si>
    <t>Washington</t>
  </si>
  <si>
    <t>T</t>
  </si>
  <si>
    <t>LSAD_TRANS</t>
  </si>
  <si>
    <t>Agency</t>
  </si>
  <si>
    <t>Virginia</t>
  </si>
  <si>
    <t>% Total Vote</t>
  </si>
  <si>
    <t>Other</t>
  </si>
  <si>
    <t>Russell</t>
  </si>
  <si>
    <t>Cumberland</t>
  </si>
  <si>
    <t>Pop Vote</t>
  </si>
  <si>
    <t>Margin</t>
  </si>
  <si>
    <t>Henry</t>
  </si>
  <si>
    <t>Oklahoma</t>
  </si>
  <si>
    <t>State</t>
  </si>
  <si>
    <t>Franklin</t>
  </si>
  <si>
    <t>Floyd</t>
  </si>
  <si>
    <t>Socialist</t>
  </si>
  <si>
    <t>New Jersey</t>
  </si>
  <si>
    <t>State Code</t>
  </si>
  <si>
    <t>State6</t>
  </si>
  <si>
    <t>State7</t>
  </si>
  <si>
    <t>Costantino Rozzo</t>
  </si>
  <si>
    <t xml:space="preserve">-                    </t>
  </si>
  <si>
    <t>Closest States</t>
  </si>
  <si>
    <t>%TO VAP</t>
  </si>
  <si>
    <t>Total VAP</t>
  </si>
  <si>
    <t>Montgomery</t>
  </si>
  <si>
    <t>Democratic</t>
  </si>
  <si>
    <t>EV</t>
  </si>
  <si>
    <t>Complete Title</t>
  </si>
  <si>
    <t>Publisher</t>
  </si>
  <si>
    <t>Year</t>
  </si>
  <si>
    <t>Pages</t>
  </si>
  <si>
    <t>Madison</t>
  </si>
  <si>
    <t>Margin of Victory</t>
  </si>
  <si>
    <t>Scott</t>
  </si>
  <si>
    <t>Republican</t>
  </si>
  <si>
    <t>Rank</t>
  </si>
  <si>
    <t>Clarke</t>
  </si>
  <si>
    <t>Total Vote</t>
  </si>
  <si>
    <t>Lunenburg</t>
  </si>
  <si>
    <t>Mathews</t>
  </si>
  <si>
    <t>Mecklenburg</t>
  </si>
  <si>
    <t>New Kent</t>
  </si>
  <si>
    <t>Northampton</t>
  </si>
  <si>
    <t>Northumberland</t>
  </si>
  <si>
    <t>Nottoway</t>
  </si>
  <si>
    <t>% Difference</t>
  </si>
  <si>
    <t>Voting Age Population, Registration, and Turnout</t>
  </si>
  <si>
    <t>1st</t>
  </si>
  <si>
    <t>2nd</t>
  </si>
  <si>
    <t>3rd</t>
  </si>
  <si>
    <t>Mercer</t>
  </si>
  <si>
    <t>Counties</t>
  </si>
  <si>
    <t>Popular Vote</t>
  </si>
  <si>
    <t>Total</t>
  </si>
  <si>
    <t>Largest Margin of Victory</t>
  </si>
  <si>
    <t>Winner</t>
  </si>
  <si>
    <t>Vote Difference</t>
  </si>
  <si>
    <t>Total REG</t>
  </si>
  <si>
    <t>Turnout</t>
  </si>
  <si>
    <t>%REG/VAP</t>
  </si>
  <si>
    <t>State8</t>
  </si>
  <si>
    <t>Corzine</t>
  </si>
  <si>
    <t>Write-ins</t>
  </si>
  <si>
    <t>Alleghany</t>
  </si>
  <si>
    <t>Amelia</t>
  </si>
  <si>
    <t>Amherst</t>
  </si>
  <si>
    <t>Appomattox</t>
  </si>
  <si>
    <t>Arlington</t>
  </si>
  <si>
    <t>Augusta</t>
  </si>
  <si>
    <t>Bedford</t>
  </si>
  <si>
    <t>Bland</t>
  </si>
  <si>
    <t>Botetourt</t>
  </si>
  <si>
    <t>Brunswick</t>
  </si>
  <si>
    <t>Buckingham</t>
  </si>
  <si>
    <t>Virginia State Board of Elections</t>
  </si>
  <si>
    <t>Libertarian</t>
  </si>
  <si>
    <t>States</t>
  </si>
  <si>
    <t>C</t>
  </si>
  <si>
    <t>CD</t>
  </si>
  <si>
    <t>Source</t>
  </si>
  <si>
    <t>Author1</t>
  </si>
  <si>
    <t>Author1 Title</t>
  </si>
  <si>
    <t>Author2</t>
  </si>
  <si>
    <t>Author2 Title</t>
  </si>
  <si>
    <t>Comp</t>
  </si>
  <si>
    <t>Article Title</t>
  </si>
  <si>
    <t>State Wins</t>
  </si>
  <si>
    <t>County</t>
  </si>
  <si>
    <t>Won?</t>
  </si>
  <si>
    <t>State Ranking</t>
  </si>
  <si>
    <t>States with Lowest Percent of Vote</t>
  </si>
  <si>
    <t>State9</t>
  </si>
  <si>
    <t>State10</t>
  </si>
  <si>
    <t>Total Pop</t>
  </si>
  <si>
    <t>Short Name</t>
  </si>
  <si>
    <t>Notes</t>
  </si>
  <si>
    <t>Level</t>
  </si>
  <si>
    <t>Party</t>
  </si>
  <si>
    <t>No.</t>
  </si>
  <si>
    <t>Sussex</t>
  </si>
  <si>
    <t>Accomack</t>
  </si>
  <si>
    <t>VA</t>
  </si>
  <si>
    <t>Albemarle</t>
  </si>
  <si>
    <t>Orange</t>
  </si>
  <si>
    <t>Page</t>
  </si>
  <si>
    <t>Patrick</t>
  </si>
  <si>
    <t>Pittsylvania</t>
  </si>
  <si>
    <t>Powhatan</t>
  </si>
  <si>
    <t>Caroline</t>
  </si>
  <si>
    <t>Charles City</t>
  </si>
  <si>
    <t>Charlotte</t>
  </si>
  <si>
    <t>Chesterfield</t>
  </si>
  <si>
    <t>Craig</t>
  </si>
  <si>
    <t>Culpeper</t>
  </si>
  <si>
    <t>Dickenson</t>
  </si>
  <si>
    <t>Dinwiddie</t>
  </si>
  <si>
    <t>Fairfax</t>
  </si>
  <si>
    <t>Fauquier</t>
  </si>
  <si>
    <t>Fluvanna</t>
  </si>
  <si>
    <t>Frederick</t>
  </si>
  <si>
    <t>Giles</t>
  </si>
  <si>
    <t>Goochland</t>
  </si>
  <si>
    <t>Greensville</t>
  </si>
  <si>
    <t>Halifax</t>
  </si>
  <si>
    <t>Hanover</t>
  </si>
  <si>
    <t>Henrico</t>
  </si>
  <si>
    <t>Rockbridge</t>
  </si>
  <si>
    <t>Type</t>
  </si>
  <si>
    <t>Web Page</t>
  </si>
  <si>
    <t>X</t>
  </si>
  <si>
    <t>W</t>
  </si>
  <si>
    <t>Highland</t>
  </si>
  <si>
    <t>Isle of Wight</t>
  </si>
  <si>
    <t>James City</t>
  </si>
  <si>
    <t>King George</t>
  </si>
  <si>
    <t>King and Queen</t>
  </si>
  <si>
    <t>King William</t>
  </si>
  <si>
    <t>Lancaster</t>
  </si>
  <si>
    <t>Loudoun</t>
  </si>
  <si>
    <t>Louisa</t>
  </si>
  <si>
    <t>Access Date</t>
  </si>
  <si>
    <t>Christie</t>
  </si>
  <si>
    <t>Daggett</t>
  </si>
  <si>
    <t>Kaplan</t>
  </si>
  <si>
    <t>Stein</t>
  </si>
  <si>
    <t>Petris</t>
  </si>
  <si>
    <t>Cullen</t>
  </si>
  <si>
    <t>Leinsdorf</t>
  </si>
  <si>
    <t>Lindsay</t>
  </si>
  <si>
    <t>Meiswinkle</t>
  </si>
  <si>
    <t>Pason</t>
  </si>
  <si>
    <t>Steele</t>
  </si>
  <si>
    <t>Independent for NJ</t>
  </si>
  <si>
    <t>Independent NJ</t>
  </si>
  <si>
    <t>For The People</t>
  </si>
  <si>
    <t>People Not Politics</t>
  </si>
  <si>
    <t>People Not Pol</t>
  </si>
  <si>
    <t>Fair Election Party</t>
  </si>
  <si>
    <t>Fair Election</t>
  </si>
  <si>
    <t>Lindsay for Governor</t>
  </si>
  <si>
    <t>Lindsay for Gov</t>
  </si>
  <si>
    <t>Middle Class Empowerment</t>
  </si>
  <si>
    <t>Mid Class Emp.</t>
  </si>
  <si>
    <t>Socialist Party USA</t>
  </si>
  <si>
    <t>Leadership, Independence, Vision</t>
  </si>
  <si>
    <t>Lead, Ind, Vis.</t>
  </si>
  <si>
    <t>Jon S. Corzine</t>
  </si>
  <si>
    <t>Loretta Weinberg</t>
  </si>
  <si>
    <t>Chris Christie</t>
  </si>
  <si>
    <t>Kimberly M. Guadagno</t>
  </si>
  <si>
    <t>Christopher J. Daggett</t>
  </si>
  <si>
    <t>Frank J. Esposito</t>
  </si>
  <si>
    <t>Kenneth R. Kaplan</t>
  </si>
  <si>
    <t>John Paff</t>
  </si>
  <si>
    <t>Gary Stein</t>
  </si>
  <si>
    <t>Cynthia Stein</t>
  </si>
  <si>
    <t>Kostas Petris</t>
  </si>
  <si>
    <t>Kevin Davies</t>
  </si>
  <si>
    <t>Jason Cullen</t>
  </si>
  <si>
    <t>Gloria Leustek</t>
  </si>
  <si>
    <t>Joshua Leinsdorf</t>
  </si>
  <si>
    <t>Ubaldo Figliola</t>
  </si>
  <si>
    <t>Alvin Lindsay, Jr.</t>
  </si>
  <si>
    <t>Eugene Harley</t>
  </si>
  <si>
    <t>David R. Meiswinkle</t>
  </si>
  <si>
    <t>Noelani Musicaro</t>
  </si>
  <si>
    <t>Gregory Pason</t>
  </si>
  <si>
    <t>Gary T. Steele</t>
  </si>
  <si>
    <t>Theresa A. Nevins</t>
  </si>
  <si>
    <t>Creigh Deeds</t>
  </si>
  <si>
    <t>Deeds</t>
  </si>
  <si>
    <t>Bob McDonnell</t>
  </si>
  <si>
    <t>McDonnell</t>
  </si>
  <si>
    <t>Radford</t>
  </si>
  <si>
    <t>Staunton</t>
  </si>
  <si>
    <t>Suffolk</t>
  </si>
  <si>
    <t>Virginia Beach</t>
  </si>
  <si>
    <t>Waynesboro</t>
  </si>
  <si>
    <t>Williamsburg</t>
  </si>
  <si>
    <t>Winchester</t>
  </si>
  <si>
    <t>ST</t>
  </si>
  <si>
    <t>CTY</t>
  </si>
  <si>
    <t>R</t>
  </si>
  <si>
    <t>County Ranking</t>
  </si>
  <si>
    <t>States with Highest Percent of Vote</t>
  </si>
  <si>
    <t>-</t>
  </si>
  <si>
    <t>Abbrev</t>
  </si>
  <si>
    <t>dem</t>
  </si>
  <si>
    <t>rep</t>
  </si>
  <si>
    <t>ind</t>
  </si>
  <si>
    <t>lib</t>
  </si>
  <si>
    <t>Governor</t>
  </si>
  <si>
    <t>Lt. Governor</t>
  </si>
  <si>
    <t>Covington</t>
  </si>
  <si>
    <t>Grayson</t>
  </si>
  <si>
    <t>Votes</t>
  </si>
  <si>
    <t>Version</t>
  </si>
  <si>
    <t>Note</t>
  </si>
  <si>
    <t>© David Leip 2013 All Rights Reserved</t>
  </si>
  <si>
    <t>Slight update to write-in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</si>
</sst>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4" formatCode="[Green][=1]General;[Color15][=3]General;[Black]General"/>
    <numFmt numFmtId="175" formatCode="[Blue][=1]General;[Color15][=3]General;[Black]General"/>
    <numFmt numFmtId="186" formatCode="0.00000%"/>
    <numFmt numFmtId="187" formatCode="0.000000%"/>
    <numFmt numFmtId="188" formatCode="000"/>
    <numFmt numFmtId="189" formatCode="d\ mmm\ yyyy"/>
    <numFmt numFmtId="190" formatCode="dd\ mmm\ yyyy"/>
  </numFmts>
  <fonts count="14" x14ac:knownFonts="1">
    <font>
      <sz val="10"/>
      <name val="Geneva"/>
    </font>
    <font>
      <b/>
      <sz val="10"/>
      <name val="Geneva"/>
    </font>
    <font>
      <sz val="10"/>
      <name val="Geneva"/>
    </font>
    <font>
      <sz val="10"/>
      <color indexed="10"/>
      <name val="Geneva"/>
    </font>
    <font>
      <sz val="10"/>
      <color indexed="12"/>
      <name val="Geneva"/>
    </font>
    <font>
      <sz val="10"/>
      <name val="Geneva"/>
    </font>
    <font>
      <sz val="10"/>
      <color indexed="17"/>
      <name val="Geneva"/>
    </font>
    <font>
      <sz val="8"/>
      <name val="Geneva"/>
    </font>
    <font>
      <sz val="9"/>
      <color indexed="81"/>
      <name val="Geneva"/>
    </font>
    <font>
      <b/>
      <sz val="9"/>
      <color indexed="81"/>
      <name val="Geneva"/>
    </font>
    <font>
      <sz val="10"/>
      <name val="Geneva"/>
    </font>
    <font>
      <sz val="10"/>
      <color indexed="58"/>
      <name val="Geneva"/>
    </font>
    <font>
      <sz val="8"/>
      <name val="Verdana"/>
    </font>
    <font>
      <sz val="10"/>
      <color indexed="52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1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1" fontId="0" fillId="0" borderId="0" xfId="0" applyNumberFormat="1"/>
    <xf numFmtId="174" fontId="0" fillId="0" borderId="0" xfId="0" applyNumberFormat="1"/>
    <xf numFmtId="0" fontId="2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3" fillId="0" borderId="0" xfId="0" applyNumberFormat="1" applyFont="1"/>
    <xf numFmtId="10" fontId="4" fillId="0" borderId="0" xfId="0" applyNumberFormat="1" applyFont="1"/>
    <xf numFmtId="10" fontId="6" fillId="0" borderId="0" xfId="0" applyNumberFormat="1" applyFont="1"/>
    <xf numFmtId="3" fontId="6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3" fontId="0" fillId="0" borderId="0" xfId="0" applyNumberFormat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Fill="1"/>
    <xf numFmtId="175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0" fontId="1" fillId="2" borderId="0" xfId="0" applyFont="1" applyFill="1"/>
    <xf numFmtId="0" fontId="0" fillId="2" borderId="0" xfId="0" applyFill="1"/>
    <xf numFmtId="175" fontId="0" fillId="2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10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0" fontId="0" fillId="2" borderId="0" xfId="1" applyNumberFormat="1" applyFont="1" applyFill="1"/>
    <xf numFmtId="10" fontId="0" fillId="0" borderId="0" xfId="1" applyNumberFormat="1" applyFont="1" applyFill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1" applyNumberFormat="1" applyFont="1" applyAlignment="1"/>
    <xf numFmtId="0" fontId="1" fillId="0" borderId="0" xfId="0" applyFont="1"/>
    <xf numFmtId="3" fontId="2" fillId="0" borderId="0" xfId="0" applyNumberFormat="1" applyFont="1"/>
    <xf numFmtId="0" fontId="10" fillId="0" borderId="0" xfId="0" applyFont="1"/>
    <xf numFmtId="3" fontId="10" fillId="0" borderId="0" xfId="0" applyNumberFormat="1" applyFont="1"/>
    <xf numFmtId="10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11" fillId="0" borderId="0" xfId="0" applyFont="1"/>
    <xf numFmtId="1" fontId="0" fillId="0" borderId="0" xfId="0" applyNumberFormat="1" applyAlignment="1"/>
    <xf numFmtId="3" fontId="6" fillId="0" borderId="0" xfId="0" applyNumberFormat="1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3" fontId="10" fillId="0" borderId="0" xfId="0" applyNumberFormat="1" applyFont="1" applyFill="1"/>
    <xf numFmtId="10" fontId="10" fillId="0" borderId="0" xfId="0" applyNumberFormat="1" applyFont="1" applyFill="1"/>
    <xf numFmtId="0" fontId="10" fillId="0" borderId="0" xfId="0" applyFont="1" applyFill="1"/>
    <xf numFmtId="3" fontId="10" fillId="0" borderId="0" xfId="0" applyNumberFormat="1" applyFont="1" applyAlignment="1">
      <alignment horizontal="center"/>
    </xf>
    <xf numFmtId="10" fontId="10" fillId="0" borderId="0" xfId="0" applyNumberFormat="1" applyFont="1"/>
    <xf numFmtId="186" fontId="0" fillId="0" borderId="0" xfId="0" applyNumberFormat="1"/>
    <xf numFmtId="187" fontId="0" fillId="0" borderId="0" xfId="0" applyNumberFormat="1"/>
    <xf numFmtId="1" fontId="4" fillId="0" borderId="0" xfId="0" applyNumberFormat="1" applyFont="1"/>
    <xf numFmtId="1" fontId="6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2" fillId="0" borderId="0" xfId="0" applyFont="1" applyBorder="1"/>
    <xf numFmtId="0" fontId="2" fillId="0" borderId="0" xfId="0" applyFont="1" applyAlignment="1">
      <alignment horizontal="right"/>
    </xf>
    <xf numFmtId="188" fontId="0" fillId="0" borderId="0" xfId="0" applyNumberFormat="1"/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Fill="1"/>
    <xf numFmtId="14" fontId="0" fillId="0" borderId="0" xfId="0" applyNumberFormat="1"/>
    <xf numFmtId="0" fontId="1" fillId="0" borderId="1" xfId="0" applyFont="1" applyFill="1" applyBorder="1"/>
    <xf numFmtId="189" fontId="2" fillId="0" borderId="0" xfId="0" applyNumberFormat="1" applyFont="1"/>
    <xf numFmtId="0" fontId="1" fillId="0" borderId="0" xfId="0" applyFont="1" applyAlignment="1"/>
    <xf numFmtId="189" fontId="1" fillId="0" borderId="0" xfId="0" applyNumberFormat="1" applyFont="1"/>
    <xf numFmtId="0" fontId="2" fillId="0" borderId="0" xfId="0" applyFont="1" applyAlignment="1">
      <alignment wrapText="1"/>
    </xf>
    <xf numFmtId="190" fontId="2" fillId="0" borderId="0" xfId="0" applyNumberFormat="1" applyFont="1"/>
    <xf numFmtId="3" fontId="13" fillId="0" borderId="0" xfId="0" applyNumberFormat="1" applyFont="1"/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0" fontId="5" fillId="0" borderId="0" xfId="0" applyNumberFormat="1" applyFont="1" applyAlignment="1"/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6" fillId="0" borderId="0" xfId="0" applyNumberFormat="1" applyFont="1" applyAlignment="1">
      <alignment horizontal="center"/>
    </xf>
    <xf numFmtId="0" fontId="6" fillId="0" borderId="0" xfId="0" applyFont="1" applyAlignment="1"/>
    <xf numFmtId="10" fontId="2" fillId="0" borderId="0" xfId="0" applyNumberFormat="1" applyFont="1" applyAlignment="1">
      <alignment horizontal="center"/>
    </xf>
    <xf numFmtId="0" fontId="2" fillId="0" borderId="0" xfId="0" applyFont="1" applyAlignment="1"/>
    <xf numFmtId="3" fontId="0" fillId="0" borderId="0" xfId="0" applyNumberFormat="1" applyFont="1"/>
    <xf numFmtId="2" fontId="0" fillId="0" borderId="0" xfId="0" applyNumberForma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2" fillId="0" borderId="0" xfId="0" applyNumberFormat="1" applyFont="1" applyFill="1"/>
  </cellXfs>
  <cellStyles count="2">
    <cellStyle name="Normal" xfId="0" builtinId="0"/>
    <cellStyle name="Percent" xfId="1" builtinId="5"/>
  </cellStyles>
  <dxfs count="28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Graphs!$F$2:$I$2</c:f>
              <c:numCache>
                <c:formatCode>#,##0</c:formatCode>
                <c:ptCount val="4"/>
                <c:pt idx="0">
                  <c:v>1.174445E6</c:v>
                </c:pt>
                <c:pt idx="1">
                  <c:v>1.087731E6</c:v>
                </c:pt>
                <c:pt idx="2">
                  <c:v>139579.0</c:v>
                </c:pt>
                <c:pt idx="3">
                  <c:v>23686.0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Graphs!$F$3:$I$3</c:f>
              <c:numCache>
                <c:formatCode>#,##0</c:formatCode>
                <c:ptCount val="4"/>
                <c:pt idx="0">
                  <c:v>1.163523E6</c:v>
                </c:pt>
                <c:pt idx="1">
                  <c:v>818909.0</c:v>
                </c:pt>
                <c:pt idx="2">
                  <c:v>0.586177172641508</c:v>
                </c:pt>
                <c:pt idx="3">
                  <c:v>2501.413822827358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Graphs!$F$4:$I$4</c:f>
              <c:numCache>
                <c:formatCode>#,##0</c:formatCode>
                <c:ptCount val="4"/>
                <c:pt idx="0">
                  <c:v>2.337968E6</c:v>
                </c:pt>
                <c:pt idx="1">
                  <c:v>1.90664E6</c:v>
                </c:pt>
                <c:pt idx="2">
                  <c:v>139579.0</c:v>
                </c:pt>
                <c:pt idx="3">
                  <c:v>26188.0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Graphs!$F$6:$G$6</c:f>
              <c:numCache>
                <c:formatCode>#,##0</c:formatCode>
                <c:ptCount val="2"/>
                <c:pt idx="0">
                  <c:v>2.0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Democratic</a:t>
            </a:r>
          </a:p>
        </c:rich>
      </c:tx>
      <c:layout>
        <c:manualLayout>
          <c:xMode val="edge"/>
          <c:yMode val="edge"/>
          <c:x val="0.394984477165763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009466766823"/>
          <c:y val="0.161290322580645"/>
          <c:w val="0.802508144082821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Statistics!$B$59:$B$68</c:f>
              <c:numCache>
                <c:formatCode>#,##0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37.0</c:v>
                </c:pt>
                <c:pt idx="3">
                  <c:v>54.0</c:v>
                </c:pt>
                <c:pt idx="4">
                  <c:v>31.0</c:v>
                </c:pt>
                <c:pt idx="5">
                  <c:v>14.0</c:v>
                </c:pt>
                <c:pt idx="6">
                  <c:v>11.0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1923944"/>
        <c:axId val="2104060344"/>
      </c:barChart>
      <c:catAx>
        <c:axId val="-203192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0783718492741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04060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060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07523666917058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31923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Republican</a:t>
            </a:r>
          </a:p>
        </c:rich>
      </c:tx>
      <c:layout>
        <c:manualLayout>
          <c:xMode val="edge"/>
          <c:yMode val="edge"/>
          <c:x val="0.400673730036144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84319007391"/>
          <c:y val="0.158357771260997"/>
          <c:w val="0.787879435533259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Statistics!$C$59:$C$68</c:f>
              <c:numCache>
                <c:formatCode>#,##0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11.0</c:v>
                </c:pt>
                <c:pt idx="4">
                  <c:v>19.0</c:v>
                </c:pt>
                <c:pt idx="5">
                  <c:v>26.0</c:v>
                </c:pt>
                <c:pt idx="6">
                  <c:v>57.0</c:v>
                </c:pt>
                <c:pt idx="7">
                  <c:v>32.0</c:v>
                </c:pt>
                <c:pt idx="8">
                  <c:v>2.0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731000"/>
        <c:axId val="-2005417240"/>
      </c:barChart>
      <c:catAx>
        <c:axId val="2099731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08417926348385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0541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417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7710797518477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099731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Independent</a:t>
            </a:r>
          </a:p>
        </c:rich>
      </c:tx>
      <c:layout>
        <c:manualLayout>
          <c:xMode val="edge"/>
          <c:yMode val="edge"/>
          <c:x val="0.385906672587223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7986901588227"/>
          <c:y val="0.158357771260997"/>
          <c:w val="0.765101924781625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41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Statistics!$D$59:$D$68</c:f>
              <c:numCache>
                <c:formatCode>#,##0</c:formatCode>
                <c:ptCount val="10"/>
                <c:pt idx="0">
                  <c:v>151.0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950040"/>
        <c:axId val="2103847784"/>
      </c:barChart>
      <c:catAx>
        <c:axId val="210395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20135080443649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03847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847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6242325533383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03950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Number of Counties by %Vote</a:t>
            </a:r>
          </a:p>
        </c:rich>
      </c:tx>
      <c:layout>
        <c:manualLayout>
          <c:xMode val="edge"/>
          <c:yMode val="edge"/>
          <c:x val="0.287411509717078"/>
          <c:y val="0.032163765650531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15690126347"/>
          <c:y val="0.160818828252659"/>
          <c:w val="0.850358020485238"/>
          <c:h val="0.6461992917061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Statistics!$B$59:$B$68</c:f>
              <c:numCache>
                <c:formatCode>#,##0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37.0</c:v>
                </c:pt>
                <c:pt idx="3">
                  <c:v>54.0</c:v>
                </c:pt>
                <c:pt idx="4">
                  <c:v>31.0</c:v>
                </c:pt>
                <c:pt idx="5">
                  <c:v>14.0</c:v>
                </c:pt>
                <c:pt idx="6">
                  <c:v>11.0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Statistics!$A$59:$A$68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Statistics!$C$59:$C$68</c:f>
              <c:numCache>
                <c:formatCode>#,##0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11.0</c:v>
                </c:pt>
                <c:pt idx="4">
                  <c:v>19.0</c:v>
                </c:pt>
                <c:pt idx="5">
                  <c:v>26.0</c:v>
                </c:pt>
                <c:pt idx="6">
                  <c:v>57.0</c:v>
                </c:pt>
                <c:pt idx="7">
                  <c:v>32.0</c:v>
                </c:pt>
                <c:pt idx="8">
                  <c:v>2.0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099320"/>
        <c:axId val="2104316568"/>
      </c:barChart>
      <c:catAx>
        <c:axId val="210409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505939269171384"/>
              <c:y val="0.915205331692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04316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4316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308789225315868"/>
              <c:y val="0.365497336937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2104099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2006600</xdr:colOff>
      <xdr:row>11</xdr:row>
      <xdr:rowOff>127000</xdr:rowOff>
    </xdr:to>
    <xdr:graphicFrame macro="">
      <xdr:nvGraphicFramePr>
        <xdr:cNvPr id="3149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2006600</xdr:colOff>
      <xdr:row>11</xdr:row>
      <xdr:rowOff>127000</xdr:rowOff>
    </xdr:to>
    <xdr:graphicFrame macro="">
      <xdr:nvGraphicFramePr>
        <xdr:cNvPr id="3155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13</xdr:row>
      <xdr:rowOff>12700</xdr:rowOff>
    </xdr:from>
    <xdr:to>
      <xdr:col>10</xdr:col>
      <xdr:colOff>2019300</xdr:colOff>
      <xdr:row>23</xdr:row>
      <xdr:rowOff>139700</xdr:rowOff>
    </xdr:to>
    <xdr:graphicFrame macro="">
      <xdr:nvGraphicFramePr>
        <xdr:cNvPr id="3192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25400</xdr:colOff>
      <xdr:row>13</xdr:row>
      <xdr:rowOff>12700</xdr:rowOff>
    </xdr:from>
    <xdr:to>
      <xdr:col>12</xdr:col>
      <xdr:colOff>0</xdr:colOff>
      <xdr:row>23</xdr:row>
      <xdr:rowOff>139700</xdr:rowOff>
    </xdr:to>
    <xdr:graphicFrame macro="">
      <xdr:nvGraphicFramePr>
        <xdr:cNvPr id="3193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72</xdr:row>
      <xdr:rowOff>63500</xdr:rowOff>
    </xdr:from>
    <xdr:to>
      <xdr:col>4</xdr:col>
      <xdr:colOff>177800</xdr:colOff>
      <xdr:row>98</xdr:row>
      <xdr:rowOff>101600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72</xdr:row>
      <xdr:rowOff>63500</xdr:rowOff>
    </xdr:from>
    <xdr:to>
      <xdr:col>8</xdr:col>
      <xdr:colOff>139700</xdr:colOff>
      <xdr:row>98</xdr:row>
      <xdr:rowOff>101600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139700</xdr:colOff>
      <xdr:row>72</xdr:row>
      <xdr:rowOff>63500</xdr:rowOff>
    </xdr:from>
    <xdr:to>
      <xdr:col>12</xdr:col>
      <xdr:colOff>114300</xdr:colOff>
      <xdr:row>98</xdr:row>
      <xdr:rowOff>101600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46</xdr:row>
      <xdr:rowOff>0</xdr:rowOff>
    </xdr:from>
    <xdr:to>
      <xdr:col>10</xdr:col>
      <xdr:colOff>584200</xdr:colOff>
      <xdr:row>72</xdr:row>
      <xdr:rowOff>50800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" sqref="B1"/>
    </sheetView>
  </sheetViews>
  <sheetFormatPr baseColWidth="10" defaultRowHeight="13" x14ac:dyDescent="0"/>
  <sheetData>
    <row r="1" spans="1:2">
      <c r="A1" t="s">
        <v>320</v>
      </c>
    </row>
    <row r="2" spans="1:2">
      <c r="A2" t="s">
        <v>72</v>
      </c>
    </row>
    <row r="4" spans="1:2">
      <c r="A4" t="s">
        <v>73</v>
      </c>
      <c r="B4" s="116">
        <v>1.01</v>
      </c>
    </row>
    <row r="5" spans="1:2">
      <c r="A5" t="s">
        <v>83</v>
      </c>
      <c r="B5" s="83">
        <v>40133</v>
      </c>
    </row>
  </sheetData>
  <phoneticPr fontId="12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L9" sqref="L9"/>
    </sheetView>
  </sheetViews>
  <sheetFormatPr baseColWidth="10" defaultRowHeight="13" x14ac:dyDescent="0"/>
  <cols>
    <col min="1" max="1" width="15.140625" style="7" customWidth="1"/>
    <col min="2" max="2" width="3" style="7" customWidth="1"/>
    <col min="3" max="3" width="3.140625" style="7" customWidth="1"/>
    <col min="4" max="5" width="3" style="7" customWidth="1"/>
    <col min="6" max="7" width="14" style="7" customWidth="1"/>
    <col min="8" max="10" width="13.140625" style="7" customWidth="1"/>
    <col min="11" max="11" width="5" style="7" customWidth="1"/>
    <col min="12" max="12" width="38.85546875" style="7" customWidth="1"/>
    <col min="13" max="13" width="32.140625" style="7" customWidth="1"/>
    <col min="14" max="14" width="67.28515625" style="14" customWidth="1"/>
    <col min="15" max="15" width="10.7109375" style="7"/>
    <col min="16" max="16" width="10.85546875" style="7" customWidth="1"/>
    <col min="17" max="17" width="11.85546875" style="85" customWidth="1"/>
    <col min="18" max="18" width="9.5703125" style="7" customWidth="1"/>
    <col min="19" max="19" width="10.5703125" style="7" customWidth="1"/>
    <col min="20" max="20" width="10.85546875" style="7" bestFit="1" customWidth="1"/>
    <col min="21" max="21" width="4.85546875" style="7" customWidth="1"/>
    <col min="22" max="16384" width="10.7109375" style="7"/>
  </cols>
  <sheetData>
    <row r="1" spans="1:21" s="48" customFormat="1">
      <c r="A1" s="48" t="s">
        <v>113</v>
      </c>
      <c r="B1" s="48" t="s">
        <v>179</v>
      </c>
      <c r="C1" s="48" t="s">
        <v>180</v>
      </c>
      <c r="D1" s="48" t="s">
        <v>101</v>
      </c>
      <c r="E1" s="48" t="s">
        <v>304</v>
      </c>
      <c r="F1" s="48" t="s">
        <v>181</v>
      </c>
      <c r="G1" s="48" t="s">
        <v>182</v>
      </c>
      <c r="H1" s="48" t="s">
        <v>183</v>
      </c>
      <c r="I1" s="48" t="s">
        <v>184</v>
      </c>
      <c r="J1" s="48" t="s">
        <v>185</v>
      </c>
      <c r="K1" s="48" t="s">
        <v>186</v>
      </c>
      <c r="L1" s="48" t="s">
        <v>103</v>
      </c>
      <c r="M1" s="48" t="s">
        <v>187</v>
      </c>
      <c r="N1" s="86" t="s">
        <v>129</v>
      </c>
      <c r="O1" s="48" t="s">
        <v>130</v>
      </c>
      <c r="P1" s="48" t="s">
        <v>36</v>
      </c>
      <c r="Q1" s="87" t="s">
        <v>83</v>
      </c>
      <c r="R1" s="48" t="s">
        <v>131</v>
      </c>
      <c r="S1" s="48" t="s">
        <v>132</v>
      </c>
      <c r="T1" s="48" t="s">
        <v>242</v>
      </c>
      <c r="U1" s="48" t="s">
        <v>229</v>
      </c>
    </row>
    <row r="2" spans="1:21" ht="26">
      <c r="A2" s="7" t="s">
        <v>117</v>
      </c>
      <c r="B2" s="7">
        <v>1</v>
      </c>
      <c r="E2" s="7">
        <v>0</v>
      </c>
      <c r="F2" s="7" t="s">
        <v>230</v>
      </c>
      <c r="G2" s="7" t="s">
        <v>231</v>
      </c>
      <c r="H2" s="7" t="s">
        <v>231</v>
      </c>
      <c r="I2" s="7" t="s">
        <v>231</v>
      </c>
      <c r="J2" s="7" t="s">
        <v>231</v>
      </c>
      <c r="K2" s="7" t="s">
        <v>231</v>
      </c>
      <c r="L2" s="7" t="s">
        <v>75</v>
      </c>
      <c r="M2" s="14" t="s">
        <v>231</v>
      </c>
      <c r="N2" s="88" t="s">
        <v>61</v>
      </c>
      <c r="O2" s="7" t="s">
        <v>231</v>
      </c>
      <c r="P2" s="7" t="s">
        <v>231</v>
      </c>
      <c r="Q2" s="89">
        <v>38686</v>
      </c>
      <c r="R2" s="7">
        <v>2009</v>
      </c>
      <c r="S2" s="7" t="s">
        <v>231</v>
      </c>
      <c r="T2" s="89">
        <v>39017</v>
      </c>
      <c r="U2" s="7" t="s">
        <v>232</v>
      </c>
    </row>
    <row r="3" spans="1:21">
      <c r="A3" s="7" t="s">
        <v>104</v>
      </c>
      <c r="B3" s="7">
        <v>1</v>
      </c>
      <c r="E3" s="7">
        <v>0</v>
      </c>
      <c r="F3" s="7" t="s">
        <v>230</v>
      </c>
      <c r="G3" s="7" t="s">
        <v>231</v>
      </c>
      <c r="H3" s="7" t="s">
        <v>231</v>
      </c>
      <c r="I3" s="7" t="s">
        <v>231</v>
      </c>
      <c r="J3" s="7" t="s">
        <v>231</v>
      </c>
      <c r="K3" s="7" t="s">
        <v>231</v>
      </c>
      <c r="L3" s="7" t="s">
        <v>176</v>
      </c>
      <c r="M3" s="14" t="s">
        <v>231</v>
      </c>
      <c r="N3" s="88" t="s">
        <v>62</v>
      </c>
      <c r="O3" s="7" t="s">
        <v>231</v>
      </c>
      <c r="P3" s="7" t="s">
        <v>231</v>
      </c>
      <c r="Q3" s="89">
        <v>38787</v>
      </c>
      <c r="R3" s="7">
        <v>2010</v>
      </c>
      <c r="S3" s="7" t="s">
        <v>231</v>
      </c>
      <c r="T3" s="89">
        <v>39017</v>
      </c>
      <c r="U3" s="7" t="s">
        <v>232</v>
      </c>
    </row>
    <row r="4" spans="1:21">
      <c r="T4"/>
    </row>
    <row r="5" spans="1:21">
      <c r="T5" s="83"/>
    </row>
    <row r="6" spans="1:21">
      <c r="T6" s="83"/>
    </row>
  </sheetData>
  <phoneticPr fontId="12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47" sqref="D47"/>
    </sheetView>
  </sheetViews>
  <sheetFormatPr baseColWidth="10" defaultRowHeight="13" x14ac:dyDescent="0"/>
  <cols>
    <col min="4" max="4" width="22.42578125" bestFit="1" customWidth="1"/>
  </cols>
  <sheetData>
    <row r="1" spans="1:4">
      <c r="A1" s="76" t="s">
        <v>83</v>
      </c>
      <c r="B1" s="76" t="s">
        <v>318</v>
      </c>
      <c r="C1" s="76" t="s">
        <v>113</v>
      </c>
      <c r="D1" s="76" t="s">
        <v>319</v>
      </c>
    </row>
    <row r="2" spans="1:4">
      <c r="A2" s="83">
        <v>40133</v>
      </c>
      <c r="B2">
        <v>1.01</v>
      </c>
      <c r="C2" t="s">
        <v>117</v>
      </c>
      <c r="D2" t="s">
        <v>321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C10"/>
  <sheetViews>
    <sheetView workbookViewId="0">
      <pane xSplit="1" ySplit="2" topLeftCell="B3" activePane="bottomRight" state="frozenSplit"/>
      <selection activeCell="J1" sqref="J1:K1 J2:K2 K1:K1048576"/>
      <selection pane="topRight" activeCell="P1" sqref="P1"/>
      <selection pane="bottomLeft" activeCell="A12" sqref="A12:XFD12"/>
      <selection pane="bottomRight" activeCell="H19" sqref="H19"/>
    </sheetView>
  </sheetViews>
  <sheetFormatPr baseColWidth="10" defaultRowHeight="13" x14ac:dyDescent="0"/>
  <cols>
    <col min="1" max="1" width="14.85546875" customWidth="1"/>
    <col min="2" max="2" width="11.7109375" customWidth="1"/>
    <col min="3" max="5" width="2.140625" style="53" customWidth="1"/>
    <col min="6" max="7" width="9.7109375" customWidth="1"/>
    <col min="9" max="9" width="10.7109375" style="2"/>
    <col min="14" max="21" width="8.7109375" customWidth="1"/>
    <col min="22" max="46" width="7.7109375" customWidth="1"/>
    <col min="48" max="48" width="3.85546875" customWidth="1"/>
    <col min="49" max="49" width="4.7109375" customWidth="1"/>
    <col min="50" max="53" width="1.7109375" customWidth="1"/>
    <col min="54" max="54" width="2.7109375" customWidth="1"/>
  </cols>
  <sheetData>
    <row r="1" spans="1:55">
      <c r="A1" t="s">
        <v>113</v>
      </c>
      <c r="B1" s="26" t="s">
        <v>155</v>
      </c>
      <c r="C1" s="91" t="s">
        <v>109</v>
      </c>
      <c r="D1" s="91"/>
      <c r="E1" s="91"/>
      <c r="F1" s="97" t="s">
        <v>134</v>
      </c>
      <c r="G1" s="94"/>
      <c r="H1" s="92" t="str">
        <f>Candidates!F2</f>
        <v>Democratic</v>
      </c>
      <c r="I1" s="92"/>
      <c r="J1" s="93" t="str">
        <f>Candidates!F3</f>
        <v>Republican</v>
      </c>
      <c r="K1" s="94"/>
      <c r="L1" s="95" t="str">
        <f>Candidates!F4</f>
        <v>Independent NJ</v>
      </c>
      <c r="M1" s="96"/>
      <c r="N1" s="97" t="str">
        <f>Candidates!F5</f>
        <v>Libertarian</v>
      </c>
      <c r="O1" s="94"/>
      <c r="P1" s="97" t="str">
        <f>Candidates!F6</f>
        <v>Independent</v>
      </c>
      <c r="Q1" s="94"/>
      <c r="R1" s="97" t="str">
        <f>Candidates!F7</f>
        <v>For The People</v>
      </c>
      <c r="S1" s="94"/>
      <c r="T1" s="97" t="str">
        <f>Candidates!F8</f>
        <v>People Not Pol</v>
      </c>
      <c r="U1" s="94"/>
      <c r="V1" s="97" t="str">
        <f>Candidates!F9</f>
        <v>Fair Election</v>
      </c>
      <c r="W1" s="97"/>
      <c r="X1" s="97" t="str">
        <f>Candidates!F10</f>
        <v>Lindsay for Gov</v>
      </c>
      <c r="Y1" s="94"/>
      <c r="Z1" s="97" t="str">
        <f>Candidates!F11</f>
        <v>Mid Class Emp.</v>
      </c>
      <c r="AA1" s="94"/>
      <c r="AB1" s="97" t="str">
        <f>Candidates!F12</f>
        <v>Socialist</v>
      </c>
      <c r="AC1" s="97"/>
      <c r="AD1" s="97" t="str">
        <f>Candidates!F13</f>
        <v>Lead, Ind, Vis.</v>
      </c>
      <c r="AE1" s="97"/>
      <c r="AF1" s="97" t="str">
        <f>Candidates!F14</f>
        <v>Write-ins</v>
      </c>
      <c r="AG1" s="97"/>
      <c r="AH1" s="97" t="str">
        <f>Candidates!F15</f>
        <v>State6</v>
      </c>
      <c r="AI1" s="94"/>
      <c r="AJ1" s="97" t="str">
        <f>Candidates!F16</f>
        <v>State7</v>
      </c>
      <c r="AK1" s="97"/>
      <c r="AL1" s="97" t="str">
        <f>Candidates!F17</f>
        <v>State8</v>
      </c>
      <c r="AM1" s="94"/>
      <c r="AN1" s="97" t="str">
        <f>Candidates!F18</f>
        <v>State9</v>
      </c>
      <c r="AO1" s="94"/>
      <c r="AP1" s="97" t="str">
        <f>Candidates!F19</f>
        <v>State10</v>
      </c>
      <c r="AQ1" s="94"/>
      <c r="AR1" s="97">
        <f>Candidates!G20</f>
        <v>0</v>
      </c>
      <c r="AS1" s="97"/>
      <c r="AT1" s="1"/>
      <c r="AU1" s="1"/>
      <c r="AX1" s="13" t="str">
        <f>LEFT(N1,1)</f>
        <v>L</v>
      </c>
      <c r="AY1" s="13" t="str">
        <f>LEFT(P1,1)</f>
        <v>I</v>
      </c>
      <c r="AZ1" s="13" t="str">
        <f>LEFT(T1,1)</f>
        <v>P</v>
      </c>
      <c r="BA1" s="13" t="str">
        <f>LEFT(R1,1)</f>
        <v>F</v>
      </c>
    </row>
    <row r="2" spans="1:55" s="27" customFormat="1">
      <c r="B2" s="28" t="s">
        <v>154</v>
      </c>
      <c r="C2" s="117" t="str">
        <f>LEFT(H2,1)</f>
        <v>D</v>
      </c>
      <c r="D2" s="118" t="str">
        <f>LEFT(J2,1)</f>
        <v>R</v>
      </c>
      <c r="E2" s="119" t="str">
        <f>LEFT(L2,1)</f>
        <v>I</v>
      </c>
      <c r="F2" s="28" t="s">
        <v>317</v>
      </c>
      <c r="G2" s="28" t="s">
        <v>105</v>
      </c>
      <c r="H2" s="100" t="str">
        <f>Candidates!D2</f>
        <v>Democratic</v>
      </c>
      <c r="I2" s="100"/>
      <c r="J2" s="101" t="str">
        <f>Candidates!D3</f>
        <v>Republican</v>
      </c>
      <c r="K2" s="99"/>
      <c r="L2" s="102" t="str">
        <f>Candidates!D4</f>
        <v>Independent for NJ</v>
      </c>
      <c r="M2" s="99"/>
      <c r="N2" s="98" t="str">
        <f>Candidates!D5</f>
        <v>Libertarian</v>
      </c>
      <c r="O2" s="99"/>
      <c r="P2" s="98" t="str">
        <f>Candidates!D6</f>
        <v>Independent</v>
      </c>
      <c r="Q2" s="99"/>
      <c r="R2" s="98" t="str">
        <f>Candidates!D7</f>
        <v>For The People</v>
      </c>
      <c r="S2" s="99"/>
      <c r="T2" s="98" t="str">
        <f>Candidates!D8</f>
        <v>People Not Politics</v>
      </c>
      <c r="U2" s="99"/>
      <c r="V2" s="98" t="str">
        <f>Candidates!D9</f>
        <v>Fair Election Party</v>
      </c>
      <c r="W2" s="99"/>
      <c r="X2" s="98" t="str">
        <f>Candidates!D10</f>
        <v>Lindsay for Governor</v>
      </c>
      <c r="Y2" s="99"/>
      <c r="Z2" s="98" t="str">
        <f>Candidates!D11</f>
        <v>Middle Class Empowerment</v>
      </c>
      <c r="AA2" s="99"/>
      <c r="AB2" s="98" t="str">
        <f>Candidates!D12</f>
        <v>Socialist Party USA</v>
      </c>
      <c r="AC2" s="99"/>
      <c r="AD2" s="98" t="str">
        <f>Candidates!D13</f>
        <v>Leadership, Independence, Vision</v>
      </c>
      <c r="AE2" s="99"/>
      <c r="AF2" s="98" t="str">
        <f>Candidates!D14</f>
        <v>Write-ins</v>
      </c>
      <c r="AG2" s="99"/>
      <c r="AH2" s="98" t="str">
        <f>Candidates!D15</f>
        <v>State6</v>
      </c>
      <c r="AI2" s="99"/>
      <c r="AJ2" s="98" t="str">
        <f>Candidates!D16</f>
        <v>State7</v>
      </c>
      <c r="AK2" s="99"/>
      <c r="AL2" s="98" t="str">
        <f>Candidates!D17</f>
        <v>State8</v>
      </c>
      <c r="AM2" s="99"/>
      <c r="AN2" s="98" t="str">
        <f>Candidates!D18</f>
        <v>State9</v>
      </c>
      <c r="AO2" s="99"/>
      <c r="AP2" s="98" t="str">
        <f>Candidates!D19</f>
        <v>State10</v>
      </c>
      <c r="AQ2" s="99"/>
      <c r="AR2" s="98">
        <f>Candidates!D20</f>
        <v>0</v>
      </c>
      <c r="AS2" s="99"/>
      <c r="AT2" s="29"/>
      <c r="AU2" s="29" t="s">
        <v>113</v>
      </c>
      <c r="AW2" s="27" t="s">
        <v>128</v>
      </c>
      <c r="AX2" s="30"/>
      <c r="AY2" s="30"/>
      <c r="AZ2" s="30"/>
      <c r="BA2" s="30"/>
      <c r="BC2" s="27" t="s">
        <v>118</v>
      </c>
    </row>
    <row r="3" spans="1:55" s="31" customFormat="1">
      <c r="A3" s="31" t="s">
        <v>117</v>
      </c>
      <c r="B3" s="33">
        <f>H3+J3+L3+N3+P3+T3+R3+Z3+AF3+X3+AB3+V3+AD3+AN3+AP3+AH3+AL3+AJ3+AR3</f>
        <v>2425441</v>
      </c>
      <c r="C3" s="59">
        <f>RANK(H3,H3:AT3)</f>
        <v>2</v>
      </c>
      <c r="D3" s="59">
        <f>RANK(J3,H3:AT3)</f>
        <v>1</v>
      </c>
      <c r="E3" s="59">
        <f>IF(L3&gt;0,RANK(L3,H3:AT3),"-")</f>
        <v>3</v>
      </c>
      <c r="F3" s="1">
        <f>ABS(J3-H3)</f>
        <v>86714</v>
      </c>
      <c r="G3" s="34">
        <f>F3/B3</f>
        <v>3.5751848839035871E-2</v>
      </c>
      <c r="H3" s="33">
        <f>County!N24</f>
        <v>1087731</v>
      </c>
      <c r="I3" s="34">
        <f>H3/$B3</f>
        <v>0.44846730965626458</v>
      </c>
      <c r="J3" s="33">
        <f>County!O24</f>
        <v>1174445</v>
      </c>
      <c r="K3" s="34">
        <f>J3/$B3</f>
        <v>0.48421915849530045</v>
      </c>
      <c r="L3" s="33">
        <f>County!P24</f>
        <v>139579</v>
      </c>
      <c r="M3" s="34">
        <f>L3/$B3</f>
        <v>5.7547885106254901E-2</v>
      </c>
      <c r="N3" s="33">
        <f>County!Q24</f>
        <v>4830</v>
      </c>
      <c r="O3" s="34">
        <f>N3/$B3</f>
        <v>1.991390431678198E-3</v>
      </c>
      <c r="P3" s="33">
        <f>County!R24</f>
        <v>1625</v>
      </c>
      <c r="Q3" s="34">
        <f>P3/$B3</f>
        <v>6.699812528938036E-4</v>
      </c>
      <c r="R3" s="33">
        <f>County!S24</f>
        <v>2563</v>
      </c>
      <c r="S3" s="34">
        <f>R3/$B3</f>
        <v>1.0567150468718885E-3</v>
      </c>
      <c r="T3" s="33">
        <f>County!T24</f>
        <v>2869</v>
      </c>
      <c r="U3" s="34">
        <f>T3/$B3</f>
        <v>1.1828776704937371E-3</v>
      </c>
      <c r="V3" s="82">
        <f>County!U24</f>
        <v>1021</v>
      </c>
      <c r="W3" s="34">
        <f>V3/$B3</f>
        <v>4.2095437489512218E-4</v>
      </c>
      <c r="X3" s="33">
        <f>County!V24</f>
        <v>753</v>
      </c>
      <c r="Y3" s="34">
        <f>X3/$B3</f>
        <v>3.1045900518709795E-4</v>
      </c>
      <c r="Z3" s="33">
        <f>County!W24</f>
        <v>2598</v>
      </c>
      <c r="AA3" s="34">
        <f>Z3/$B3</f>
        <v>1.071145412318832E-3</v>
      </c>
      <c r="AB3" s="33">
        <f>County!X24</f>
        <v>2085</v>
      </c>
      <c r="AC3" s="34">
        <f>AB3/$B3</f>
        <v>8.5963748448220339E-4</v>
      </c>
      <c r="AD3" s="33">
        <f>County!Y24</f>
        <v>3585</v>
      </c>
      <c r="AE3" s="34">
        <f>AD3/$B3</f>
        <v>1.4780817179226376E-3</v>
      </c>
      <c r="AF3" s="33">
        <f>County!Z24</f>
        <v>1757</v>
      </c>
      <c r="AG3" s="34">
        <f>AF3/$B3</f>
        <v>7.2440434543656184E-4</v>
      </c>
      <c r="AH3" s="33">
        <f>County!AA24</f>
        <v>0</v>
      </c>
      <c r="AI3" s="34">
        <f>AH3/$B3</f>
        <v>0</v>
      </c>
      <c r="AJ3" s="33">
        <f>County!AB24</f>
        <v>0</v>
      </c>
      <c r="AK3" s="34">
        <f>AJ3/$B3</f>
        <v>0</v>
      </c>
      <c r="AL3" s="33">
        <f>County!AC24</f>
        <v>0</v>
      </c>
      <c r="AM3" s="34">
        <f>AL3/$B3</f>
        <v>0</v>
      </c>
      <c r="AN3" s="33">
        <f>County!AD24</f>
        <v>0</v>
      </c>
      <c r="AO3" s="34">
        <f>AN3/$B3</f>
        <v>0</v>
      </c>
      <c r="AP3" s="33">
        <f>County!AE24</f>
        <v>0</v>
      </c>
      <c r="AQ3" s="34">
        <f>AP3/$B3</f>
        <v>0</v>
      </c>
      <c r="AR3" s="33">
        <f>County!AF24</f>
        <v>0</v>
      </c>
      <c r="AS3" s="34">
        <f>AR3/$B3</f>
        <v>0</v>
      </c>
      <c r="AT3" s="44"/>
      <c r="AU3" s="31" t="str">
        <f>A3</f>
        <v>New Jersey</v>
      </c>
      <c r="AV3" s="31" t="s">
        <v>64</v>
      </c>
      <c r="AW3" s="31" t="e">
        <f>SUM(#REF!)</f>
        <v>#REF!</v>
      </c>
      <c r="AX3" s="32">
        <f>RANK(N3,(H3:M3,N3:U3,Z3:AS3))</f>
        <v>4</v>
      </c>
      <c r="AY3" s="32">
        <f>RANK(P3,(H3:M3,N3:U3,Z3:AS3))</f>
        <v>11</v>
      </c>
      <c r="AZ3" s="32">
        <f>RANK(T3,(H3:M3,N3:U3,Z3:AS3))</f>
        <v>6</v>
      </c>
      <c r="BA3" s="32">
        <f>RANK(R3,(H3:M3,N3:U3,Z3:AS3))</f>
        <v>8</v>
      </c>
      <c r="BC3" s="31">
        <v>34</v>
      </c>
    </row>
    <row r="4" spans="1:55" s="31" customFormat="1">
      <c r="A4" s="31" t="s">
        <v>104</v>
      </c>
      <c r="B4" s="33">
        <f>H4+J4+L4+N4+P4+T4+R4+Z4+AF4+X4+AB4+V4+AD4+AN4+AP4+AH4+AL4+AJ4+AR4</f>
        <v>1984934</v>
      </c>
      <c r="C4" s="59">
        <f>RANK(H4,H4:AT4)</f>
        <v>2</v>
      </c>
      <c r="D4" s="59">
        <f>RANK(J4,H4:AT4)</f>
        <v>1</v>
      </c>
      <c r="E4" s="59" t="str">
        <f>IF(L4&gt;0,RANK(L4,H4:AT4),"-")</f>
        <v>-</v>
      </c>
      <c r="F4" s="1">
        <f>ABS(J4-H4)</f>
        <v>344614</v>
      </c>
      <c r="G4" s="34">
        <f>F4/B4</f>
        <v>0.17361484059419607</v>
      </c>
      <c r="H4" s="33">
        <f>County!N160</f>
        <v>818909</v>
      </c>
      <c r="I4" s="34">
        <f>H4/$B4</f>
        <v>0.41256233204731241</v>
      </c>
      <c r="J4" s="33">
        <f>County!O160</f>
        <v>1163523</v>
      </c>
      <c r="K4" s="34">
        <f>J4/$B4</f>
        <v>0.58617717264150848</v>
      </c>
      <c r="L4" s="33">
        <f>County!P160</f>
        <v>0</v>
      </c>
      <c r="M4" s="34">
        <f>L4/$B4</f>
        <v>0</v>
      </c>
      <c r="N4" s="33">
        <f>County!Q160</f>
        <v>0</v>
      </c>
      <c r="O4" s="34">
        <f>N4/$B4</f>
        <v>0</v>
      </c>
      <c r="P4" s="33">
        <f>County!R160</f>
        <v>0</v>
      </c>
      <c r="Q4" s="34">
        <f>P4/$B4</f>
        <v>0</v>
      </c>
      <c r="R4" s="33">
        <f>County!S160</f>
        <v>0</v>
      </c>
      <c r="S4" s="34">
        <f>R4/$B4</f>
        <v>0</v>
      </c>
      <c r="T4" s="33">
        <f>County!T160</f>
        <v>0</v>
      </c>
      <c r="U4" s="34">
        <f>T4/$B4</f>
        <v>0</v>
      </c>
      <c r="V4" s="33">
        <f>County!U160</f>
        <v>0</v>
      </c>
      <c r="W4" s="34">
        <f>V4/$B4</f>
        <v>0</v>
      </c>
      <c r="X4" s="33">
        <f>County!V160</f>
        <v>0</v>
      </c>
      <c r="Y4" s="34">
        <f>X4/$B4</f>
        <v>0</v>
      </c>
      <c r="Z4" s="33">
        <f>County!W160</f>
        <v>0</v>
      </c>
      <c r="AA4" s="34">
        <f>Z4/$B4</f>
        <v>0</v>
      </c>
      <c r="AB4" s="33">
        <f>County!X160</f>
        <v>0</v>
      </c>
      <c r="AC4" s="34">
        <f>AB4/$B4</f>
        <v>0</v>
      </c>
      <c r="AD4" s="33">
        <f>County!Y160</f>
        <v>0</v>
      </c>
      <c r="AE4" s="34">
        <f>AD4/$B4</f>
        <v>0</v>
      </c>
      <c r="AF4" s="33">
        <f>County!Z160</f>
        <v>2502</v>
      </c>
      <c r="AG4" s="34">
        <f>AF4/$B4</f>
        <v>1.2604953111791124E-3</v>
      </c>
      <c r="AH4" s="33">
        <f>County!AA160</f>
        <v>0</v>
      </c>
      <c r="AI4" s="34">
        <f>AH4/$B4</f>
        <v>0</v>
      </c>
      <c r="AJ4" s="33">
        <f>County!AB160</f>
        <v>0</v>
      </c>
      <c r="AK4" s="34">
        <f>AJ4/$B4</f>
        <v>0</v>
      </c>
      <c r="AL4" s="33">
        <f>County!AC160</f>
        <v>0</v>
      </c>
      <c r="AM4" s="34">
        <f>AL4/$B4</f>
        <v>0</v>
      </c>
      <c r="AN4" s="33">
        <f>County!AD160</f>
        <v>0</v>
      </c>
      <c r="AO4" s="34">
        <f>AN4/$B4</f>
        <v>0</v>
      </c>
      <c r="AP4" s="33">
        <f>County!AE160</f>
        <v>0</v>
      </c>
      <c r="AQ4" s="34">
        <f>AP4/$B4</f>
        <v>0</v>
      </c>
      <c r="AR4" s="33">
        <f>County!AF160</f>
        <v>0</v>
      </c>
      <c r="AS4" s="34">
        <f>AR4/$B4</f>
        <v>0</v>
      </c>
      <c r="AT4" s="44"/>
      <c r="AU4" s="31" t="str">
        <f>A4</f>
        <v>Virginia</v>
      </c>
      <c r="AV4" s="31" t="s">
        <v>203</v>
      </c>
      <c r="AW4" s="31" t="e">
        <f>SUM(#REF!)</f>
        <v>#REF!</v>
      </c>
      <c r="AX4" s="32">
        <f>RANK(N4,(H4:M4,N4:U4,Z4:AS4))</f>
        <v>7</v>
      </c>
      <c r="AY4" s="32">
        <f>RANK(P4,(H4:M4,N4:U4,Z4:AS4))</f>
        <v>7</v>
      </c>
      <c r="AZ4" s="32">
        <f>RANK(T4,(H4:M4,N4:U4,Z4:AS4))</f>
        <v>7</v>
      </c>
      <c r="BA4" s="32">
        <f>RANK(R4,(H4:M4,N4:U4,Z4:AS4))</f>
        <v>7</v>
      </c>
      <c r="BC4" s="31">
        <v>51</v>
      </c>
    </row>
    <row r="5" spans="1:55" s="36" customFormat="1">
      <c r="A5" s="35" t="s">
        <v>155</v>
      </c>
      <c r="B5" s="38">
        <f>H5+J5+L5+N5+P5+T5+R5+Z5+AF5+X5+AB5+V5+AD5+AN5+AP5+AH5+AL5+AJ5+AR5</f>
        <v>4410375</v>
      </c>
      <c r="C5" s="58">
        <f>RANK(H5,H5:AT5)</f>
        <v>2</v>
      </c>
      <c r="D5" s="58">
        <f>RANK(J5,H5:AT5)</f>
        <v>1</v>
      </c>
      <c r="E5" s="58">
        <f>IF(L5&gt;0,RANK(L5,H5:AT5),"-")</f>
        <v>3</v>
      </c>
      <c r="F5" s="38">
        <f>ABS(J5-H5)</f>
        <v>431328</v>
      </c>
      <c r="G5" s="39">
        <f>F5/B5</f>
        <v>9.7798486523254818E-2</v>
      </c>
      <c r="H5" s="38">
        <f>SUM(H3:H4)</f>
        <v>1906640</v>
      </c>
      <c r="I5" s="39">
        <f>H5/$B5</f>
        <v>0.43230791032508575</v>
      </c>
      <c r="J5" s="38">
        <f>SUM(J3:J4)</f>
        <v>2337968</v>
      </c>
      <c r="K5" s="39">
        <f>J5/$B5</f>
        <v>0.5301063968483406</v>
      </c>
      <c r="L5" s="38">
        <f>SUM(L3:L4)</f>
        <v>139579</v>
      </c>
      <c r="M5" s="39">
        <f>L5/$B5</f>
        <v>3.1647875747527136E-2</v>
      </c>
      <c r="N5" s="38">
        <f>SUM(N3:N4)</f>
        <v>4830</v>
      </c>
      <c r="O5" s="39">
        <f>N5/$B5</f>
        <v>1.0951449706657597E-3</v>
      </c>
      <c r="P5" s="38">
        <f>SUM(P3:P4)</f>
        <v>1625</v>
      </c>
      <c r="Q5" s="39">
        <f>P5/$B5</f>
        <v>3.6844939489272455E-4</v>
      </c>
      <c r="R5" s="38">
        <f>SUM(R3:R4)</f>
        <v>2563</v>
      </c>
      <c r="S5" s="39">
        <f>R5/$B5</f>
        <v>5.8112972252926341E-4</v>
      </c>
      <c r="T5" s="38">
        <f>SUM(T3:T4)</f>
        <v>2869</v>
      </c>
      <c r="U5" s="39">
        <f>T5/$B5</f>
        <v>6.5051157781367797E-4</v>
      </c>
      <c r="V5" s="38">
        <f>SUM(V3:V4)</f>
        <v>1021</v>
      </c>
      <c r="W5" s="39">
        <f>V5/$B5</f>
        <v>2.314995890372134E-4</v>
      </c>
      <c r="X5" s="38">
        <f>SUM(X3:X4)</f>
        <v>753</v>
      </c>
      <c r="Y5" s="39">
        <f>X5/$B5</f>
        <v>1.7073378114105942E-4</v>
      </c>
      <c r="Z5" s="38">
        <f>SUM(Z3:Z4)</f>
        <v>2598</v>
      </c>
      <c r="AA5" s="39">
        <f>Z5/$B5</f>
        <v>5.8906555565002973E-4</v>
      </c>
      <c r="AB5" s="38">
        <f>SUM(AB3:AB4)</f>
        <v>2085</v>
      </c>
      <c r="AC5" s="39">
        <f>AB5/$B5</f>
        <v>4.7274891590851119E-4</v>
      </c>
      <c r="AD5" s="38">
        <f>SUM(AD3:AD4)</f>
        <v>3585</v>
      </c>
      <c r="AE5" s="39">
        <f>AD5/$B5</f>
        <v>8.1285604965564151E-4</v>
      </c>
      <c r="AF5" s="38">
        <f>SUM(AF3:AF4)</f>
        <v>4259</v>
      </c>
      <c r="AG5" s="39">
        <f>AF5/$B5</f>
        <v>9.656775217526854E-4</v>
      </c>
      <c r="AH5" s="38">
        <f>SUM(AH3:AH4)</f>
        <v>0</v>
      </c>
      <c r="AI5" s="39">
        <f>AH5/$B5</f>
        <v>0</v>
      </c>
      <c r="AJ5" s="38">
        <f>SUM(AJ3:AJ4)</f>
        <v>0</v>
      </c>
      <c r="AK5" s="39">
        <f>AJ5/$B5</f>
        <v>0</v>
      </c>
      <c r="AL5" s="38">
        <f>SUM(AL3:AL4)</f>
        <v>0</v>
      </c>
      <c r="AM5" s="39">
        <f>AL5/$B5</f>
        <v>0</v>
      </c>
      <c r="AN5" s="38">
        <f>SUM(AN3:AN4)</f>
        <v>0</v>
      </c>
      <c r="AO5" s="39">
        <f>AN5/$B5</f>
        <v>0</v>
      </c>
      <c r="AP5" s="38">
        <f>SUM(AP3:AP4)</f>
        <v>0</v>
      </c>
      <c r="AQ5" s="39">
        <f>AP5/$B5</f>
        <v>0</v>
      </c>
      <c r="AR5" s="38">
        <f>SUM(AR3:AR4)</f>
        <v>0</v>
      </c>
      <c r="AS5" s="39">
        <f>AR5/$B5</f>
        <v>0</v>
      </c>
      <c r="AT5" s="43"/>
      <c r="AU5" s="36" t="str">
        <f>A5</f>
        <v>Total</v>
      </c>
      <c r="AW5" s="36" t="e">
        <f>SUM(#REF!)</f>
        <v>#REF!</v>
      </c>
      <c r="AX5" s="37">
        <f>RANK(N5,(H5:M5,N5:U5,Z5:AS5))</f>
        <v>4</v>
      </c>
      <c r="AY5" s="37">
        <f>RANK(P5,(H5:M5,N5:U5,Z5:AS5))</f>
        <v>11</v>
      </c>
      <c r="AZ5" s="37">
        <f>RANK(T5,(H5:M5,N5:U5,Z5:AS5))</f>
        <v>7</v>
      </c>
      <c r="BA5" s="37">
        <f>RANK(R5,(H5:M5,N5:U5,Z5:AS5))</f>
        <v>9</v>
      </c>
    </row>
    <row r="6" spans="1:55">
      <c r="B6" s="1"/>
      <c r="F6" s="1"/>
      <c r="G6" s="1"/>
      <c r="H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55">
      <c r="K7" s="1"/>
      <c r="L7" s="1"/>
      <c r="M7" s="1"/>
      <c r="N7" s="1"/>
      <c r="P7" s="1"/>
      <c r="R7" s="1"/>
      <c r="U7" s="1"/>
    </row>
    <row r="8" spans="1:55">
      <c r="L8" s="2"/>
      <c r="R8" s="1"/>
      <c r="S8" s="1"/>
      <c r="T8" s="1"/>
      <c r="Y8" s="49"/>
    </row>
    <row r="9" spans="1:55">
      <c r="G9" s="20"/>
      <c r="Y9" s="7"/>
    </row>
    <row r="10" spans="1:55">
      <c r="L10" s="1"/>
    </row>
  </sheetData>
  <mergeCells count="40">
    <mergeCell ref="AL1:AM1"/>
    <mergeCell ref="AF1:AG1"/>
    <mergeCell ref="AJ1:AK1"/>
    <mergeCell ref="AR1:AS1"/>
    <mergeCell ref="AJ2:AK2"/>
    <mergeCell ref="AH1:AI1"/>
    <mergeCell ref="AF2:AG2"/>
    <mergeCell ref="AL2:AM2"/>
    <mergeCell ref="AP1:AQ1"/>
    <mergeCell ref="AN1:AO1"/>
    <mergeCell ref="AN2:AO2"/>
    <mergeCell ref="H2:I2"/>
    <mergeCell ref="J2:K2"/>
    <mergeCell ref="L2:M2"/>
    <mergeCell ref="N2:O2"/>
    <mergeCell ref="AR2:AS2"/>
    <mergeCell ref="AP2:AQ2"/>
    <mergeCell ref="AH2:AI2"/>
    <mergeCell ref="AD2:AE2"/>
    <mergeCell ref="P2:Q2"/>
    <mergeCell ref="T2:U2"/>
    <mergeCell ref="R2:S2"/>
    <mergeCell ref="V2:W2"/>
    <mergeCell ref="Z2:AA2"/>
    <mergeCell ref="T1:U1"/>
    <mergeCell ref="R1:S1"/>
    <mergeCell ref="X1:Y1"/>
    <mergeCell ref="AB1:AC1"/>
    <mergeCell ref="X2:Y2"/>
    <mergeCell ref="AB2:AC2"/>
    <mergeCell ref="C1:E1"/>
    <mergeCell ref="H1:I1"/>
    <mergeCell ref="J1:K1"/>
    <mergeCell ref="L1:M1"/>
    <mergeCell ref="F1:G1"/>
    <mergeCell ref="AD1:AE1"/>
    <mergeCell ref="V1:W1"/>
    <mergeCell ref="Z1:AA1"/>
    <mergeCell ref="N1:O1"/>
    <mergeCell ref="P1:Q1"/>
  </mergeCells>
  <conditionalFormatting sqref="C3:C5">
    <cfRule type="cellIs" dxfId="27" priority="1" stopIfTrue="1" operator="equal">
      <formula>1</formula>
    </cfRule>
    <cfRule type="cellIs" dxfId="26" priority="2" stopIfTrue="1" operator="equal">
      <formula>3</formula>
    </cfRule>
  </conditionalFormatting>
  <conditionalFormatting sqref="D3:D5">
    <cfRule type="cellIs" dxfId="25" priority="3" stopIfTrue="1" operator="equal">
      <formula>1</formula>
    </cfRule>
    <cfRule type="cellIs" dxfId="24" priority="4" stopIfTrue="1" operator="equal">
      <formula>3</formula>
    </cfRule>
  </conditionalFormatting>
  <conditionalFormatting sqref="E3:E5">
    <cfRule type="cellIs" dxfId="23" priority="5" stopIfTrue="1" operator="equal">
      <formula>1</formula>
    </cfRule>
    <cfRule type="cellIs" dxfId="22" priority="6" stopIfTrue="1" operator="equal">
      <formula>3</formula>
    </cfRule>
  </conditionalFormatting>
  <conditionalFormatting sqref="G3:G5">
    <cfRule type="cellIs" dxfId="21" priority="7" stopIfTrue="1" operator="between">
      <formula>0.01</formula>
      <formula>-0.01</formula>
    </cfRule>
  </conditionalFormatting>
  <conditionalFormatting sqref="F3:F5">
    <cfRule type="expression" dxfId="20" priority="8" stopIfTrue="1">
      <formula>IF(C3=1,1,0)</formula>
    </cfRule>
    <cfRule type="expression" dxfId="19" priority="9" stopIfTrue="1">
      <formula>IF(D3=1,1,0)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BB160"/>
  <sheetViews>
    <sheetView workbookViewId="0">
      <pane xSplit="2" ySplit="1" topLeftCell="C2" activePane="bottomRight" state="frozenSplit"/>
      <selection pane="topRight"/>
      <selection pane="bottomLeft" activeCell="B3995" sqref="B3995"/>
      <selection pane="bottomRight" activeCell="H169" sqref="H169"/>
    </sheetView>
  </sheetViews>
  <sheetFormatPr baseColWidth="10" defaultColWidth="12.42578125" defaultRowHeight="13" outlineLevelRow="1" x14ac:dyDescent="0"/>
  <cols>
    <col min="1" max="1" width="12.42578125" customWidth="1"/>
    <col min="2" max="2" width="2.7109375" customWidth="1"/>
    <col min="3" max="3" width="10.7109375" style="2" customWidth="1"/>
    <col min="4" max="4" width="1.7109375" style="5" customWidth="1"/>
    <col min="5" max="6" width="1.7109375" style="2" customWidth="1"/>
    <col min="7" max="7" width="9.7109375" style="1" customWidth="1"/>
    <col min="8" max="8" width="9.7109375" style="2" customWidth="1"/>
    <col min="9" max="9" width="1.7109375" style="1" customWidth="1"/>
    <col min="10" max="13" width="7.7109375" style="2" customWidth="1"/>
    <col min="14" max="16" width="9.7109375" style="1" customWidth="1"/>
    <col min="17" max="32" width="8.7109375" style="1" customWidth="1"/>
    <col min="33" max="36" width="1.7109375" style="6" customWidth="1"/>
    <col min="37" max="41" width="6.7109375" style="2" customWidth="1"/>
    <col min="42" max="42" width="12.42578125" customWidth="1"/>
    <col min="43" max="43" width="2.7109375" customWidth="1"/>
    <col min="44" max="44" width="6.7109375" customWidth="1"/>
    <col min="45" max="45" width="4" customWidth="1"/>
    <col min="46" max="46" width="3" style="1" customWidth="1"/>
    <col min="47" max="47" width="4" customWidth="1"/>
    <col min="48" max="48" width="7.42578125" style="54" customWidth="1"/>
    <col min="49" max="49" width="5.28515625" customWidth="1"/>
    <col min="50" max="50" width="13.42578125" style="5" customWidth="1"/>
    <col min="51" max="51" width="5.42578125" style="1" bestFit="1" customWidth="1"/>
  </cols>
  <sheetData>
    <row r="1" spans="1:54">
      <c r="C1" s="22" t="s">
        <v>139</v>
      </c>
      <c r="D1" s="19" t="str">
        <f>LEFT(N1)</f>
        <v>D</v>
      </c>
      <c r="E1" s="16" t="str">
        <f>LEFT(O1)</f>
        <v>R</v>
      </c>
      <c r="F1" s="17" t="str">
        <f>LEFT(P1)</f>
        <v>I</v>
      </c>
      <c r="G1" s="26" t="s">
        <v>110</v>
      </c>
      <c r="H1" s="2" t="s">
        <v>88</v>
      </c>
      <c r="I1" s="22"/>
      <c r="J1" s="15" t="str">
        <f>N1</f>
        <v>Democratic</v>
      </c>
      <c r="K1" s="16" t="str">
        <f>O1</f>
        <v>Republican</v>
      </c>
      <c r="L1" s="17" t="str">
        <f>P1</f>
        <v>Independent NJ</v>
      </c>
      <c r="M1" s="2" t="s">
        <v>106</v>
      </c>
      <c r="N1" s="3" t="str">
        <f>Candidates!F2</f>
        <v>Democratic</v>
      </c>
      <c r="O1" s="4" t="str">
        <f>Candidates!F3</f>
        <v>Republican</v>
      </c>
      <c r="P1" s="18" t="str">
        <f>Candidates!F4</f>
        <v>Independent NJ</v>
      </c>
      <c r="Q1" s="1" t="str">
        <f>Candidates!F5</f>
        <v>Libertarian</v>
      </c>
      <c r="R1" s="1" t="str">
        <f>Candidates!F6</f>
        <v>Independent</v>
      </c>
      <c r="S1" s="1" t="str">
        <f>Candidates!F7</f>
        <v>For The People</v>
      </c>
      <c r="T1" s="1" t="str">
        <f>Candidates!F8</f>
        <v>People Not Pol</v>
      </c>
      <c r="U1" s="1" t="str">
        <f>Candidates!F9</f>
        <v>Fair Election</v>
      </c>
      <c r="V1" s="1" t="str">
        <f>Candidates!F10</f>
        <v>Lindsay for Gov</v>
      </c>
      <c r="W1" s="1" t="str">
        <f>Candidates!F11</f>
        <v>Mid Class Emp.</v>
      </c>
      <c r="X1" s="1" t="str">
        <f>Candidates!F12</f>
        <v>Socialist</v>
      </c>
      <c r="Y1" s="1" t="str">
        <f>Candidates!F13</f>
        <v>Lead, Ind, Vis.</v>
      </c>
      <c r="Z1" s="1" t="str">
        <f>Candidates!F14</f>
        <v>Write-ins</v>
      </c>
      <c r="AA1" s="1" t="str">
        <f>Candidates!F15</f>
        <v>State6</v>
      </c>
      <c r="AB1" s="1" t="str">
        <f>Candidates!F16</f>
        <v>State7</v>
      </c>
      <c r="AC1" s="1" t="str">
        <f>Candidates!F17</f>
        <v>State8</v>
      </c>
      <c r="AD1" s="1" t="str">
        <f>Candidates!F18</f>
        <v>State9</v>
      </c>
      <c r="AE1" s="1" t="str">
        <f>Candidates!F19</f>
        <v>State10</v>
      </c>
      <c r="AG1" s="20" t="str">
        <f>LEFT(Q1,1)</f>
        <v>L</v>
      </c>
      <c r="AH1" s="20" t="str">
        <f>LEFT(R1,1)</f>
        <v>I</v>
      </c>
      <c r="AI1" s="20" t="str">
        <f>LEFT(T1,1)</f>
        <v>P</v>
      </c>
      <c r="AJ1" s="20" t="str">
        <f>LEFT(S1,1)</f>
        <v>F</v>
      </c>
      <c r="AK1" s="2" t="str">
        <f>Q1</f>
        <v>Libertarian</v>
      </c>
      <c r="AL1" s="2" t="str">
        <f>R1</f>
        <v>Independent</v>
      </c>
      <c r="AM1" s="2" t="str">
        <f>T1</f>
        <v>People Not Pol</v>
      </c>
      <c r="AN1" s="2" t="str">
        <f>S1</f>
        <v>For The People</v>
      </c>
      <c r="AT1" s="80" t="s">
        <v>302</v>
      </c>
      <c r="AU1" s="81" t="s">
        <v>303</v>
      </c>
      <c r="AV1" s="56" t="s">
        <v>97</v>
      </c>
      <c r="AX1" s="5" t="s">
        <v>102</v>
      </c>
      <c r="AY1" s="1" t="s">
        <v>86</v>
      </c>
    </row>
    <row r="2" spans="1:54">
      <c r="C2" s="1"/>
      <c r="E2" s="5"/>
      <c r="F2" s="5"/>
      <c r="I2" s="2"/>
      <c r="AG2" s="5"/>
      <c r="AH2" s="5"/>
      <c r="AI2" s="5"/>
      <c r="AJ2" s="5"/>
      <c r="AT2" s="55"/>
      <c r="AU2" s="78"/>
      <c r="BA2" s="5"/>
      <c r="BB2" s="5"/>
    </row>
    <row r="3" spans="1:54" hidden="1" outlineLevel="1">
      <c r="A3" t="s">
        <v>63</v>
      </c>
      <c r="B3" t="s">
        <v>64</v>
      </c>
      <c r="C3" s="1">
        <f t="shared" ref="C3:C24" si="0">SUM(N3:AE3)</f>
        <v>73654</v>
      </c>
      <c r="D3" s="5">
        <f>IF(N3&gt;0, RANK(N3,(N3:P3,Q3:AE3)),0)</f>
        <v>2</v>
      </c>
      <c r="E3" s="5">
        <f>IF(O3&gt;0,RANK(O3,(N3:P3,Q3:AE3)),0)</f>
        <v>1</v>
      </c>
      <c r="F3" s="5">
        <f>IF(P3&gt;0,RANK(P3,(N3:P3,Q3:AE3)),0)</f>
        <v>3</v>
      </c>
      <c r="G3" s="1">
        <f t="shared" ref="G3:G24" si="1">IF(C3&gt;0,MAX(N3:P3)-LARGE(N3:P3,2),0)</f>
        <v>2364</v>
      </c>
      <c r="H3" s="2">
        <f t="shared" ref="H3:H24" si="2">IF(C3&gt;0,G3/C3,0)</f>
        <v>3.2096016509626089E-2</v>
      </c>
      <c r="I3" s="2"/>
      <c r="J3" s="2">
        <f t="shared" ref="J3:L24" si="3">IF($C3=0,"-",N3/$C3)</f>
        <v>0.45292855785157626</v>
      </c>
      <c r="K3" s="2">
        <f t="shared" si="3"/>
        <v>0.48502457436120239</v>
      </c>
      <c r="L3" s="2">
        <f t="shared" si="3"/>
        <v>4.9026529448502457E-2</v>
      </c>
      <c r="M3" s="2">
        <f t="shared" ref="M3:M24" si="4">IF(C3=0,"-",(1-J3-K3-L3))</f>
        <v>1.3020338338718893E-2</v>
      </c>
      <c r="N3" s="1">
        <v>33360</v>
      </c>
      <c r="O3" s="1">
        <v>35724</v>
      </c>
      <c r="P3" s="1">
        <v>3611</v>
      </c>
      <c r="Q3" s="1">
        <v>184</v>
      </c>
      <c r="R3" s="1">
        <v>44</v>
      </c>
      <c r="S3" s="1">
        <v>115</v>
      </c>
      <c r="T3" s="1">
        <v>85</v>
      </c>
      <c r="U3" s="1">
        <v>41</v>
      </c>
      <c r="V3" s="1">
        <v>19</v>
      </c>
      <c r="W3" s="1">
        <v>295</v>
      </c>
      <c r="X3" s="1">
        <v>28</v>
      </c>
      <c r="Y3" s="1">
        <v>102</v>
      </c>
      <c r="Z3" s="90">
        <v>46</v>
      </c>
      <c r="AG3" s="5">
        <f>IF(Q3&gt;0,RANK(Q3,(N3:P3,Q3:AE3)),0)</f>
        <v>5</v>
      </c>
      <c r="AH3" s="5">
        <f>IF(R3&gt;0,RANK(R3,(N3:P3,Q3:AE3)),0)</f>
        <v>10</v>
      </c>
      <c r="AI3" s="5">
        <f>IF(T3&gt;0,RANK(T3,(N3:P3,Q3:AE3)),0)</f>
        <v>8</v>
      </c>
      <c r="AJ3" s="5">
        <f>IF(S3&gt;0,RANK(S3,(N3:P3,Q3:AE3)),0)</f>
        <v>6</v>
      </c>
      <c r="AK3" s="2">
        <f t="shared" ref="AK3:AL24" si="5">IF($C3=0,"-",Q3/$C3)</f>
        <v>2.498167105656176E-3</v>
      </c>
      <c r="AL3" s="2">
        <f t="shared" si="5"/>
        <v>5.9738778613517259E-4</v>
      </c>
      <c r="AM3" s="2">
        <f t="shared" ref="AM3:AM24" si="6">IF($C3=0,"-",T3/$C3)</f>
        <v>1.154044586852038E-3</v>
      </c>
      <c r="AN3" s="2">
        <f t="shared" ref="AN3:AN24" si="7">IF($C3=0,"-",S3/$C3)</f>
        <v>1.5613544410351102E-3</v>
      </c>
      <c r="AP3" t="s">
        <v>63</v>
      </c>
      <c r="AQ3" t="s">
        <v>64</v>
      </c>
      <c r="AT3">
        <v>34</v>
      </c>
      <c r="AU3" s="79">
        <v>1</v>
      </c>
      <c r="AV3" s="54">
        <f>1000*AT3+AU3</f>
        <v>34001</v>
      </c>
      <c r="AX3" s="5" t="s">
        <v>189</v>
      </c>
      <c r="AY3" s="1">
        <v>157</v>
      </c>
      <c r="BA3" s="5"/>
      <c r="BB3" s="5"/>
    </row>
    <row r="4" spans="1:54" hidden="1" outlineLevel="1">
      <c r="A4" t="s">
        <v>65</v>
      </c>
      <c r="B4" t="s">
        <v>64</v>
      </c>
      <c r="C4" s="1">
        <f t="shared" si="0"/>
        <v>262726</v>
      </c>
      <c r="D4" s="5">
        <f>IF(N4&gt;0, RANK(N4,(N4:P4,Q4:AE4)),0)</f>
        <v>1</v>
      </c>
      <c r="E4" s="5">
        <f>IF(O4&gt;0,RANK(O4,(N4:P4,Q4:AE4)),0)</f>
        <v>2</v>
      </c>
      <c r="F4" s="5">
        <f>IF(P4&gt;0,RANK(P4,(N4:P4,Q4:AE4)),0)</f>
        <v>3</v>
      </c>
      <c r="G4" s="1">
        <f t="shared" si="1"/>
        <v>5940</v>
      </c>
      <c r="H4" s="2">
        <f t="shared" si="2"/>
        <v>2.2609106064873669E-2</v>
      </c>
      <c r="I4" s="2"/>
      <c r="J4" s="2">
        <f t="shared" si="3"/>
        <v>0.484862556427609</v>
      </c>
      <c r="K4" s="2">
        <f t="shared" si="3"/>
        <v>0.4622534503627353</v>
      </c>
      <c r="L4" s="2">
        <f t="shared" si="3"/>
        <v>4.7395385306364807E-2</v>
      </c>
      <c r="M4" s="2">
        <f t="shared" si="4"/>
        <v>5.488607903290893E-3</v>
      </c>
      <c r="N4" s="1">
        <v>127386</v>
      </c>
      <c r="O4" s="1">
        <v>121446</v>
      </c>
      <c r="P4" s="1">
        <v>12452</v>
      </c>
      <c r="Q4" s="1">
        <v>389</v>
      </c>
      <c r="R4" s="1">
        <v>56</v>
      </c>
      <c r="S4" s="1">
        <v>63</v>
      </c>
      <c r="T4" s="1">
        <v>85</v>
      </c>
      <c r="U4" s="1">
        <v>58</v>
      </c>
      <c r="V4" s="1">
        <v>78</v>
      </c>
      <c r="W4" s="1">
        <v>176</v>
      </c>
      <c r="X4" s="1">
        <v>210</v>
      </c>
      <c r="Y4" s="1">
        <v>147</v>
      </c>
      <c r="Z4" s="1">
        <v>180</v>
      </c>
      <c r="AG4" s="5">
        <f>IF(Q4&gt;0,RANK(Q4,(N4:P4,Q4:AE4)),0)</f>
        <v>4</v>
      </c>
      <c r="AH4" s="5">
        <f>IF(R4&gt;0,RANK(R4,(N4:P4,Q4:AE4)),0)</f>
        <v>13</v>
      </c>
      <c r="AI4" s="5">
        <f>IF(T4&gt;0,RANK(T4,(N4:P4,Q4:AE4)),0)</f>
        <v>9</v>
      </c>
      <c r="AJ4" s="5">
        <f>IF(S4&gt;0,RANK(S4,(N4:P4,Q4:AE4)),0)</f>
        <v>11</v>
      </c>
      <c r="AK4" s="2">
        <f t="shared" si="5"/>
        <v>1.4806300099723666E-3</v>
      </c>
      <c r="AL4" s="2">
        <f t="shared" si="5"/>
        <v>2.131498214870245E-4</v>
      </c>
      <c r="AM4" s="2">
        <f t="shared" si="6"/>
        <v>3.2353097904280504E-4</v>
      </c>
      <c r="AN4" s="2">
        <f t="shared" si="7"/>
        <v>2.3979354917290257E-4</v>
      </c>
      <c r="AP4" t="s">
        <v>65</v>
      </c>
      <c r="AQ4" t="s">
        <v>64</v>
      </c>
      <c r="AT4">
        <v>34</v>
      </c>
      <c r="AU4" s="79">
        <v>3</v>
      </c>
      <c r="AV4" s="54">
        <f t="shared" ref="AV4:AV67" si="8">1000*AT4+AU4</f>
        <v>34003</v>
      </c>
      <c r="AX4" s="5" t="s">
        <v>189</v>
      </c>
      <c r="AY4" s="1">
        <v>554</v>
      </c>
      <c r="BA4" s="5"/>
      <c r="BB4" s="5"/>
    </row>
    <row r="5" spans="1:54" hidden="1" outlineLevel="1">
      <c r="A5" t="s">
        <v>66</v>
      </c>
      <c r="B5" t="s">
        <v>64</v>
      </c>
      <c r="C5" s="1">
        <f t="shared" si="0"/>
        <v>137956</v>
      </c>
      <c r="D5" s="5">
        <f>IF(N5&gt;0, RANK(N5,(N5:P5,Q5:AE5)),0)</f>
        <v>2</v>
      </c>
      <c r="E5" s="5">
        <f>IF(O5&gt;0,RANK(O5,(N5:P5,Q5:AE5)),0)</f>
        <v>1</v>
      </c>
      <c r="F5" s="5">
        <f>IF(P5&gt;0,RANK(P5,(N5:P5,Q5:AE5)),0)</f>
        <v>3</v>
      </c>
      <c r="G5" s="1">
        <f t="shared" si="1"/>
        <v>3609</v>
      </c>
      <c r="H5" s="2">
        <f t="shared" si="2"/>
        <v>2.6160514946794632E-2</v>
      </c>
      <c r="I5" s="2"/>
      <c r="J5" s="2">
        <f t="shared" si="3"/>
        <v>0.45749369364145087</v>
      </c>
      <c r="K5" s="2">
        <f t="shared" si="3"/>
        <v>0.48365420858824554</v>
      </c>
      <c r="L5" s="2">
        <f t="shared" si="3"/>
        <v>4.5905941024674532E-2</v>
      </c>
      <c r="M5" s="2">
        <f t="shared" si="4"/>
        <v>1.2946156745629059E-2</v>
      </c>
      <c r="N5" s="1">
        <v>63114</v>
      </c>
      <c r="O5" s="1">
        <v>66723</v>
      </c>
      <c r="P5" s="1">
        <v>6333</v>
      </c>
      <c r="Q5" s="1">
        <v>201</v>
      </c>
      <c r="R5" s="1">
        <v>89</v>
      </c>
      <c r="S5" s="1">
        <v>396</v>
      </c>
      <c r="T5" s="1">
        <v>605</v>
      </c>
      <c r="U5" s="1">
        <v>46</v>
      </c>
      <c r="V5" s="1">
        <v>35</v>
      </c>
      <c r="W5" s="1">
        <v>132</v>
      </c>
      <c r="X5" s="1">
        <v>98</v>
      </c>
      <c r="Y5" s="1">
        <v>67</v>
      </c>
      <c r="Z5" s="1">
        <v>117</v>
      </c>
      <c r="AG5" s="5">
        <f>IF(Q5&gt;0,RANK(Q5,(N5:P5,Q5:AE5)),0)</f>
        <v>6</v>
      </c>
      <c r="AH5" s="5">
        <f>IF(R5&gt;0,RANK(R5,(N5:P5,Q5:AE5)),0)</f>
        <v>10</v>
      </c>
      <c r="AI5" s="5">
        <f>IF(T5&gt;0,RANK(T5,(N5:P5,Q5:AE5)),0)</f>
        <v>4</v>
      </c>
      <c r="AJ5" s="5">
        <f>IF(S5&gt;0,RANK(S5,(N5:P5,Q5:AE5)),0)</f>
        <v>5</v>
      </c>
      <c r="AK5" s="2">
        <f t="shared" si="5"/>
        <v>1.4569862854823276E-3</v>
      </c>
      <c r="AL5" s="2">
        <f t="shared" si="5"/>
        <v>6.4513323088520981E-4</v>
      </c>
      <c r="AM5" s="2">
        <f t="shared" si="6"/>
        <v>4.3854562324219318E-3</v>
      </c>
      <c r="AN5" s="2">
        <f t="shared" si="7"/>
        <v>2.8704804430398096E-3</v>
      </c>
      <c r="AP5" t="s">
        <v>66</v>
      </c>
      <c r="AQ5" t="s">
        <v>64</v>
      </c>
      <c r="AT5">
        <v>34</v>
      </c>
      <c r="AU5" s="79">
        <v>5</v>
      </c>
      <c r="AV5" s="54">
        <f t="shared" si="8"/>
        <v>34005</v>
      </c>
      <c r="AX5" s="5" t="s">
        <v>189</v>
      </c>
      <c r="AY5" s="1">
        <v>351</v>
      </c>
      <c r="BA5" s="5"/>
      <c r="BB5" s="5"/>
    </row>
    <row r="6" spans="1:54" hidden="1" outlineLevel="1">
      <c r="A6" t="s">
        <v>67</v>
      </c>
      <c r="B6" t="s">
        <v>64</v>
      </c>
      <c r="C6" s="1">
        <f t="shared" si="0"/>
        <v>133331</v>
      </c>
      <c r="D6" s="5">
        <f>IF(N6&gt;0, RANK(N6,(N6:P6,Q6:AE6)),0)</f>
        <v>1</v>
      </c>
      <c r="E6" s="5">
        <f>IF(O6&gt;0,RANK(O6,(N6:P6,Q6:AE6)),0)</f>
        <v>2</v>
      </c>
      <c r="F6" s="5">
        <f>IF(P6&gt;0,RANK(P6,(N6:P6,Q6:AE6)),0)</f>
        <v>3</v>
      </c>
      <c r="G6" s="1">
        <f t="shared" si="1"/>
        <v>20834</v>
      </c>
      <c r="H6" s="2">
        <f t="shared" si="2"/>
        <v>0.15625773451035394</v>
      </c>
      <c r="I6" s="2"/>
      <c r="J6" s="2">
        <f t="shared" si="3"/>
        <v>0.54879210386181754</v>
      </c>
      <c r="K6" s="2">
        <f t="shared" si="3"/>
        <v>0.39253436935146363</v>
      </c>
      <c r="L6" s="2">
        <f t="shared" si="3"/>
        <v>4.6245809301662777E-2</v>
      </c>
      <c r="M6" s="2">
        <f t="shared" si="4"/>
        <v>1.2427717485056056E-2</v>
      </c>
      <c r="N6" s="1">
        <v>73171</v>
      </c>
      <c r="O6" s="1">
        <v>52337</v>
      </c>
      <c r="P6" s="1">
        <v>6166</v>
      </c>
      <c r="Q6" s="1">
        <v>340</v>
      </c>
      <c r="R6" s="1">
        <v>81</v>
      </c>
      <c r="S6" s="1">
        <v>167</v>
      </c>
      <c r="T6" s="1">
        <v>99</v>
      </c>
      <c r="U6" s="1">
        <v>46</v>
      </c>
      <c r="V6" s="1">
        <v>44</v>
      </c>
      <c r="W6" s="1">
        <v>478</v>
      </c>
      <c r="X6" s="1">
        <v>105</v>
      </c>
      <c r="Y6" s="1">
        <v>166</v>
      </c>
      <c r="Z6" s="1">
        <v>131</v>
      </c>
      <c r="AG6" s="5">
        <f>IF(Q6&gt;0,RANK(Q6,(N6:P6,Q6:AE6)),0)</f>
        <v>5</v>
      </c>
      <c r="AH6" s="5">
        <f>IF(R6&gt;0,RANK(R6,(N6:P6,Q6:AE6)),0)</f>
        <v>11</v>
      </c>
      <c r="AI6" s="5">
        <f>IF(T6&gt;0,RANK(T6,(N6:P6,Q6:AE6)),0)</f>
        <v>10</v>
      </c>
      <c r="AJ6" s="5">
        <f>IF(S6&gt;0,RANK(S6,(N6:P6,Q6:AE6)),0)</f>
        <v>6</v>
      </c>
      <c r="AK6" s="2">
        <f t="shared" si="5"/>
        <v>2.5500446257809514E-3</v>
      </c>
      <c r="AL6" s="2">
        <f t="shared" si="5"/>
        <v>6.0751063143605016E-4</v>
      </c>
      <c r="AM6" s="2">
        <f t="shared" si="6"/>
        <v>7.4251299397739461E-4</v>
      </c>
      <c r="AN6" s="2">
        <f t="shared" si="7"/>
        <v>1.2525219191335849E-3</v>
      </c>
      <c r="AP6" t="s">
        <v>67</v>
      </c>
      <c r="AQ6" t="s">
        <v>64</v>
      </c>
      <c r="AT6">
        <v>34</v>
      </c>
      <c r="AU6" s="79">
        <v>7</v>
      </c>
      <c r="AV6" s="54">
        <f t="shared" si="8"/>
        <v>34007</v>
      </c>
      <c r="AX6" s="5" t="s">
        <v>189</v>
      </c>
      <c r="AY6" s="1">
        <v>334</v>
      </c>
      <c r="BA6" s="5"/>
      <c r="BB6" s="5"/>
    </row>
    <row r="7" spans="1:54" hidden="1" outlineLevel="1">
      <c r="A7" t="s">
        <v>68</v>
      </c>
      <c r="B7" t="s">
        <v>64</v>
      </c>
      <c r="C7" s="1">
        <f t="shared" si="0"/>
        <v>34980</v>
      </c>
      <c r="D7" s="5">
        <f>IF(N7&gt;0, RANK(N7,(N7:P7,Q7:AE7)),0)</f>
        <v>2</v>
      </c>
      <c r="E7" s="5">
        <f>IF(O7&gt;0,RANK(O7,(N7:P7,Q7:AE7)),0)</f>
        <v>1</v>
      </c>
      <c r="F7" s="5">
        <f>IF(P7&gt;0,RANK(P7,(N7:P7,Q7:AE7)),0)</f>
        <v>3</v>
      </c>
      <c r="G7" s="1">
        <f t="shared" si="1"/>
        <v>5613</v>
      </c>
      <c r="H7" s="2">
        <f t="shared" si="2"/>
        <v>0.16046312178387651</v>
      </c>
      <c r="I7" s="2"/>
      <c r="J7" s="2">
        <f t="shared" si="3"/>
        <v>0.38247570040022871</v>
      </c>
      <c r="K7" s="2">
        <f t="shared" si="3"/>
        <v>0.54293882218410516</v>
      </c>
      <c r="L7" s="2">
        <f t="shared" si="3"/>
        <v>6.0777587192681531E-2</v>
      </c>
      <c r="M7" s="2">
        <f t="shared" si="4"/>
        <v>1.3807890222984592E-2</v>
      </c>
      <c r="N7" s="1">
        <v>13379</v>
      </c>
      <c r="O7" s="1">
        <v>18992</v>
      </c>
      <c r="P7" s="1">
        <v>2126</v>
      </c>
      <c r="Q7" s="1">
        <v>95</v>
      </c>
      <c r="R7" s="1">
        <v>35</v>
      </c>
      <c r="S7" s="1">
        <v>175</v>
      </c>
      <c r="T7" s="1">
        <v>57</v>
      </c>
      <c r="U7" s="1">
        <v>6</v>
      </c>
      <c r="V7" s="1">
        <v>5</v>
      </c>
      <c r="W7" s="1">
        <v>20</v>
      </c>
      <c r="X7" s="1">
        <v>25</v>
      </c>
      <c r="Y7" s="1">
        <v>33</v>
      </c>
      <c r="Z7" s="1">
        <v>32</v>
      </c>
      <c r="AG7" s="5">
        <f>IF(Q7&gt;0,RANK(Q7,(N7:P7,Q7:AE7)),0)</f>
        <v>5</v>
      </c>
      <c r="AH7" s="5">
        <f>IF(R7&gt;0,RANK(R7,(N7:P7,Q7:AE7)),0)</f>
        <v>7</v>
      </c>
      <c r="AI7" s="5">
        <f>IF(T7&gt;0,RANK(T7,(N7:P7,Q7:AE7)),0)</f>
        <v>6</v>
      </c>
      <c r="AJ7" s="5">
        <f>IF(S7&gt;0,RANK(S7,(N7:P7,Q7:AE7)),0)</f>
        <v>4</v>
      </c>
      <c r="AK7" s="2">
        <f t="shared" si="5"/>
        <v>2.7158376214979989E-3</v>
      </c>
      <c r="AL7" s="2">
        <f t="shared" si="5"/>
        <v>1.0005717552887365E-3</v>
      </c>
      <c r="AM7" s="2">
        <f t="shared" si="6"/>
        <v>1.6295025728987993E-3</v>
      </c>
      <c r="AN7" s="2">
        <f t="shared" si="7"/>
        <v>5.0028587764436817E-3</v>
      </c>
      <c r="AP7" t="s">
        <v>68</v>
      </c>
      <c r="AQ7" t="s">
        <v>64</v>
      </c>
      <c r="AT7">
        <v>34</v>
      </c>
      <c r="AU7" s="79">
        <v>9</v>
      </c>
      <c r="AV7" s="54">
        <f t="shared" si="8"/>
        <v>34009</v>
      </c>
      <c r="AX7" s="5" t="s">
        <v>189</v>
      </c>
      <c r="AY7" s="1">
        <v>128</v>
      </c>
      <c r="BA7" s="5"/>
      <c r="BB7" s="5"/>
    </row>
    <row r="8" spans="1:54" hidden="1" outlineLevel="1">
      <c r="A8" t="s">
        <v>108</v>
      </c>
      <c r="B8" t="s">
        <v>64</v>
      </c>
      <c r="C8" s="1">
        <f t="shared" si="0"/>
        <v>33719</v>
      </c>
      <c r="D8" s="5">
        <f>IF(N8&gt;0, RANK(N8,(N8:P8,Q8:AE8)),0)</f>
        <v>1</v>
      </c>
      <c r="E8" s="5">
        <f>IF(O8&gt;0,RANK(O8,(N8:P8,Q8:AE8)),0)</f>
        <v>2</v>
      </c>
      <c r="F8" s="5">
        <f>IF(P8&gt;0,RANK(P8,(N8:P8,Q8:AE8)),0)</f>
        <v>3</v>
      </c>
      <c r="G8" s="1">
        <f t="shared" si="1"/>
        <v>3013</v>
      </c>
      <c r="H8" s="2">
        <f t="shared" si="2"/>
        <v>8.9356149351997385E-2</v>
      </c>
      <c r="I8" s="2"/>
      <c r="J8" s="2">
        <f t="shared" si="3"/>
        <v>0.5068952222782408</v>
      </c>
      <c r="K8" s="2">
        <f t="shared" si="3"/>
        <v>0.41753907292624337</v>
      </c>
      <c r="L8" s="2">
        <f t="shared" si="3"/>
        <v>5.8186778967347787E-2</v>
      </c>
      <c r="M8" s="2">
        <f t="shared" si="4"/>
        <v>1.7378925828168044E-2</v>
      </c>
      <c r="N8" s="1">
        <v>17092</v>
      </c>
      <c r="O8" s="1">
        <v>14079</v>
      </c>
      <c r="P8" s="1">
        <v>1962</v>
      </c>
      <c r="Q8" s="1">
        <v>101</v>
      </c>
      <c r="R8" s="1">
        <v>10</v>
      </c>
      <c r="S8" s="1">
        <v>49</v>
      </c>
      <c r="T8" s="1">
        <v>51</v>
      </c>
      <c r="U8" s="1">
        <v>7</v>
      </c>
      <c r="V8" s="1">
        <v>30</v>
      </c>
      <c r="W8" s="1">
        <v>118</v>
      </c>
      <c r="X8" s="1">
        <v>12</v>
      </c>
      <c r="Y8" s="1">
        <v>208</v>
      </c>
      <c r="AG8" s="5">
        <f>IF(Q8&gt;0,RANK(Q8,(N8:P8,Q8:AE8)),0)</f>
        <v>6</v>
      </c>
      <c r="AH8" s="5">
        <f>IF(R8&gt;0,RANK(R8,(N8:P8,Q8:AE8)),0)</f>
        <v>11</v>
      </c>
      <c r="AI8" s="5">
        <f>IF(T8&gt;0,RANK(T8,(N8:P8,Q8:AE8)),0)</f>
        <v>7</v>
      </c>
      <c r="AJ8" s="5">
        <f>IF(S8&gt;0,RANK(S8,(N8:P8,Q8:AE8)),0)</f>
        <v>8</v>
      </c>
      <c r="AK8" s="2">
        <f t="shared" si="5"/>
        <v>2.9953438714078115E-3</v>
      </c>
      <c r="AL8" s="2">
        <f t="shared" si="5"/>
        <v>2.9656870013938731E-4</v>
      </c>
      <c r="AM8" s="2">
        <f t="shared" si="6"/>
        <v>1.5125003707108751E-3</v>
      </c>
      <c r="AN8" s="2">
        <f t="shared" si="7"/>
        <v>1.4531866306829978E-3</v>
      </c>
      <c r="AP8" t="s">
        <v>108</v>
      </c>
      <c r="AQ8" t="s">
        <v>64</v>
      </c>
      <c r="AT8">
        <v>34</v>
      </c>
      <c r="AU8" s="79">
        <v>11</v>
      </c>
      <c r="AV8" s="54">
        <f t="shared" si="8"/>
        <v>34011</v>
      </c>
      <c r="AX8" s="5" t="s">
        <v>189</v>
      </c>
      <c r="AY8" s="1">
        <v>93</v>
      </c>
      <c r="BA8" s="5"/>
      <c r="BB8" s="5"/>
    </row>
    <row r="9" spans="1:54" hidden="1" outlineLevel="1">
      <c r="A9" t="s">
        <v>69</v>
      </c>
      <c r="B9" t="s">
        <v>64</v>
      </c>
      <c r="C9" s="1">
        <f t="shared" si="0"/>
        <v>182576</v>
      </c>
      <c r="D9" s="5">
        <f>IF(N9&gt;0, RANK(N9,(N9:P9,Q9:AE9)),0)</f>
        <v>1</v>
      </c>
      <c r="E9" s="5">
        <f>IF(O9&gt;0,RANK(O9,(N9:P9,Q9:AE9)),0)</f>
        <v>2</v>
      </c>
      <c r="F9" s="5">
        <f>IF(P9&gt;0,RANK(P9,(N9:P9,Q9:AE9)),0)</f>
        <v>3</v>
      </c>
      <c r="G9" s="1">
        <f t="shared" si="1"/>
        <v>72400</v>
      </c>
      <c r="H9" s="2">
        <f t="shared" si="2"/>
        <v>0.39654719130663396</v>
      </c>
      <c r="I9" s="2"/>
      <c r="J9" s="2">
        <f t="shared" si="3"/>
        <v>0.67172026991499434</v>
      </c>
      <c r="K9" s="2">
        <f t="shared" si="3"/>
        <v>0.27517307860836038</v>
      </c>
      <c r="L9" s="2">
        <f t="shared" si="3"/>
        <v>4.5131890281307513E-2</v>
      </c>
      <c r="M9" s="2">
        <f t="shared" si="4"/>
        <v>7.9747611953377706E-3</v>
      </c>
      <c r="N9" s="1">
        <v>122640</v>
      </c>
      <c r="O9" s="1">
        <v>50240</v>
      </c>
      <c r="P9" s="1">
        <v>8240</v>
      </c>
      <c r="Q9" s="1">
        <v>222</v>
      </c>
      <c r="R9" s="1">
        <v>61</v>
      </c>
      <c r="S9" s="1">
        <v>29</v>
      </c>
      <c r="T9" s="1">
        <v>538</v>
      </c>
      <c r="U9" s="1">
        <v>38</v>
      </c>
      <c r="V9" s="1">
        <v>25</v>
      </c>
      <c r="W9" s="1">
        <v>193</v>
      </c>
      <c r="X9" s="1">
        <v>165</v>
      </c>
      <c r="Y9" s="1">
        <v>86</v>
      </c>
      <c r="Z9" s="90">
        <v>99</v>
      </c>
      <c r="AG9" s="5">
        <f>IF(Q9&gt;0,RANK(Q9,(N9:P9,Q9:AE9)),0)</f>
        <v>5</v>
      </c>
      <c r="AH9" s="5">
        <f>IF(R9&gt;0,RANK(R9,(N9:P9,Q9:AE9)),0)</f>
        <v>10</v>
      </c>
      <c r="AI9" s="5">
        <f>IF(T9&gt;0,RANK(T9,(N9:P9,Q9:AE9)),0)</f>
        <v>4</v>
      </c>
      <c r="AJ9" s="5">
        <f>IF(S9&gt;0,RANK(S9,(N9:P9,Q9:AE9)),0)</f>
        <v>12</v>
      </c>
      <c r="AK9" s="2">
        <f t="shared" si="5"/>
        <v>1.2159319954429936E-3</v>
      </c>
      <c r="AL9" s="2">
        <f t="shared" si="5"/>
        <v>3.3410744018929104E-4</v>
      </c>
      <c r="AM9" s="2">
        <f t="shared" si="6"/>
        <v>2.9467180790465342E-3</v>
      </c>
      <c r="AN9" s="2">
        <f t="shared" si="7"/>
        <v>1.5883796336867934E-4</v>
      </c>
      <c r="AP9" t="s">
        <v>69</v>
      </c>
      <c r="AQ9" t="s">
        <v>64</v>
      </c>
      <c r="AT9">
        <v>34</v>
      </c>
      <c r="AU9" s="79">
        <v>13</v>
      </c>
      <c r="AV9" s="54">
        <f t="shared" si="8"/>
        <v>34013</v>
      </c>
      <c r="AX9" s="5" t="s">
        <v>189</v>
      </c>
      <c r="AY9" s="1">
        <v>587</v>
      </c>
      <c r="BA9" s="5"/>
      <c r="BB9" s="5"/>
    </row>
    <row r="10" spans="1:54" hidden="1" outlineLevel="1">
      <c r="A10" t="s">
        <v>70</v>
      </c>
      <c r="B10" t="s">
        <v>64</v>
      </c>
      <c r="C10" s="1">
        <f t="shared" si="0"/>
        <v>84251</v>
      </c>
      <c r="D10" s="5">
        <f>IF(N10&gt;0, RANK(N10,(N10:P10,Q10:AE10)),0)</f>
        <v>2</v>
      </c>
      <c r="E10" s="5">
        <f>IF(O10&gt;0,RANK(O10,(N10:P10,Q10:AE10)),0)</f>
        <v>1</v>
      </c>
      <c r="F10" s="5">
        <f>IF(P10&gt;0,RANK(P10,(N10:P10,Q10:AE10)),0)</f>
        <v>3</v>
      </c>
      <c r="G10" s="1">
        <f t="shared" si="1"/>
        <v>2749</v>
      </c>
      <c r="H10" s="2">
        <f t="shared" si="2"/>
        <v>3.2628692834506416E-2</v>
      </c>
      <c r="I10" s="2"/>
      <c r="J10" s="2">
        <f t="shared" si="3"/>
        <v>0.43994730032877949</v>
      </c>
      <c r="K10" s="2">
        <f t="shared" si="3"/>
        <v>0.47257599316328591</v>
      </c>
      <c r="L10" s="2">
        <f t="shared" si="3"/>
        <v>8.0438214383212067E-2</v>
      </c>
      <c r="M10" s="2">
        <f t="shared" si="4"/>
        <v>7.0384921247225313E-3</v>
      </c>
      <c r="N10" s="1">
        <v>37066</v>
      </c>
      <c r="O10" s="1">
        <v>39815</v>
      </c>
      <c r="P10" s="1">
        <v>6777</v>
      </c>
      <c r="Q10" s="1">
        <v>182</v>
      </c>
      <c r="R10" s="1">
        <v>40</v>
      </c>
      <c r="S10" s="1">
        <v>35</v>
      </c>
      <c r="T10" s="1">
        <v>96</v>
      </c>
      <c r="U10" s="1">
        <v>10</v>
      </c>
      <c r="V10" s="1">
        <v>44</v>
      </c>
      <c r="W10" s="1">
        <v>72</v>
      </c>
      <c r="X10" s="1">
        <v>35</v>
      </c>
      <c r="Y10" s="1">
        <v>79</v>
      </c>
      <c r="AG10" s="5">
        <f>IF(Q10&gt;0,RANK(Q10,(N10:P10,Q10:AE10)),0)</f>
        <v>4</v>
      </c>
      <c r="AH10" s="5">
        <f>IF(R10&gt;0,RANK(R10,(N10:P10,Q10:AE10)),0)</f>
        <v>9</v>
      </c>
      <c r="AI10" s="5">
        <f>IF(T10&gt;0,RANK(T10,(N10:P10,Q10:AE10)),0)</f>
        <v>5</v>
      </c>
      <c r="AJ10" s="5">
        <f>IF(S10&gt;0,RANK(S10,(N10:P10,Q10:AE10)),0)</f>
        <v>10</v>
      </c>
      <c r="AK10" s="2">
        <f t="shared" si="5"/>
        <v>2.1602117482285078E-3</v>
      </c>
      <c r="AL10" s="2">
        <f t="shared" si="5"/>
        <v>4.7477181279747421E-4</v>
      </c>
      <c r="AM10" s="2">
        <f t="shared" si="6"/>
        <v>1.1394523507139381E-3</v>
      </c>
      <c r="AN10" s="2">
        <f t="shared" si="7"/>
        <v>4.1542533619778996E-4</v>
      </c>
      <c r="AP10" t="s">
        <v>70</v>
      </c>
      <c r="AQ10" t="s">
        <v>64</v>
      </c>
      <c r="AT10">
        <v>34</v>
      </c>
      <c r="AU10" s="79">
        <v>15</v>
      </c>
      <c r="AV10" s="54">
        <f t="shared" si="8"/>
        <v>34015</v>
      </c>
      <c r="AX10" s="5" t="s">
        <v>189</v>
      </c>
      <c r="AY10" s="1">
        <v>222</v>
      </c>
      <c r="BA10" s="5"/>
      <c r="BB10" s="5"/>
    </row>
    <row r="11" spans="1:54" hidden="1" outlineLevel="1">
      <c r="A11" t="s">
        <v>71</v>
      </c>
      <c r="B11" t="s">
        <v>64</v>
      </c>
      <c r="C11" s="1">
        <f t="shared" si="0"/>
        <v>118269</v>
      </c>
      <c r="D11" s="5">
        <f>IF(N11&gt;0, RANK(N11,(N11:P11,Q11:AE11)),0)</f>
        <v>1</v>
      </c>
      <c r="E11" s="5">
        <f>IF(O11&gt;0,RANK(O11,(N11:P11,Q11:AE11)),0)</f>
        <v>2</v>
      </c>
      <c r="F11" s="5">
        <f>IF(P11&gt;0,RANK(P11,(N11:P11,Q11:AE11)),0)</f>
        <v>3</v>
      </c>
      <c r="G11" s="1">
        <f t="shared" si="1"/>
        <v>51255</v>
      </c>
      <c r="H11" s="2">
        <f t="shared" si="2"/>
        <v>0.4333764553686934</v>
      </c>
      <c r="I11" s="2"/>
      <c r="J11" s="2">
        <f t="shared" si="3"/>
        <v>0.69396883376032603</v>
      </c>
      <c r="K11" s="2">
        <f t="shared" si="3"/>
        <v>0.26059237839163263</v>
      </c>
      <c r="L11" s="2">
        <f t="shared" si="3"/>
        <v>3.3964944321842577E-2</v>
      </c>
      <c r="M11" s="2">
        <f t="shared" si="4"/>
        <v>1.1473843526198763E-2</v>
      </c>
      <c r="N11" s="1">
        <v>82075</v>
      </c>
      <c r="O11" s="1">
        <v>30820</v>
      </c>
      <c r="P11" s="1">
        <v>4017</v>
      </c>
      <c r="Q11" s="1">
        <v>122</v>
      </c>
      <c r="R11" s="1">
        <v>556</v>
      </c>
      <c r="S11" s="1">
        <v>116</v>
      </c>
      <c r="T11" s="1">
        <v>142</v>
      </c>
      <c r="U11" s="1">
        <v>34</v>
      </c>
      <c r="V11" s="1">
        <v>39</v>
      </c>
      <c r="W11" s="1">
        <v>38</v>
      </c>
      <c r="X11" s="1">
        <v>186</v>
      </c>
      <c r="Y11" s="1">
        <v>47</v>
      </c>
      <c r="Z11" s="1">
        <v>77</v>
      </c>
      <c r="AG11" s="5">
        <f>IF(Q11&gt;0,RANK(Q11,(N11:P11,Q11:AE11)),0)</f>
        <v>7</v>
      </c>
      <c r="AH11" s="5">
        <f>IF(R11&gt;0,RANK(R11,(N11:P11,Q11:AE11)),0)</f>
        <v>4</v>
      </c>
      <c r="AI11" s="5">
        <f>IF(T11&gt;0,RANK(T11,(N11:P11,Q11:AE11)),0)</f>
        <v>6</v>
      </c>
      <c r="AJ11" s="5">
        <f>IF(S11&gt;0,RANK(S11,(N11:P11,Q11:AE11)),0)</f>
        <v>8</v>
      </c>
      <c r="AK11" s="2">
        <f t="shared" si="5"/>
        <v>1.0315467282212584E-3</v>
      </c>
      <c r="AL11" s="2">
        <f t="shared" si="5"/>
        <v>4.7011473843526202E-3</v>
      </c>
      <c r="AM11" s="2">
        <f t="shared" si="6"/>
        <v>1.2006527492411368E-3</v>
      </c>
      <c r="AN11" s="2">
        <f t="shared" si="7"/>
        <v>9.8081492191529475E-4</v>
      </c>
      <c r="AP11" t="s">
        <v>71</v>
      </c>
      <c r="AQ11" t="s">
        <v>64</v>
      </c>
      <c r="AT11">
        <v>34</v>
      </c>
      <c r="AU11" s="79">
        <v>17</v>
      </c>
      <c r="AV11" s="54">
        <f t="shared" si="8"/>
        <v>34017</v>
      </c>
      <c r="AX11" s="5" t="s">
        <v>189</v>
      </c>
      <c r="AY11" s="1">
        <v>425</v>
      </c>
      <c r="BA11" s="5"/>
      <c r="BB11" s="5"/>
    </row>
    <row r="12" spans="1:54" hidden="1" outlineLevel="1">
      <c r="A12" t="s">
        <v>20</v>
      </c>
      <c r="B12" t="s">
        <v>64</v>
      </c>
      <c r="C12" s="1">
        <f t="shared" si="0"/>
        <v>50777</v>
      </c>
      <c r="D12" s="5">
        <f>IF(N12&gt;0, RANK(N12,(N12:P12,Q12:AE12)),0)</f>
        <v>2</v>
      </c>
      <c r="E12" s="5">
        <f>IF(O12&gt;0,RANK(O12,(N12:P12,Q12:AE12)),0)</f>
        <v>1</v>
      </c>
      <c r="F12" s="5">
        <f>IF(P12&gt;0,RANK(P12,(N12:P12,Q12:AE12)),0)</f>
        <v>3</v>
      </c>
      <c r="G12" s="1">
        <f t="shared" si="1"/>
        <v>20467</v>
      </c>
      <c r="H12" s="2">
        <f t="shared" si="2"/>
        <v>0.40307619591547356</v>
      </c>
      <c r="I12" s="2"/>
      <c r="J12" s="2">
        <f t="shared" si="3"/>
        <v>0.25391417374007919</v>
      </c>
      <c r="K12" s="2">
        <f t="shared" si="3"/>
        <v>0.65699036965555269</v>
      </c>
      <c r="L12" s="2">
        <f t="shared" si="3"/>
        <v>8.0705831380349369E-2</v>
      </c>
      <c r="M12" s="2">
        <f t="shared" si="4"/>
        <v>8.3896252240187597E-3</v>
      </c>
      <c r="N12" s="1">
        <v>12893</v>
      </c>
      <c r="O12" s="1">
        <v>33360</v>
      </c>
      <c r="P12" s="1">
        <v>4098</v>
      </c>
      <c r="Q12" s="1">
        <v>105</v>
      </c>
      <c r="R12" s="1">
        <v>56</v>
      </c>
      <c r="S12" s="1">
        <v>41</v>
      </c>
      <c r="T12" s="1">
        <v>18</v>
      </c>
      <c r="U12" s="1">
        <v>47</v>
      </c>
      <c r="V12" s="1">
        <v>11</v>
      </c>
      <c r="W12" s="1">
        <v>44</v>
      </c>
      <c r="X12" s="1">
        <v>31</v>
      </c>
      <c r="Y12" s="1">
        <v>34</v>
      </c>
      <c r="Z12" s="1">
        <v>39</v>
      </c>
      <c r="AG12" s="5">
        <f>IF(Q12&gt;0,RANK(Q12,(N12:P12,Q12:AE12)),0)</f>
        <v>4</v>
      </c>
      <c r="AH12" s="5">
        <f>IF(R12&gt;0,RANK(R12,(N12:P12,Q12:AE12)),0)</f>
        <v>5</v>
      </c>
      <c r="AI12" s="5">
        <f>IF(T12&gt;0,RANK(T12,(N12:P12,Q12:AE12)),0)</f>
        <v>12</v>
      </c>
      <c r="AJ12" s="5">
        <f>IF(S12&gt;0,RANK(S12,(N12:P12,Q12:AE12)),0)</f>
        <v>8</v>
      </c>
      <c r="AK12" s="2">
        <f t="shared" si="5"/>
        <v>2.0678653721172974E-3</v>
      </c>
      <c r="AL12" s="2">
        <f t="shared" si="5"/>
        <v>1.1028615317958919E-3</v>
      </c>
      <c r="AM12" s="2">
        <f t="shared" si="6"/>
        <v>3.5449120664867952E-4</v>
      </c>
      <c r="AN12" s="2">
        <f t="shared" si="7"/>
        <v>8.0745219292199224E-4</v>
      </c>
      <c r="AP12" t="s">
        <v>20</v>
      </c>
      <c r="AQ12" t="s">
        <v>64</v>
      </c>
      <c r="AT12">
        <v>34</v>
      </c>
      <c r="AU12" s="79">
        <v>19</v>
      </c>
      <c r="AV12" s="54">
        <f t="shared" si="8"/>
        <v>34019</v>
      </c>
      <c r="AX12" s="5" t="s">
        <v>189</v>
      </c>
      <c r="AY12" s="1">
        <v>111</v>
      </c>
      <c r="BA12" s="5"/>
      <c r="BB12" s="5"/>
    </row>
    <row r="13" spans="1:54" hidden="1" outlineLevel="1">
      <c r="A13" t="s">
        <v>152</v>
      </c>
      <c r="B13" t="s">
        <v>64</v>
      </c>
      <c r="C13" s="1">
        <f t="shared" si="0"/>
        <v>101321</v>
      </c>
      <c r="D13" s="5">
        <f>IF(N13&gt;0, RANK(N13,(N13:P13,Q13:AE13)),0)</f>
        <v>1</v>
      </c>
      <c r="E13" s="5">
        <f>IF(O13&gt;0,RANK(O13,(N13:P13,Q13:AE13)),0)</f>
        <v>2</v>
      </c>
      <c r="F13" s="5">
        <f>IF(P13&gt;0,RANK(P13,(N13:P13,Q13:AE13)),0)</f>
        <v>3</v>
      </c>
      <c r="G13" s="1">
        <f t="shared" si="1"/>
        <v>15430</v>
      </c>
      <c r="H13" s="2">
        <f t="shared" si="2"/>
        <v>0.15228827192783331</v>
      </c>
      <c r="I13" s="2"/>
      <c r="J13" s="2">
        <f t="shared" si="3"/>
        <v>0.5447932807611453</v>
      </c>
      <c r="K13" s="2">
        <f t="shared" si="3"/>
        <v>0.39250500883331196</v>
      </c>
      <c r="L13" s="2">
        <f t="shared" si="3"/>
        <v>5.3532831298546205E-2</v>
      </c>
      <c r="M13" s="2">
        <f t="shared" si="4"/>
        <v>9.1688791069965275E-3</v>
      </c>
      <c r="N13" s="1">
        <v>55199</v>
      </c>
      <c r="O13" s="1">
        <v>39769</v>
      </c>
      <c r="P13" s="1">
        <v>5424</v>
      </c>
      <c r="Q13" s="1">
        <v>368</v>
      </c>
      <c r="R13" s="1">
        <v>46</v>
      </c>
      <c r="S13" s="1">
        <v>149</v>
      </c>
      <c r="T13" s="1">
        <v>74</v>
      </c>
      <c r="U13" s="1">
        <v>30</v>
      </c>
      <c r="V13" s="1">
        <v>23</v>
      </c>
      <c r="W13" s="1">
        <v>47</v>
      </c>
      <c r="X13" s="1">
        <v>93</v>
      </c>
      <c r="Y13" s="1">
        <v>44</v>
      </c>
      <c r="Z13" s="1">
        <v>55</v>
      </c>
      <c r="AG13" s="5">
        <f>IF(Q13&gt;0,RANK(Q13,(N13:P13,Q13:AE13)),0)</f>
        <v>4</v>
      </c>
      <c r="AH13" s="5">
        <f>IF(R13&gt;0,RANK(R13,(N13:P13,Q13:AE13)),0)</f>
        <v>10</v>
      </c>
      <c r="AI13" s="5">
        <f>IF(T13&gt;0,RANK(T13,(N13:P13,Q13:AE13)),0)</f>
        <v>7</v>
      </c>
      <c r="AJ13" s="5">
        <f>IF(S13&gt;0,RANK(S13,(N13:P13,Q13:AE13)),0)</f>
        <v>5</v>
      </c>
      <c r="AK13" s="2">
        <f t="shared" si="5"/>
        <v>3.6320210025562322E-3</v>
      </c>
      <c r="AL13" s="2">
        <f t="shared" si="5"/>
        <v>4.5400262531952902E-4</v>
      </c>
      <c r="AM13" s="2">
        <f t="shared" si="6"/>
        <v>7.3035204942706843E-4</v>
      </c>
      <c r="AN13" s="2">
        <f t="shared" si="7"/>
        <v>1.4705737211436918E-3</v>
      </c>
      <c r="AP13" t="s">
        <v>152</v>
      </c>
      <c r="AQ13" t="s">
        <v>64</v>
      </c>
      <c r="AT13">
        <v>34</v>
      </c>
      <c r="AU13" s="79">
        <v>21</v>
      </c>
      <c r="AV13" s="54">
        <f t="shared" si="8"/>
        <v>34021</v>
      </c>
      <c r="AX13" s="5" t="s">
        <v>189</v>
      </c>
      <c r="AY13" s="1">
        <v>293</v>
      </c>
      <c r="BA13" s="5"/>
      <c r="BB13" s="5"/>
    </row>
    <row r="14" spans="1:54" hidden="1" outlineLevel="1">
      <c r="A14" t="s">
        <v>21</v>
      </c>
      <c r="B14" t="s">
        <v>64</v>
      </c>
      <c r="C14" s="1">
        <f t="shared" si="0"/>
        <v>199427</v>
      </c>
      <c r="D14" s="5">
        <f>IF(N14&gt;0, RANK(N14,(N14:P14,Q14:AE14)),0)</f>
        <v>2</v>
      </c>
      <c r="E14" s="5">
        <f>IF(O14&gt;0,RANK(O14,(N14:P14,Q14:AE14)),0)</f>
        <v>1</v>
      </c>
      <c r="F14" s="5">
        <f>IF(P14&gt;0,RANK(P14,(N14:P14,Q14:AE14)),0)</f>
        <v>3</v>
      </c>
      <c r="G14" s="1">
        <f t="shared" si="1"/>
        <v>4774</v>
      </c>
      <c r="H14" s="2">
        <f t="shared" si="2"/>
        <v>2.3938584043284007E-2</v>
      </c>
      <c r="I14" s="2"/>
      <c r="J14" s="2">
        <f t="shared" si="3"/>
        <v>0.44994910418348566</v>
      </c>
      <c r="K14" s="2">
        <f t="shared" si="3"/>
        <v>0.47388768822676969</v>
      </c>
      <c r="L14" s="2">
        <f t="shared" si="3"/>
        <v>6.5357248517001212E-2</v>
      </c>
      <c r="M14" s="2">
        <f t="shared" si="4"/>
        <v>1.080595907274344E-2</v>
      </c>
      <c r="N14" s="1">
        <v>89732</v>
      </c>
      <c r="O14" s="1">
        <v>94506</v>
      </c>
      <c r="P14" s="1">
        <v>13034</v>
      </c>
      <c r="Q14" s="1">
        <v>320</v>
      </c>
      <c r="R14" s="1">
        <v>74</v>
      </c>
      <c r="S14" s="1">
        <v>106</v>
      </c>
      <c r="T14" s="1">
        <v>197</v>
      </c>
      <c r="U14" s="1">
        <v>27</v>
      </c>
      <c r="V14" s="1">
        <v>46</v>
      </c>
      <c r="W14" s="1">
        <v>174</v>
      </c>
      <c r="X14" s="1">
        <v>167</v>
      </c>
      <c r="Y14" s="1">
        <v>912</v>
      </c>
      <c r="Z14" s="90">
        <v>132</v>
      </c>
      <c r="AG14" s="5">
        <f>IF(Q14&gt;0,RANK(Q14,(N14:P14,Q14:AE14)),0)</f>
        <v>5</v>
      </c>
      <c r="AH14" s="5">
        <f>IF(R14&gt;0,RANK(R14,(N14:P14,Q14:AE14)),0)</f>
        <v>11</v>
      </c>
      <c r="AI14" s="5">
        <f>IF(T14&gt;0,RANK(T14,(N14:P14,Q14:AE14)),0)</f>
        <v>6</v>
      </c>
      <c r="AJ14" s="5">
        <f>IF(S14&gt;0,RANK(S14,(N14:P14,Q14:AE14)),0)</f>
        <v>10</v>
      </c>
      <c r="AK14" s="2">
        <f t="shared" si="5"/>
        <v>1.6045971708946131E-3</v>
      </c>
      <c r="AL14" s="2">
        <f t="shared" si="5"/>
        <v>3.7106309576937928E-4</v>
      </c>
      <c r="AM14" s="2">
        <f t="shared" si="6"/>
        <v>9.8783013333199614E-4</v>
      </c>
      <c r="AN14" s="2">
        <f t="shared" si="7"/>
        <v>5.3152281285884055E-4</v>
      </c>
      <c r="AP14" t="s">
        <v>21</v>
      </c>
      <c r="AQ14" t="s">
        <v>64</v>
      </c>
      <c r="AT14">
        <v>34</v>
      </c>
      <c r="AU14" s="79">
        <v>23</v>
      </c>
      <c r="AV14" s="54">
        <f t="shared" si="8"/>
        <v>34023</v>
      </c>
      <c r="AX14" s="5" t="s">
        <v>189</v>
      </c>
      <c r="AY14" s="1">
        <v>582</v>
      </c>
      <c r="BA14" s="5"/>
      <c r="BB14" s="5"/>
    </row>
    <row r="15" spans="1:54" hidden="1" outlineLevel="1">
      <c r="A15" t="s">
        <v>22</v>
      </c>
      <c r="B15" t="s">
        <v>64</v>
      </c>
      <c r="C15" s="1">
        <f t="shared" si="0"/>
        <v>207474</v>
      </c>
      <c r="D15" s="5">
        <f>IF(N15&gt;0, RANK(N15,(N15:P15,Q15:AE15)),0)</f>
        <v>2</v>
      </c>
      <c r="E15" s="5">
        <f>IF(O15&gt;0,RANK(O15,(N15:P15,Q15:AE15)),0)</f>
        <v>1</v>
      </c>
      <c r="F15" s="5">
        <f>IF(P15&gt;0,RANK(P15,(N15:P15,Q15:AE15)),0)</f>
        <v>3</v>
      </c>
      <c r="G15" s="1">
        <f t="shared" si="1"/>
        <v>64367</v>
      </c>
      <c r="H15" s="2">
        <f t="shared" si="2"/>
        <v>0.31024128324512951</v>
      </c>
      <c r="I15" s="2"/>
      <c r="J15" s="2">
        <f t="shared" si="3"/>
        <v>0.31171134696395691</v>
      </c>
      <c r="K15" s="2">
        <f t="shared" si="3"/>
        <v>0.62195263020908642</v>
      </c>
      <c r="L15" s="2">
        <f t="shared" si="3"/>
        <v>5.7607218253853495E-2</v>
      </c>
      <c r="M15" s="2">
        <f t="shared" si="4"/>
        <v>8.7288045731031133E-3</v>
      </c>
      <c r="N15" s="1">
        <v>64672</v>
      </c>
      <c r="O15" s="1">
        <v>129039</v>
      </c>
      <c r="P15" s="1">
        <v>11952</v>
      </c>
      <c r="Q15" s="1">
        <v>364</v>
      </c>
      <c r="R15" s="1">
        <v>52</v>
      </c>
      <c r="S15" s="1">
        <v>51</v>
      </c>
      <c r="T15" s="1">
        <v>97</v>
      </c>
      <c r="U15" s="1">
        <v>78</v>
      </c>
      <c r="V15" s="1">
        <v>32</v>
      </c>
      <c r="W15" s="1">
        <v>240</v>
      </c>
      <c r="X15" s="1">
        <v>83</v>
      </c>
      <c r="Y15" s="1">
        <v>661</v>
      </c>
      <c r="Z15" s="90">
        <v>153</v>
      </c>
      <c r="AG15" s="5">
        <f>IF(Q15&gt;0,RANK(Q15,(N15:P15,Q15:AE15)),0)</f>
        <v>5</v>
      </c>
      <c r="AH15" s="5">
        <f>IF(R15&gt;0,RANK(R15,(N15:P15,Q15:AE15)),0)</f>
        <v>11</v>
      </c>
      <c r="AI15" s="5">
        <f>IF(T15&gt;0,RANK(T15,(N15:P15,Q15:AE15)),0)</f>
        <v>8</v>
      </c>
      <c r="AJ15" s="5">
        <f>IF(S15&gt;0,RANK(S15,(N15:P15,Q15:AE15)),0)</f>
        <v>12</v>
      </c>
      <c r="AK15" s="2">
        <f t="shared" si="5"/>
        <v>1.7544367005022316E-3</v>
      </c>
      <c r="AL15" s="2">
        <f t="shared" si="5"/>
        <v>2.5063381435746167E-4</v>
      </c>
      <c r="AM15" s="2">
        <f t="shared" si="6"/>
        <v>4.675284613975727E-4</v>
      </c>
      <c r="AN15" s="2">
        <f t="shared" si="7"/>
        <v>2.4581393331212588E-4</v>
      </c>
      <c r="AP15" t="s">
        <v>22</v>
      </c>
      <c r="AQ15" t="s">
        <v>64</v>
      </c>
      <c r="AT15">
        <v>34</v>
      </c>
      <c r="AU15" s="79">
        <v>25</v>
      </c>
      <c r="AV15" s="54">
        <f t="shared" si="8"/>
        <v>34025</v>
      </c>
      <c r="AX15" s="5" t="s">
        <v>189</v>
      </c>
      <c r="AY15" s="1">
        <v>433</v>
      </c>
      <c r="BA15" s="5"/>
      <c r="BB15" s="5"/>
    </row>
    <row r="16" spans="1:54" hidden="1" outlineLevel="1">
      <c r="A16" t="s">
        <v>76</v>
      </c>
      <c r="B16" t="s">
        <v>64</v>
      </c>
      <c r="C16" s="1">
        <f t="shared" si="0"/>
        <v>165150</v>
      </c>
      <c r="D16" s="5">
        <f>IF(N16&gt;0, RANK(N16,(N16:P16,Q16:AE16)),0)</f>
        <v>2</v>
      </c>
      <c r="E16" s="5">
        <f>IF(O16&gt;0,RANK(O16,(N16:P16,Q16:AE16)),0)</f>
        <v>1</v>
      </c>
      <c r="F16" s="5">
        <f>IF(P16&gt;0,RANK(P16,(N16:P16,Q16:AE16)),0)</f>
        <v>3</v>
      </c>
      <c r="G16" s="1">
        <f t="shared" si="1"/>
        <v>47499</v>
      </c>
      <c r="H16" s="2">
        <f t="shared" si="2"/>
        <v>0.28761126248864666</v>
      </c>
      <c r="I16" s="2"/>
      <c r="J16" s="2">
        <f t="shared" si="3"/>
        <v>0.31235846200423856</v>
      </c>
      <c r="K16" s="2">
        <f t="shared" si="3"/>
        <v>0.59996972449288521</v>
      </c>
      <c r="L16" s="2">
        <f t="shared" si="3"/>
        <v>8.066000605510143E-2</v>
      </c>
      <c r="M16" s="2">
        <f t="shared" si="4"/>
        <v>7.0118074477747983E-3</v>
      </c>
      <c r="N16" s="1">
        <v>51586</v>
      </c>
      <c r="O16" s="1">
        <v>99085</v>
      </c>
      <c r="P16" s="1">
        <v>13321</v>
      </c>
      <c r="Q16" s="1">
        <v>278</v>
      </c>
      <c r="R16" s="1">
        <v>27</v>
      </c>
      <c r="S16" s="1">
        <v>31</v>
      </c>
      <c r="T16" s="1">
        <v>93</v>
      </c>
      <c r="U16" s="1">
        <v>43</v>
      </c>
      <c r="V16" s="1">
        <v>42</v>
      </c>
      <c r="W16" s="1">
        <v>53</v>
      </c>
      <c r="X16" s="1">
        <v>205</v>
      </c>
      <c r="Y16" s="1">
        <v>259</v>
      </c>
      <c r="Z16" s="90">
        <v>127</v>
      </c>
      <c r="AG16" s="5">
        <f>IF(Q16&gt;0,RANK(Q16,(N16:P16,Q16:AE16)),0)</f>
        <v>4</v>
      </c>
      <c r="AH16" s="5">
        <f>IF(R16&gt;0,RANK(R16,(N16:P16,Q16:AE16)),0)</f>
        <v>13</v>
      </c>
      <c r="AI16" s="5">
        <f>IF(T16&gt;0,RANK(T16,(N16:P16,Q16:AE16)),0)</f>
        <v>8</v>
      </c>
      <c r="AJ16" s="5">
        <f>IF(S16&gt;0,RANK(S16,(N16:P16,Q16:AE16)),0)</f>
        <v>12</v>
      </c>
      <c r="AK16" s="2">
        <f t="shared" si="5"/>
        <v>1.683318195579776E-3</v>
      </c>
      <c r="AL16" s="2">
        <f t="shared" si="5"/>
        <v>1.6348773841961853E-4</v>
      </c>
      <c r="AM16" s="2">
        <f t="shared" si="6"/>
        <v>5.6312443233424157E-4</v>
      </c>
      <c r="AN16" s="2">
        <f t="shared" si="7"/>
        <v>1.8770814411141386E-4</v>
      </c>
      <c r="AP16" t="s">
        <v>76</v>
      </c>
      <c r="AQ16" t="s">
        <v>64</v>
      </c>
      <c r="AT16">
        <v>34</v>
      </c>
      <c r="AU16" s="79">
        <v>27</v>
      </c>
      <c r="AV16" s="54">
        <f t="shared" si="8"/>
        <v>34027</v>
      </c>
      <c r="AX16" s="5" t="s">
        <v>189</v>
      </c>
      <c r="AY16" s="1">
        <v>378</v>
      </c>
      <c r="BA16" s="5"/>
      <c r="BB16" s="5"/>
    </row>
    <row r="17" spans="1:54" hidden="1" outlineLevel="1">
      <c r="A17" t="s">
        <v>77</v>
      </c>
      <c r="B17" t="s">
        <v>64</v>
      </c>
      <c r="C17" s="1">
        <f t="shared" si="0"/>
        <v>189316</v>
      </c>
      <c r="D17" s="5">
        <f>IF(N17&gt;0, RANK(N17,(N17:P17,Q17:AE17)),0)</f>
        <v>2</v>
      </c>
      <c r="E17" s="5">
        <f>IF(O17&gt;0,RANK(O17,(N17:P17,Q17:AE17)),0)</f>
        <v>1</v>
      </c>
      <c r="F17" s="5">
        <f>IF(P17&gt;0,RANK(P17,(N17:P17,Q17:AE17)),0)</f>
        <v>3</v>
      </c>
      <c r="G17" s="1">
        <f t="shared" si="1"/>
        <v>70477</v>
      </c>
      <c r="H17" s="2">
        <f t="shared" si="2"/>
        <v>0.37227175727355322</v>
      </c>
      <c r="I17" s="2"/>
      <c r="J17" s="2">
        <f t="shared" si="3"/>
        <v>0.28397494136787171</v>
      </c>
      <c r="K17" s="2">
        <f t="shared" si="3"/>
        <v>0.65624669864142493</v>
      </c>
      <c r="L17" s="2">
        <f t="shared" si="3"/>
        <v>4.7898751294132562E-2</v>
      </c>
      <c r="M17" s="2">
        <f t="shared" si="4"/>
        <v>1.1879608696570794E-2</v>
      </c>
      <c r="N17" s="1">
        <v>53761</v>
      </c>
      <c r="O17" s="1">
        <v>124238</v>
      </c>
      <c r="P17" s="1">
        <v>9068</v>
      </c>
      <c r="Q17" s="1">
        <v>398</v>
      </c>
      <c r="R17" s="1">
        <v>85</v>
      </c>
      <c r="S17" s="1">
        <v>778</v>
      </c>
      <c r="T17" s="1">
        <v>164</v>
      </c>
      <c r="U17" s="1">
        <v>29</v>
      </c>
      <c r="V17" s="1">
        <v>69</v>
      </c>
      <c r="W17" s="1">
        <v>172</v>
      </c>
      <c r="X17" s="1">
        <v>57</v>
      </c>
      <c r="Y17" s="1">
        <v>203</v>
      </c>
      <c r="Z17" s="115">
        <v>294</v>
      </c>
      <c r="AG17" s="5">
        <f>IF(Q17&gt;0,RANK(Q17,(N17:P17,Q17:AE17)),0)</f>
        <v>5</v>
      </c>
      <c r="AH17" s="5">
        <f>IF(R17&gt;0,RANK(R17,(N17:P17,Q17:AE17)),0)</f>
        <v>10</v>
      </c>
      <c r="AI17" s="5">
        <f>IF(T17&gt;0,RANK(T17,(N17:P17,Q17:AE17)),0)</f>
        <v>9</v>
      </c>
      <c r="AJ17" s="5">
        <f>IF(S17&gt;0,RANK(S17,(N17:P17,Q17:AE17)),0)</f>
        <v>4</v>
      </c>
      <c r="AK17" s="2">
        <f t="shared" si="5"/>
        <v>2.1023051406114644E-3</v>
      </c>
      <c r="AL17" s="2">
        <f t="shared" si="5"/>
        <v>4.4898476621099112E-4</v>
      </c>
      <c r="AM17" s="2">
        <f t="shared" si="6"/>
        <v>8.662764901012065E-4</v>
      </c>
      <c r="AN17" s="2">
        <f t="shared" si="7"/>
        <v>4.1095311542606013E-3</v>
      </c>
      <c r="AP17" t="s">
        <v>77</v>
      </c>
      <c r="AQ17" t="s">
        <v>64</v>
      </c>
      <c r="AT17">
        <v>34</v>
      </c>
      <c r="AU17" s="79">
        <v>29</v>
      </c>
      <c r="AV17" s="54">
        <f t="shared" si="8"/>
        <v>34029</v>
      </c>
      <c r="AX17" s="5" t="s">
        <v>189</v>
      </c>
      <c r="AY17" s="1">
        <v>300</v>
      </c>
      <c r="BA17" s="5"/>
      <c r="BB17" s="5"/>
    </row>
    <row r="18" spans="1:54" hidden="1" outlineLevel="1">
      <c r="A18" t="s">
        <v>78</v>
      </c>
      <c r="B18" t="s">
        <v>64</v>
      </c>
      <c r="C18" s="1">
        <f t="shared" si="0"/>
        <v>110779</v>
      </c>
      <c r="D18" s="5">
        <f>IF(N18&gt;0, RANK(N18,(N18:P18,Q18:AE18)),0)</f>
        <v>1</v>
      </c>
      <c r="E18" s="5">
        <f>IF(O18&gt;0,RANK(O18,(N18:P18,Q18:AE18)),0)</f>
        <v>2</v>
      </c>
      <c r="F18" s="5">
        <f>IF(P18&gt;0,RANK(P18,(N18:P18,Q18:AE18)),0)</f>
        <v>3</v>
      </c>
      <c r="G18" s="1">
        <f t="shared" si="1"/>
        <v>8510</v>
      </c>
      <c r="H18" s="2">
        <f t="shared" si="2"/>
        <v>7.6819613825725094E-2</v>
      </c>
      <c r="I18" s="2"/>
      <c r="J18" s="2">
        <f t="shared" si="3"/>
        <v>0.51462822376082107</v>
      </c>
      <c r="K18" s="2">
        <f t="shared" si="3"/>
        <v>0.43780860993509602</v>
      </c>
      <c r="L18" s="2">
        <f t="shared" si="3"/>
        <v>3.8707697307251376E-2</v>
      </c>
      <c r="M18" s="2">
        <f t="shared" si="4"/>
        <v>8.8554689968315392E-3</v>
      </c>
      <c r="N18" s="1">
        <v>57010</v>
      </c>
      <c r="O18" s="1">
        <v>48500</v>
      </c>
      <c r="P18" s="1">
        <v>4288</v>
      </c>
      <c r="Q18" s="1">
        <v>251</v>
      </c>
      <c r="R18" s="1">
        <v>25</v>
      </c>
      <c r="S18" s="1">
        <v>36</v>
      </c>
      <c r="T18" s="1">
        <v>86</v>
      </c>
      <c r="U18" s="1">
        <v>26</v>
      </c>
      <c r="V18" s="1">
        <v>42</v>
      </c>
      <c r="W18" s="1">
        <v>53</v>
      </c>
      <c r="X18" s="1">
        <v>264</v>
      </c>
      <c r="Y18" s="1">
        <v>198</v>
      </c>
      <c r="AG18" s="5">
        <f>IF(Q18&gt;0,RANK(Q18,(N18:P18,Q18:AE18)),0)</f>
        <v>5</v>
      </c>
      <c r="AH18" s="5">
        <f>IF(R18&gt;0,RANK(R18,(N18:P18,Q18:AE18)),0)</f>
        <v>12</v>
      </c>
      <c r="AI18" s="5">
        <f>IF(T18&gt;0,RANK(T18,(N18:P18,Q18:AE18)),0)</f>
        <v>7</v>
      </c>
      <c r="AJ18" s="5">
        <f>IF(S18&gt;0,RANK(S18,(N18:P18,Q18:AE18)),0)</f>
        <v>10</v>
      </c>
      <c r="AK18" s="2">
        <f t="shared" si="5"/>
        <v>2.2657723936847238E-3</v>
      </c>
      <c r="AL18" s="2">
        <f t="shared" si="5"/>
        <v>2.2567454120365774E-4</v>
      </c>
      <c r="AM18" s="2">
        <f t="shared" si="6"/>
        <v>7.7632042174058261E-4</v>
      </c>
      <c r="AN18" s="2">
        <f t="shared" si="7"/>
        <v>3.2497133933326712E-4</v>
      </c>
      <c r="AP18" t="s">
        <v>78</v>
      </c>
      <c r="AQ18" t="s">
        <v>64</v>
      </c>
      <c r="AT18">
        <v>34</v>
      </c>
      <c r="AU18" s="79">
        <v>31</v>
      </c>
      <c r="AV18" s="54">
        <f t="shared" si="8"/>
        <v>34031</v>
      </c>
      <c r="AX18" s="5" t="s">
        <v>189</v>
      </c>
      <c r="AY18" s="1">
        <v>279</v>
      </c>
      <c r="BA18" s="5"/>
      <c r="BB18" s="5"/>
    </row>
    <row r="19" spans="1:54" hidden="1" outlineLevel="1">
      <c r="A19" t="s">
        <v>79</v>
      </c>
      <c r="B19" t="s">
        <v>64</v>
      </c>
      <c r="C19" s="1">
        <f t="shared" si="0"/>
        <v>20371</v>
      </c>
      <c r="D19" s="5">
        <f>IF(N19&gt;0, RANK(N19,(N19:P19,Q19:AE19)),0)</f>
        <v>2</v>
      </c>
      <c r="E19" s="5">
        <f>IF(O19&gt;0,RANK(O19,(N19:P19,Q19:AE19)),0)</f>
        <v>1</v>
      </c>
      <c r="F19" s="5">
        <f>IF(P19&gt;0,RANK(P19,(N19:P19,Q19:AE19)),0)</f>
        <v>3</v>
      </c>
      <c r="G19" s="1">
        <f t="shared" si="1"/>
        <v>1276</v>
      </c>
      <c r="H19" s="2">
        <f t="shared" si="2"/>
        <v>6.2638063914388101E-2</v>
      </c>
      <c r="I19" s="2"/>
      <c r="J19" s="2">
        <f t="shared" si="3"/>
        <v>0.40857100780521327</v>
      </c>
      <c r="K19" s="2">
        <f t="shared" si="3"/>
        <v>0.47120907171960141</v>
      </c>
      <c r="L19" s="2">
        <f t="shared" si="3"/>
        <v>9.871876687447842E-2</v>
      </c>
      <c r="M19" s="2">
        <f t="shared" si="4"/>
        <v>2.1501153600706896E-2</v>
      </c>
      <c r="N19" s="1">
        <v>8323</v>
      </c>
      <c r="O19" s="1">
        <v>9599</v>
      </c>
      <c r="P19" s="1">
        <v>2011</v>
      </c>
      <c r="Q19" s="1">
        <v>104</v>
      </c>
      <c r="R19" s="1">
        <v>45</v>
      </c>
      <c r="S19" s="1">
        <v>46</v>
      </c>
      <c r="T19" s="1">
        <v>35</v>
      </c>
      <c r="U19" s="1">
        <v>51</v>
      </c>
      <c r="V19" s="1">
        <v>35</v>
      </c>
      <c r="W19" s="1">
        <v>34</v>
      </c>
      <c r="X19" s="1">
        <v>27</v>
      </c>
      <c r="Y19" s="1">
        <v>34</v>
      </c>
      <c r="Z19" s="115">
        <v>27</v>
      </c>
      <c r="AG19" s="5">
        <f>IF(Q19&gt;0,RANK(Q19,(N19:P19,Q19:AE19)),0)</f>
        <v>4</v>
      </c>
      <c r="AH19" s="5">
        <f>IF(R19&gt;0,RANK(R19,(N19:P19,Q19:AE19)),0)</f>
        <v>7</v>
      </c>
      <c r="AI19" s="5">
        <f>IF(T19&gt;0,RANK(T19,(N19:P19,Q19:AE19)),0)</f>
        <v>8</v>
      </c>
      <c r="AJ19" s="5">
        <f>IF(S19&gt;0,RANK(S19,(N19:P19,Q19:AE19)),0)</f>
        <v>6</v>
      </c>
      <c r="AK19" s="2">
        <f t="shared" si="5"/>
        <v>5.1052967453733252E-3</v>
      </c>
      <c r="AL19" s="2">
        <f t="shared" si="5"/>
        <v>2.2090226302096116E-3</v>
      </c>
      <c r="AM19" s="2">
        <f t="shared" si="6"/>
        <v>1.7181287123852536E-3</v>
      </c>
      <c r="AN19" s="2">
        <f t="shared" si="7"/>
        <v>2.2581120219920476E-3</v>
      </c>
      <c r="AP19" t="s">
        <v>79</v>
      </c>
      <c r="AQ19" t="s">
        <v>64</v>
      </c>
      <c r="AT19">
        <v>34</v>
      </c>
      <c r="AU19" s="79">
        <v>33</v>
      </c>
      <c r="AV19" s="54">
        <f t="shared" si="8"/>
        <v>34033</v>
      </c>
      <c r="AX19" s="5" t="s">
        <v>189</v>
      </c>
      <c r="AY19" s="1">
        <v>73</v>
      </c>
      <c r="BA19" s="5"/>
      <c r="BB19" s="5"/>
    </row>
    <row r="20" spans="1:54" hidden="1" outlineLevel="1">
      <c r="A20" t="s">
        <v>80</v>
      </c>
      <c r="B20" t="s">
        <v>64</v>
      </c>
      <c r="C20" s="1">
        <f t="shared" si="0"/>
        <v>102286</v>
      </c>
      <c r="D20" s="5">
        <f>IF(N20&gt;0, RANK(N20,(N20:P20,Q20:AE20)),0)</f>
        <v>2</v>
      </c>
      <c r="E20" s="5">
        <f>IF(O20&gt;0,RANK(O20,(N20:P20,Q20:AE20)),0)</f>
        <v>1</v>
      </c>
      <c r="F20" s="5">
        <f>IF(P20&gt;0,RANK(P20,(N20:P20,Q20:AE20)),0)</f>
        <v>3</v>
      </c>
      <c r="G20" s="1">
        <f t="shared" si="1"/>
        <v>22392</v>
      </c>
      <c r="H20" s="2">
        <f t="shared" si="2"/>
        <v>0.21891558962125804</v>
      </c>
      <c r="I20" s="2"/>
      <c r="J20" s="2">
        <f t="shared" si="3"/>
        <v>0.34304792444713844</v>
      </c>
      <c r="K20" s="2">
        <f t="shared" si="3"/>
        <v>0.56196351406839651</v>
      </c>
      <c r="L20" s="2">
        <f t="shared" si="3"/>
        <v>8.7118471736112466E-2</v>
      </c>
      <c r="M20" s="2">
        <f t="shared" si="4"/>
        <v>7.8700897483525295E-3</v>
      </c>
      <c r="N20" s="1">
        <v>35089</v>
      </c>
      <c r="O20" s="1">
        <v>57481</v>
      </c>
      <c r="P20" s="1">
        <v>8911</v>
      </c>
      <c r="Q20" s="1">
        <v>243</v>
      </c>
      <c r="R20" s="1">
        <v>133</v>
      </c>
      <c r="S20" s="1">
        <v>25</v>
      </c>
      <c r="T20" s="1">
        <v>56</v>
      </c>
      <c r="U20" s="1">
        <v>8</v>
      </c>
      <c r="V20" s="1">
        <v>14</v>
      </c>
      <c r="W20" s="1">
        <v>107</v>
      </c>
      <c r="X20" s="1">
        <v>62</v>
      </c>
      <c r="Y20" s="1">
        <v>92</v>
      </c>
      <c r="Z20" s="90">
        <v>65</v>
      </c>
      <c r="AG20" s="5">
        <f>IF(Q20&gt;0,RANK(Q20,(N20:P20,Q20:AE20)),0)</f>
        <v>4</v>
      </c>
      <c r="AH20" s="5">
        <f>IF(R20&gt;0,RANK(R20,(N20:P20,Q20:AE20)),0)</f>
        <v>5</v>
      </c>
      <c r="AI20" s="5">
        <f>IF(T20&gt;0,RANK(T20,(N20:P20,Q20:AE20)),0)</f>
        <v>10</v>
      </c>
      <c r="AJ20" s="5">
        <f>IF(S20&gt;0,RANK(S20,(N20:P20,Q20:AE20)),0)</f>
        <v>11</v>
      </c>
      <c r="AK20" s="2">
        <f t="shared" si="5"/>
        <v>2.3756916880120446E-3</v>
      </c>
      <c r="AL20" s="2">
        <f t="shared" si="5"/>
        <v>1.3002756975539174E-3</v>
      </c>
      <c r="AM20" s="2">
        <f t="shared" si="6"/>
        <v>5.474845042332284E-4</v>
      </c>
      <c r="AN20" s="2">
        <f t="shared" si="7"/>
        <v>2.4441272510411982E-4</v>
      </c>
      <c r="AP20" t="s">
        <v>80</v>
      </c>
      <c r="AQ20" t="s">
        <v>64</v>
      </c>
      <c r="AT20">
        <v>34</v>
      </c>
      <c r="AU20" s="79">
        <v>35</v>
      </c>
      <c r="AV20" s="54">
        <f t="shared" si="8"/>
        <v>34035</v>
      </c>
      <c r="AX20" s="5" t="s">
        <v>189</v>
      </c>
      <c r="AY20" s="1">
        <v>277</v>
      </c>
      <c r="BA20" s="5"/>
      <c r="BB20" s="5"/>
    </row>
    <row r="21" spans="1:54" hidden="1" outlineLevel="1">
      <c r="A21" t="s">
        <v>201</v>
      </c>
      <c r="B21" t="s">
        <v>64</v>
      </c>
      <c r="C21" s="1">
        <f t="shared" si="0"/>
        <v>49919</v>
      </c>
      <c r="D21" s="5">
        <f>IF(N21&gt;0, RANK(N21,(N21:P21,Q21:AE21)),0)</f>
        <v>2</v>
      </c>
      <c r="E21" s="5">
        <f>IF(O21&gt;0,RANK(O21,(N21:P21,Q21:AE21)),0)</f>
        <v>1</v>
      </c>
      <c r="F21" s="5">
        <f>IF(P21&gt;0,RANK(P21,(N21:P21,Q21:AE21)),0)</f>
        <v>3</v>
      </c>
      <c r="G21" s="1">
        <f t="shared" si="1"/>
        <v>18879</v>
      </c>
      <c r="H21" s="2">
        <f t="shared" si="2"/>
        <v>0.37819267212884872</v>
      </c>
      <c r="I21" s="2"/>
      <c r="J21" s="2">
        <f t="shared" si="3"/>
        <v>0.25781766461667904</v>
      </c>
      <c r="K21" s="2">
        <f t="shared" si="3"/>
        <v>0.63601033674552776</v>
      </c>
      <c r="L21" s="2">
        <f t="shared" si="3"/>
        <v>9.1408081091368013E-2</v>
      </c>
      <c r="M21" s="2">
        <f t="shared" si="4"/>
        <v>1.476391754642524E-2</v>
      </c>
      <c r="N21" s="1">
        <v>12870</v>
      </c>
      <c r="O21" s="1">
        <v>31749</v>
      </c>
      <c r="P21" s="1">
        <v>4563</v>
      </c>
      <c r="Q21" s="1">
        <v>151</v>
      </c>
      <c r="R21" s="1">
        <v>71</v>
      </c>
      <c r="S21" s="1">
        <v>60</v>
      </c>
      <c r="T21" s="1">
        <v>106</v>
      </c>
      <c r="U21" s="1">
        <v>74</v>
      </c>
      <c r="V21" s="1">
        <v>21</v>
      </c>
      <c r="W21" s="1">
        <v>59</v>
      </c>
      <c r="X21" s="1">
        <v>32</v>
      </c>
      <c r="Y21" s="1">
        <v>90</v>
      </c>
      <c r="Z21" s="1">
        <v>73</v>
      </c>
      <c r="AG21" s="5">
        <f>IF(Q21&gt;0,RANK(Q21,(N21:P21,Q21:AE21)),0)</f>
        <v>4</v>
      </c>
      <c r="AH21" s="5">
        <f>IF(R21&gt;0,RANK(R21,(N21:P21,Q21:AE21)),0)</f>
        <v>9</v>
      </c>
      <c r="AI21" s="5">
        <f>IF(T21&gt;0,RANK(T21,(N21:P21,Q21:AE21)),0)</f>
        <v>5</v>
      </c>
      <c r="AJ21" s="5">
        <f>IF(S21&gt;0,RANK(S21,(N21:P21,Q21:AE21)),0)</f>
        <v>10</v>
      </c>
      <c r="AK21" s="2">
        <f t="shared" si="5"/>
        <v>3.0249003385484485E-3</v>
      </c>
      <c r="AL21" s="2">
        <f t="shared" si="5"/>
        <v>1.4223041326949658E-3</v>
      </c>
      <c r="AM21" s="2">
        <f t="shared" si="6"/>
        <v>2.1234399727558645E-3</v>
      </c>
      <c r="AN21" s="2">
        <f t="shared" si="7"/>
        <v>1.2019471543901119E-3</v>
      </c>
      <c r="AP21" t="s">
        <v>201</v>
      </c>
      <c r="AQ21" t="s">
        <v>64</v>
      </c>
      <c r="AT21">
        <v>34</v>
      </c>
      <c r="AU21" s="79">
        <v>37</v>
      </c>
      <c r="AV21" s="54">
        <f t="shared" si="8"/>
        <v>34037</v>
      </c>
      <c r="AX21" s="5" t="s">
        <v>189</v>
      </c>
      <c r="AY21" s="1">
        <v>100</v>
      </c>
      <c r="BA21" s="5"/>
      <c r="BB21" s="5"/>
    </row>
    <row r="22" spans="1:54" hidden="1" outlineLevel="1">
      <c r="A22" t="s">
        <v>89</v>
      </c>
      <c r="B22" t="s">
        <v>64</v>
      </c>
      <c r="C22" s="1">
        <f t="shared" si="0"/>
        <v>134773</v>
      </c>
      <c r="D22" s="5">
        <f>IF(N22&gt;0, RANK(N22,(N22:P22,Q22:AE22)),0)</f>
        <v>1</v>
      </c>
      <c r="E22" s="5">
        <f>IF(O22&gt;0,RANK(O22,(N22:P22,Q22:AE22)),0)</f>
        <v>2</v>
      </c>
      <c r="F22" s="5">
        <f>IF(P22&gt;0,RANK(P22,(N22:P22,Q22:AE22)),0)</f>
        <v>3</v>
      </c>
      <c r="G22" s="1">
        <f t="shared" si="1"/>
        <v>12098</v>
      </c>
      <c r="H22" s="2">
        <f t="shared" si="2"/>
        <v>8.9765754268288159E-2</v>
      </c>
      <c r="I22" s="2"/>
      <c r="J22" s="2">
        <f t="shared" si="3"/>
        <v>0.51098513797273937</v>
      </c>
      <c r="K22" s="2">
        <f t="shared" si="3"/>
        <v>0.42121938370445117</v>
      </c>
      <c r="L22" s="2">
        <f t="shared" si="3"/>
        <v>5.9351650553152335E-2</v>
      </c>
      <c r="M22" s="2">
        <f t="shared" si="4"/>
        <v>8.4438277696571307E-3</v>
      </c>
      <c r="N22" s="1">
        <v>68867</v>
      </c>
      <c r="O22" s="1">
        <v>56769</v>
      </c>
      <c r="P22" s="1">
        <v>7999</v>
      </c>
      <c r="Q22" s="1">
        <v>191</v>
      </c>
      <c r="R22" s="1">
        <v>13</v>
      </c>
      <c r="S22" s="1">
        <v>36</v>
      </c>
      <c r="T22" s="1">
        <v>126</v>
      </c>
      <c r="U22" s="1">
        <v>302</v>
      </c>
      <c r="V22" s="1">
        <v>85</v>
      </c>
      <c r="W22" s="1">
        <v>50</v>
      </c>
      <c r="X22" s="1">
        <v>186</v>
      </c>
      <c r="Y22" s="1">
        <v>69</v>
      </c>
      <c r="Z22" s="1">
        <v>80</v>
      </c>
      <c r="AG22" s="5">
        <f>IF(Q22&gt;0,RANK(Q22,(N22:P22,Q22:AE22)),0)</f>
        <v>5</v>
      </c>
      <c r="AH22" s="5">
        <f>IF(R22&gt;0,RANK(R22,(N22:P22,Q22:AE22)),0)</f>
        <v>13</v>
      </c>
      <c r="AI22" s="5">
        <f>IF(T22&gt;0,RANK(T22,(N22:P22,Q22:AE22)),0)</f>
        <v>7</v>
      </c>
      <c r="AJ22" s="5">
        <f>IF(S22&gt;0,RANK(S22,(N22:P22,Q22:AE22)),0)</f>
        <v>12</v>
      </c>
      <c r="AK22" s="2">
        <f t="shared" si="5"/>
        <v>1.4171978066823473E-3</v>
      </c>
      <c r="AL22" s="2">
        <f t="shared" si="5"/>
        <v>9.645848946005505E-5</v>
      </c>
      <c r="AM22" s="2">
        <f t="shared" si="6"/>
        <v>9.3490535938207204E-4</v>
      </c>
      <c r="AN22" s="2">
        <f t="shared" si="7"/>
        <v>2.671158169663063E-4</v>
      </c>
      <c r="AP22" t="s">
        <v>89</v>
      </c>
      <c r="AQ22" t="s">
        <v>64</v>
      </c>
      <c r="AT22">
        <v>34</v>
      </c>
      <c r="AU22" s="79">
        <v>39</v>
      </c>
      <c r="AV22" s="54">
        <f t="shared" si="8"/>
        <v>34039</v>
      </c>
      <c r="AX22" s="5" t="s">
        <v>189</v>
      </c>
      <c r="AY22" s="1">
        <v>437</v>
      </c>
      <c r="BA22" s="5"/>
      <c r="BB22" s="5"/>
    </row>
    <row r="23" spans="1:54" hidden="1" outlineLevel="1">
      <c r="A23" t="s">
        <v>91</v>
      </c>
      <c r="B23" t="s">
        <v>64</v>
      </c>
      <c r="C23" s="1">
        <f t="shared" si="0"/>
        <v>32386</v>
      </c>
      <c r="D23" s="5">
        <f>IF(N23&gt;0, RANK(N23,(N23:P23,Q23:AE23)),0)</f>
        <v>2</v>
      </c>
      <c r="E23" s="5">
        <f>IF(O23&gt;0,RANK(O23,(N23:P23,Q23:AE23)),0)</f>
        <v>1</v>
      </c>
      <c r="F23" s="5">
        <f>IF(P23&gt;0,RANK(P23,(N23:P23,Q23:AE23)),0)</f>
        <v>3</v>
      </c>
      <c r="G23" s="1">
        <f t="shared" si="1"/>
        <v>11728</v>
      </c>
      <c r="H23" s="2">
        <f t="shared" si="2"/>
        <v>0.36213178533934415</v>
      </c>
      <c r="I23" s="2"/>
      <c r="J23" s="2">
        <f t="shared" si="3"/>
        <v>0.26079170011733466</v>
      </c>
      <c r="K23" s="2">
        <f t="shared" si="3"/>
        <v>0.62292348545667886</v>
      </c>
      <c r="L23" s="2">
        <f t="shared" si="3"/>
        <v>9.961094300006175E-2</v>
      </c>
      <c r="M23" s="2">
        <f t="shared" si="4"/>
        <v>1.6673871425924733E-2</v>
      </c>
      <c r="N23" s="1">
        <v>8446</v>
      </c>
      <c r="O23" s="1">
        <v>20174</v>
      </c>
      <c r="P23" s="1">
        <v>3226</v>
      </c>
      <c r="Q23" s="1">
        <v>221</v>
      </c>
      <c r="R23" s="1">
        <v>26</v>
      </c>
      <c r="S23" s="1">
        <v>59</v>
      </c>
      <c r="T23" s="1">
        <v>59</v>
      </c>
      <c r="U23" s="1">
        <v>20</v>
      </c>
      <c r="V23" s="1">
        <v>14</v>
      </c>
      <c r="W23" s="1">
        <v>43</v>
      </c>
      <c r="X23" s="1">
        <v>14</v>
      </c>
      <c r="Y23" s="1">
        <v>54</v>
      </c>
      <c r="Z23" s="1">
        <v>30</v>
      </c>
      <c r="AG23" s="5">
        <f>IF(Q23&gt;0,RANK(Q23,(N23:P23,Q23:AE23)),0)</f>
        <v>4</v>
      </c>
      <c r="AH23" s="5">
        <f>IF(R23&gt;0,RANK(R23,(N23:P23,Q23:AE23)),0)</f>
        <v>10</v>
      </c>
      <c r="AI23" s="5">
        <f>IF(T23&gt;0,RANK(T23,(N23:P23,Q23:AE23)),0)</f>
        <v>5</v>
      </c>
      <c r="AJ23" s="5">
        <f>IF(S23&gt;0,RANK(S23,(N23:P23,Q23:AE23)),0)</f>
        <v>5</v>
      </c>
      <c r="AK23" s="2">
        <f t="shared" si="5"/>
        <v>6.8239362687581052E-3</v>
      </c>
      <c r="AL23" s="2">
        <f t="shared" si="5"/>
        <v>8.0281603161860067E-4</v>
      </c>
      <c r="AM23" s="2">
        <f t="shared" si="6"/>
        <v>1.8217748409806707E-3</v>
      </c>
      <c r="AN23" s="2">
        <f t="shared" si="7"/>
        <v>1.8217748409806707E-3</v>
      </c>
      <c r="AP23" t="s">
        <v>91</v>
      </c>
      <c r="AQ23" t="s">
        <v>64</v>
      </c>
      <c r="AT23">
        <v>34</v>
      </c>
      <c r="AU23" s="79">
        <v>41</v>
      </c>
      <c r="AV23" s="54">
        <f t="shared" si="8"/>
        <v>34041</v>
      </c>
      <c r="AX23" s="5" t="s">
        <v>189</v>
      </c>
      <c r="AY23" s="1">
        <v>85</v>
      </c>
      <c r="BA23" s="5"/>
      <c r="BB23" s="5"/>
    </row>
    <row r="24" spans="1:54" collapsed="1">
      <c r="A24" t="s">
        <v>117</v>
      </c>
      <c r="B24" t="s">
        <v>101</v>
      </c>
      <c r="C24" s="1">
        <f t="shared" si="0"/>
        <v>2425441</v>
      </c>
      <c r="D24" s="5">
        <f>IF(N24&gt;0, RANK(N24,(N24:P24,Q24:AE24)),0)</f>
        <v>2</v>
      </c>
      <c r="E24" s="5">
        <f>IF(O24&gt;0,RANK(O24,(N24:P24,Q24:AE24)),0)</f>
        <v>1</v>
      </c>
      <c r="F24" s="5">
        <f>IF(P24&gt;0,RANK(P24,(N24:P24,Q24:AE24)),0)</f>
        <v>3</v>
      </c>
      <c r="G24" s="1">
        <f t="shared" si="1"/>
        <v>86714</v>
      </c>
      <c r="H24" s="2">
        <f t="shared" si="2"/>
        <v>3.5751848839035871E-2</v>
      </c>
      <c r="I24" s="2"/>
      <c r="J24" s="2">
        <f t="shared" si="3"/>
        <v>0.44846730965626458</v>
      </c>
      <c r="K24" s="2">
        <f t="shared" si="3"/>
        <v>0.48421915849530045</v>
      </c>
      <c r="L24" s="2">
        <f t="shared" si="3"/>
        <v>5.7547885106254901E-2</v>
      </c>
      <c r="M24" s="2">
        <f t="shared" si="4"/>
        <v>9.7656467421800702E-3</v>
      </c>
      <c r="N24" s="1">
        <f t="shared" ref="N24:Y24" si="9">SUM(N3:N23)</f>
        <v>1087731</v>
      </c>
      <c r="O24" s="1">
        <f t="shared" si="9"/>
        <v>1174445</v>
      </c>
      <c r="P24" s="1">
        <f t="shared" si="9"/>
        <v>139579</v>
      </c>
      <c r="Q24" s="1">
        <f t="shared" si="9"/>
        <v>4830</v>
      </c>
      <c r="R24" s="1">
        <f t="shared" si="9"/>
        <v>1625</v>
      </c>
      <c r="S24" s="1">
        <f t="shared" si="9"/>
        <v>2563</v>
      </c>
      <c r="T24" s="1">
        <f t="shared" si="9"/>
        <v>2869</v>
      </c>
      <c r="U24" s="1">
        <f t="shared" si="9"/>
        <v>1021</v>
      </c>
      <c r="V24" s="1">
        <f t="shared" si="9"/>
        <v>753</v>
      </c>
      <c r="W24" s="1">
        <f t="shared" si="9"/>
        <v>2598</v>
      </c>
      <c r="X24" s="1">
        <f t="shared" si="9"/>
        <v>2085</v>
      </c>
      <c r="Y24" s="1">
        <f t="shared" si="9"/>
        <v>3585</v>
      </c>
      <c r="Z24" s="1">
        <f>SUM(Z3:Z23)</f>
        <v>1757</v>
      </c>
      <c r="AG24" s="5">
        <f>IF(Q24&gt;0,RANK(Q24,(N24:P24,Q24:AE24)),0)</f>
        <v>4</v>
      </c>
      <c r="AH24" s="5">
        <f>IF(R24&gt;0,RANK(R24,(N24:P24,Q24:AE24)),0)</f>
        <v>11</v>
      </c>
      <c r="AI24" s="5">
        <f>IF(T24&gt;0,RANK(T24,(N24:P24,Q24:AE24)),0)</f>
        <v>6</v>
      </c>
      <c r="AJ24" s="5">
        <f>IF(S24&gt;0,RANK(S24,(N24:P24,Q24:AE24)),0)</f>
        <v>8</v>
      </c>
      <c r="AK24" s="2">
        <f t="shared" si="5"/>
        <v>1.991390431678198E-3</v>
      </c>
      <c r="AL24" s="2">
        <f t="shared" si="5"/>
        <v>6.699812528938036E-4</v>
      </c>
      <c r="AM24" s="2">
        <f t="shared" si="6"/>
        <v>1.1828776704937371E-3</v>
      </c>
      <c r="AN24" s="2">
        <f t="shared" si="7"/>
        <v>1.0567150468718885E-3</v>
      </c>
      <c r="AP24" t="s">
        <v>117</v>
      </c>
      <c r="AQ24" t="s">
        <v>101</v>
      </c>
      <c r="AT24">
        <v>34</v>
      </c>
      <c r="AU24" s="79"/>
      <c r="AV24" s="54">
        <v>34</v>
      </c>
      <c r="AX24" s="5" t="s">
        <v>113</v>
      </c>
      <c r="AY24" s="1">
        <f>SUM(AY3:AY23)</f>
        <v>6199</v>
      </c>
      <c r="BA24" s="5"/>
      <c r="BB24" s="5"/>
    </row>
    <row r="25" spans="1:54">
      <c r="C25" s="1"/>
      <c r="E25" s="5"/>
      <c r="F25" s="5"/>
      <c r="I25" s="2"/>
      <c r="AG25" s="5"/>
      <c r="AH25" s="5"/>
      <c r="AI25" s="5"/>
      <c r="AJ25" s="5"/>
      <c r="AT25"/>
      <c r="AU25" s="79"/>
      <c r="BA25" s="5"/>
      <c r="BB25" s="5"/>
    </row>
    <row r="26" spans="1:54" hidden="1" outlineLevel="1">
      <c r="A26" t="s">
        <v>202</v>
      </c>
      <c r="B26" t="s">
        <v>203</v>
      </c>
      <c r="C26" s="1">
        <f t="shared" ref="C26:C89" si="10">SUM(N26:AE26)</f>
        <v>8651</v>
      </c>
      <c r="D26" s="5">
        <f>IF(N26&gt;0, RANK(N26,(N26:P26,Q26:AE26)),0)</f>
        <v>2</v>
      </c>
      <c r="E26" s="5">
        <f>IF(O26&gt;0,RANK(O26,(N26:P26,Q26:AE26)),0)</f>
        <v>1</v>
      </c>
      <c r="F26" s="5">
        <f>IF(P26&gt;0,RANK(P26,(N26:P26,Q26:AE26)),0)</f>
        <v>0</v>
      </c>
      <c r="G26" s="1">
        <f t="shared" ref="G26:G89" si="11">IF(C26&gt;0,MAX(N26:P26)-LARGE(N26:P26,2),0)</f>
        <v>2151</v>
      </c>
      <c r="H26" s="2">
        <f t="shared" ref="H26:H89" si="12">IF(C26&gt;0,G26/C26,0)</f>
        <v>0.24864177551728123</v>
      </c>
      <c r="I26" s="2"/>
      <c r="J26" s="2">
        <f t="shared" ref="J26:L57" si="13">IF($C26=0,"-",N26/$C26)</f>
        <v>0.37556351866836202</v>
      </c>
      <c r="K26" s="2">
        <f t="shared" si="13"/>
        <v>0.6242052941856433</v>
      </c>
      <c r="L26" s="2">
        <f t="shared" si="13"/>
        <v>0</v>
      </c>
      <c r="M26" s="2">
        <f t="shared" ref="M26:M89" si="14">IF(C26=0,"-",(1-J26-K26-L26))</f>
        <v>2.3118714599468237E-4</v>
      </c>
      <c r="N26" s="1">
        <v>3249</v>
      </c>
      <c r="O26" s="1">
        <v>5400</v>
      </c>
      <c r="Z26" s="1">
        <v>2</v>
      </c>
      <c r="AG26" s="5">
        <f>IF(Q26&gt;0,RANK(Q26,(N26:P26,Q26:AE26)),0)</f>
        <v>0</v>
      </c>
      <c r="AH26" s="5">
        <f>IF(R26&gt;0,RANK(R26,(N26:P26,Q26:AE26)),0)</f>
        <v>0</v>
      </c>
      <c r="AI26" s="5">
        <f>IF(T26&gt;0,RANK(T26,(N26:P26,Q26:AE26)),0)</f>
        <v>0</v>
      </c>
      <c r="AJ26" s="5">
        <f>IF(S26&gt;0,RANK(S26,(N26:P26,Q26:AE26)),0)</f>
        <v>0</v>
      </c>
      <c r="AK26" s="2">
        <f t="shared" ref="AK26:AL57" si="15">IF($C26=0,"-",Q26/$C26)</f>
        <v>0</v>
      </c>
      <c r="AL26" s="2">
        <f t="shared" si="15"/>
        <v>0</v>
      </c>
      <c r="AM26" s="2">
        <f t="shared" ref="AM26:AM89" si="16">IF($C26=0,"-",T26/$C26)</f>
        <v>0</v>
      </c>
      <c r="AN26" s="2">
        <f t="shared" ref="AN26:AN89" si="17">IF($C26=0,"-",S26/$C26)</f>
        <v>0</v>
      </c>
      <c r="AP26" t="s">
        <v>202</v>
      </c>
      <c r="AQ26" t="s">
        <v>203</v>
      </c>
      <c r="AT26">
        <v>51</v>
      </c>
      <c r="AU26" s="79">
        <v>1</v>
      </c>
      <c r="AV26" s="54">
        <f t="shared" si="8"/>
        <v>51001</v>
      </c>
      <c r="AX26" s="5" t="s">
        <v>189</v>
      </c>
      <c r="AZ26" s="1"/>
      <c r="BA26" s="1"/>
    </row>
    <row r="27" spans="1:54" hidden="1" outlineLevel="1">
      <c r="A27" t="s">
        <v>204</v>
      </c>
      <c r="B27" t="s">
        <v>203</v>
      </c>
      <c r="C27" s="1">
        <f t="shared" si="10"/>
        <v>31235</v>
      </c>
      <c r="D27" s="5">
        <f>IF(N27&gt;0, RANK(N27,(N27:P27,Q27:AE27)),0)</f>
        <v>2</v>
      </c>
      <c r="E27" s="5">
        <f>IF(O27&gt;0,RANK(O27,(N27:P27,Q27:AE27)),0)</f>
        <v>1</v>
      </c>
      <c r="F27" s="5">
        <f>IF(P27&gt;0,RANK(P27,(N27:P27,Q27:AE27)),0)</f>
        <v>0</v>
      </c>
      <c r="G27" s="1">
        <f t="shared" si="11"/>
        <v>334</v>
      </c>
      <c r="H27" s="2">
        <f t="shared" si="12"/>
        <v>1.0693132703697775E-2</v>
      </c>
      <c r="I27" s="2"/>
      <c r="J27" s="2">
        <f t="shared" si="13"/>
        <v>0.49409316471906517</v>
      </c>
      <c r="K27" s="2">
        <f t="shared" si="13"/>
        <v>0.50478629742276293</v>
      </c>
      <c r="L27" s="2">
        <f t="shared" si="13"/>
        <v>0</v>
      </c>
      <c r="M27" s="2">
        <f t="shared" si="14"/>
        <v>1.1205378581718994E-3</v>
      </c>
      <c r="N27" s="1">
        <v>15433</v>
      </c>
      <c r="O27" s="1">
        <v>15767</v>
      </c>
      <c r="Z27" s="1">
        <v>35</v>
      </c>
      <c r="AG27" s="5">
        <f>IF(Q27&gt;0,RANK(Q27,(N27:P27,Q27:AE27)),0)</f>
        <v>0</v>
      </c>
      <c r="AH27" s="5">
        <f>IF(R27&gt;0,RANK(R27,(N27:P27,Q27:AE27)),0)</f>
        <v>0</v>
      </c>
      <c r="AI27" s="5">
        <f>IF(T27&gt;0,RANK(T27,(N27:P27,Q27:AE27)),0)</f>
        <v>0</v>
      </c>
      <c r="AJ27" s="5">
        <f>IF(S27&gt;0,RANK(S27,(N27:P27,Q27:AE27)),0)</f>
        <v>0</v>
      </c>
      <c r="AK27" s="2">
        <f t="shared" si="15"/>
        <v>0</v>
      </c>
      <c r="AL27" s="2">
        <f t="shared" si="15"/>
        <v>0</v>
      </c>
      <c r="AM27" s="2">
        <f t="shared" si="16"/>
        <v>0</v>
      </c>
      <c r="AN27" s="2">
        <f t="shared" si="17"/>
        <v>0</v>
      </c>
      <c r="AP27" t="s">
        <v>204</v>
      </c>
      <c r="AQ27" t="s">
        <v>203</v>
      </c>
      <c r="AT27">
        <v>51</v>
      </c>
      <c r="AU27" s="79">
        <v>3</v>
      </c>
      <c r="AV27" s="54">
        <f t="shared" si="8"/>
        <v>51003</v>
      </c>
      <c r="AX27" s="5" t="s">
        <v>189</v>
      </c>
      <c r="AZ27" s="1"/>
      <c r="BA27" s="1"/>
    </row>
    <row r="28" spans="1:54" hidden="1" outlineLevel="1">
      <c r="A28" t="s">
        <v>165</v>
      </c>
      <c r="B28" t="s">
        <v>203</v>
      </c>
      <c r="C28" s="1">
        <f t="shared" si="10"/>
        <v>5210</v>
      </c>
      <c r="D28" s="5">
        <f>IF(N28&gt;0, RANK(N28,(N28:P28,Q28:AE28)),0)</f>
        <v>1</v>
      </c>
      <c r="E28" s="5">
        <f>IF(O28&gt;0,RANK(O28,(N28:P28,Q28:AE28)),0)</f>
        <v>2</v>
      </c>
      <c r="F28" s="5">
        <f>IF(P28&gt;0,RANK(P28,(N28:P28,Q28:AE28)),0)</f>
        <v>0</v>
      </c>
      <c r="G28" s="1">
        <f t="shared" si="11"/>
        <v>1173</v>
      </c>
      <c r="H28" s="2">
        <f t="shared" si="12"/>
        <v>0.22514395393474088</v>
      </c>
      <c r="I28" s="2"/>
      <c r="J28" s="2">
        <f t="shared" si="13"/>
        <v>0.61228406909788868</v>
      </c>
      <c r="K28" s="2">
        <f t="shared" si="13"/>
        <v>0.38714011516314778</v>
      </c>
      <c r="L28" s="2">
        <f t="shared" si="13"/>
        <v>0</v>
      </c>
      <c r="M28" s="2">
        <f t="shared" si="14"/>
        <v>5.7581573896353655E-4</v>
      </c>
      <c r="N28" s="1">
        <v>3190</v>
      </c>
      <c r="O28" s="1">
        <v>2017</v>
      </c>
      <c r="Z28" s="1">
        <v>3</v>
      </c>
      <c r="AG28" s="5">
        <f>IF(Q28&gt;0,RANK(Q28,(N28:P28,Q28:AE28)),0)</f>
        <v>0</v>
      </c>
      <c r="AH28" s="5">
        <f>IF(R28&gt;0,RANK(R28,(N28:P28,Q28:AE28)),0)</f>
        <v>0</v>
      </c>
      <c r="AI28" s="5">
        <f>IF(T28&gt;0,RANK(T28,(N28:P28,Q28:AE28)),0)</f>
        <v>0</v>
      </c>
      <c r="AJ28" s="5">
        <f>IF(S28&gt;0,RANK(S28,(N28:P28,Q28:AE28)),0)</f>
        <v>0</v>
      </c>
      <c r="AK28" s="2">
        <f t="shared" si="15"/>
        <v>0</v>
      </c>
      <c r="AL28" s="2">
        <f t="shared" si="15"/>
        <v>0</v>
      </c>
      <c r="AM28" s="2">
        <f t="shared" si="16"/>
        <v>0</v>
      </c>
      <c r="AN28" s="2">
        <f t="shared" si="17"/>
        <v>0</v>
      </c>
      <c r="AP28" t="s">
        <v>165</v>
      </c>
      <c r="AQ28" t="s">
        <v>203</v>
      </c>
      <c r="AT28">
        <v>51</v>
      </c>
      <c r="AU28" s="79">
        <v>5</v>
      </c>
      <c r="AV28" s="54">
        <f t="shared" si="8"/>
        <v>51005</v>
      </c>
      <c r="AX28" s="5" t="s">
        <v>189</v>
      </c>
      <c r="AZ28" s="1"/>
      <c r="BA28" s="1"/>
    </row>
    <row r="29" spans="1:54" hidden="1" outlineLevel="1">
      <c r="A29" t="s">
        <v>166</v>
      </c>
      <c r="B29" t="s">
        <v>203</v>
      </c>
      <c r="C29" s="1">
        <f t="shared" si="10"/>
        <v>4048</v>
      </c>
      <c r="D29" s="5">
        <f>IF(N29&gt;0, RANK(N29,(N29:P29,Q29:AE29)),0)</f>
        <v>2</v>
      </c>
      <c r="E29" s="5">
        <f>IF(O29&gt;0,RANK(O29,(N29:P29,Q29:AE29)),0)</f>
        <v>1</v>
      </c>
      <c r="F29" s="5">
        <f>IF(P29&gt;0,RANK(P29,(N29:P29,Q29:AE29)),0)</f>
        <v>0</v>
      </c>
      <c r="G29" s="1">
        <f t="shared" si="11"/>
        <v>1710</v>
      </c>
      <c r="H29" s="2">
        <f t="shared" si="12"/>
        <v>0.4224308300395257</v>
      </c>
      <c r="I29" s="2"/>
      <c r="J29" s="2">
        <f t="shared" si="13"/>
        <v>0.28853754940711462</v>
      </c>
      <c r="K29" s="2">
        <f t="shared" si="13"/>
        <v>0.71096837944664026</v>
      </c>
      <c r="L29" s="2">
        <f t="shared" si="13"/>
        <v>0</v>
      </c>
      <c r="M29" s="2">
        <f t="shared" si="14"/>
        <v>4.9407114624511195E-4</v>
      </c>
      <c r="N29" s="1">
        <v>1168</v>
      </c>
      <c r="O29" s="1">
        <v>2878</v>
      </c>
      <c r="Z29" s="1">
        <v>2</v>
      </c>
      <c r="AG29" s="5">
        <f>IF(Q29&gt;0,RANK(Q29,(N29:P29,Q29:AE29)),0)</f>
        <v>0</v>
      </c>
      <c r="AH29" s="5">
        <f>IF(R29&gt;0,RANK(R29,(N29:P29,Q29:AE29)),0)</f>
        <v>0</v>
      </c>
      <c r="AI29" s="5">
        <f>IF(T29&gt;0,RANK(T29,(N29:P29,Q29:AE29)),0)</f>
        <v>0</v>
      </c>
      <c r="AJ29" s="5">
        <f>IF(S29&gt;0,RANK(S29,(N29:P29,Q29:AE29)),0)</f>
        <v>0</v>
      </c>
      <c r="AK29" s="2">
        <f t="shared" si="15"/>
        <v>0</v>
      </c>
      <c r="AL29" s="2">
        <f t="shared" si="15"/>
        <v>0</v>
      </c>
      <c r="AM29" s="2">
        <f t="shared" si="16"/>
        <v>0</v>
      </c>
      <c r="AN29" s="2">
        <f t="shared" si="17"/>
        <v>0</v>
      </c>
      <c r="AP29" t="s">
        <v>166</v>
      </c>
      <c r="AQ29" t="s">
        <v>203</v>
      </c>
      <c r="AT29">
        <v>51</v>
      </c>
      <c r="AU29" s="79">
        <v>7</v>
      </c>
      <c r="AV29" s="54">
        <f t="shared" si="8"/>
        <v>51007</v>
      </c>
      <c r="AX29" s="5" t="s">
        <v>189</v>
      </c>
      <c r="AZ29" s="1"/>
      <c r="BA29" s="1"/>
    </row>
    <row r="30" spans="1:54" hidden="1" outlineLevel="1">
      <c r="A30" t="s">
        <v>167</v>
      </c>
      <c r="B30" t="s">
        <v>203</v>
      </c>
      <c r="C30" s="1">
        <f t="shared" si="10"/>
        <v>8807</v>
      </c>
      <c r="D30" s="5">
        <f>IF(N30&gt;0, RANK(N30,(N30:P30,Q30:AE30)),0)</f>
        <v>2</v>
      </c>
      <c r="E30" s="5">
        <f>IF(O30&gt;0,RANK(O30,(N30:P30,Q30:AE30)),0)</f>
        <v>1</v>
      </c>
      <c r="F30" s="5">
        <f>IF(P30&gt;0,RANK(P30,(N30:P30,Q30:AE30)),0)</f>
        <v>0</v>
      </c>
      <c r="G30" s="1">
        <f t="shared" si="11"/>
        <v>3149</v>
      </c>
      <c r="H30" s="2">
        <f t="shared" si="12"/>
        <v>0.35755648915635291</v>
      </c>
      <c r="I30" s="2"/>
      <c r="J30" s="2">
        <f t="shared" si="13"/>
        <v>0.32099466333598276</v>
      </c>
      <c r="K30" s="2">
        <f t="shared" si="13"/>
        <v>0.67855115249233566</v>
      </c>
      <c r="L30" s="2">
        <f t="shared" si="13"/>
        <v>0</v>
      </c>
      <c r="M30" s="2">
        <f t="shared" si="14"/>
        <v>4.5418417168152647E-4</v>
      </c>
      <c r="N30" s="1">
        <v>2827</v>
      </c>
      <c r="O30" s="1">
        <v>5976</v>
      </c>
      <c r="Z30" s="1">
        <v>4</v>
      </c>
      <c r="AG30" s="5">
        <f>IF(Q30&gt;0,RANK(Q30,(N30:P30,Q30:AE30)),0)</f>
        <v>0</v>
      </c>
      <c r="AH30" s="5">
        <f>IF(R30&gt;0,RANK(R30,(N30:P30,Q30:AE30)),0)</f>
        <v>0</v>
      </c>
      <c r="AI30" s="5">
        <f>IF(T30&gt;0,RANK(T30,(N30:P30,Q30:AE30)),0)</f>
        <v>0</v>
      </c>
      <c r="AJ30" s="5">
        <f>IF(S30&gt;0,RANK(S30,(N30:P30,Q30:AE30)),0)</f>
        <v>0</v>
      </c>
      <c r="AK30" s="2">
        <f t="shared" si="15"/>
        <v>0</v>
      </c>
      <c r="AL30" s="2">
        <f t="shared" si="15"/>
        <v>0</v>
      </c>
      <c r="AM30" s="2">
        <f t="shared" si="16"/>
        <v>0</v>
      </c>
      <c r="AN30" s="2">
        <f t="shared" si="17"/>
        <v>0</v>
      </c>
      <c r="AP30" t="s">
        <v>167</v>
      </c>
      <c r="AQ30" t="s">
        <v>203</v>
      </c>
      <c r="AT30">
        <v>51</v>
      </c>
      <c r="AU30" s="79">
        <v>9</v>
      </c>
      <c r="AV30" s="54">
        <f t="shared" si="8"/>
        <v>51009</v>
      </c>
      <c r="AX30" s="5" t="s">
        <v>189</v>
      </c>
      <c r="AZ30" s="1"/>
      <c r="BA30" s="1"/>
    </row>
    <row r="31" spans="1:54" hidden="1" outlineLevel="1">
      <c r="A31" t="s">
        <v>168</v>
      </c>
      <c r="B31" t="s">
        <v>203</v>
      </c>
      <c r="C31" s="1">
        <f t="shared" si="10"/>
        <v>4570</v>
      </c>
      <c r="D31" s="5">
        <f>IF(N31&gt;0, RANK(N31,(N31:P31,Q31:AE31)),0)</f>
        <v>2</v>
      </c>
      <c r="E31" s="5">
        <f>IF(O31&gt;0,RANK(O31,(N31:P31,Q31:AE31)),0)</f>
        <v>1</v>
      </c>
      <c r="F31" s="5">
        <f>IF(P31&gt;0,RANK(P31,(N31:P31,Q31:AE31)),0)</f>
        <v>0</v>
      </c>
      <c r="G31" s="1">
        <f t="shared" si="11"/>
        <v>2225</v>
      </c>
      <c r="H31" s="2">
        <f t="shared" si="12"/>
        <v>0.48687089715536103</v>
      </c>
      <c r="I31" s="2"/>
      <c r="J31" s="2">
        <f t="shared" si="13"/>
        <v>0.25645514223194749</v>
      </c>
      <c r="K31" s="2">
        <f t="shared" si="13"/>
        <v>0.74332603938730857</v>
      </c>
      <c r="L31" s="2">
        <f t="shared" si="13"/>
        <v>0</v>
      </c>
      <c r="M31" s="2">
        <f t="shared" si="14"/>
        <v>2.188183807440014E-4</v>
      </c>
      <c r="N31" s="1">
        <v>1172</v>
      </c>
      <c r="O31" s="1">
        <v>3397</v>
      </c>
      <c r="Z31" s="1">
        <v>1</v>
      </c>
      <c r="AG31" s="5">
        <f>IF(Q31&gt;0,RANK(Q31,(N31:P31,Q31:AE31)),0)</f>
        <v>0</v>
      </c>
      <c r="AH31" s="5">
        <f>IF(R31&gt;0,RANK(R31,(N31:P31,Q31:AE31)),0)</f>
        <v>0</v>
      </c>
      <c r="AI31" s="5">
        <f>IF(T31&gt;0,RANK(T31,(N31:P31,Q31:AE31)),0)</f>
        <v>0</v>
      </c>
      <c r="AJ31" s="5">
        <f>IF(S31&gt;0,RANK(S31,(N31:P31,Q31:AE31)),0)</f>
        <v>0</v>
      </c>
      <c r="AK31" s="2">
        <f t="shared" si="15"/>
        <v>0</v>
      </c>
      <c r="AL31" s="2">
        <f t="shared" si="15"/>
        <v>0</v>
      </c>
      <c r="AM31" s="2">
        <f t="shared" si="16"/>
        <v>0</v>
      </c>
      <c r="AN31" s="2">
        <f t="shared" si="17"/>
        <v>0</v>
      </c>
      <c r="AP31" t="s">
        <v>168</v>
      </c>
      <c r="AQ31" t="s">
        <v>203</v>
      </c>
      <c r="AT31">
        <v>51</v>
      </c>
      <c r="AU31" s="79">
        <v>11</v>
      </c>
      <c r="AV31" s="54">
        <f t="shared" si="8"/>
        <v>51011</v>
      </c>
      <c r="AX31" s="5" t="s">
        <v>189</v>
      </c>
      <c r="AZ31" s="1"/>
      <c r="BA31" s="1"/>
    </row>
    <row r="32" spans="1:54" hidden="1" outlineLevel="1">
      <c r="A32" t="s">
        <v>169</v>
      </c>
      <c r="B32" t="s">
        <v>203</v>
      </c>
      <c r="C32" s="1">
        <f t="shared" si="10"/>
        <v>56415</v>
      </c>
      <c r="D32" s="5">
        <f>IF(N32&gt;0, RANK(N32,(N32:P32,Q32:AE32)),0)</f>
        <v>1</v>
      </c>
      <c r="E32" s="5">
        <f>IF(O32&gt;0,RANK(O32,(N32:P32,Q32:AE32)),0)</f>
        <v>2</v>
      </c>
      <c r="F32" s="5">
        <f>IF(P32&gt;0,RANK(P32,(N32:P32,Q32:AE32)),0)</f>
        <v>0</v>
      </c>
      <c r="G32" s="1">
        <f t="shared" si="11"/>
        <v>17624</v>
      </c>
      <c r="H32" s="2">
        <f t="shared" si="12"/>
        <v>0.31239918461402111</v>
      </c>
      <c r="I32" s="2"/>
      <c r="J32" s="2">
        <f t="shared" si="13"/>
        <v>0.6549499246654259</v>
      </c>
      <c r="K32" s="2">
        <f t="shared" si="13"/>
        <v>0.34255074005140479</v>
      </c>
      <c r="L32" s="2">
        <f t="shared" si="13"/>
        <v>0</v>
      </c>
      <c r="M32" s="2">
        <f t="shared" si="14"/>
        <v>2.4993352831693127E-3</v>
      </c>
      <c r="N32" s="1">
        <v>36949</v>
      </c>
      <c r="O32" s="1">
        <v>19325</v>
      </c>
      <c r="Z32" s="1">
        <v>141</v>
      </c>
      <c r="AG32" s="5">
        <f>IF(Q32&gt;0,RANK(Q32,(N32:P32,Q32:AE32)),0)</f>
        <v>0</v>
      </c>
      <c r="AH32" s="5">
        <f>IF(R32&gt;0,RANK(R32,(N32:P32,Q32:AE32)),0)</f>
        <v>0</v>
      </c>
      <c r="AI32" s="5">
        <f>IF(T32&gt;0,RANK(T32,(N32:P32,Q32:AE32)),0)</f>
        <v>0</v>
      </c>
      <c r="AJ32" s="5">
        <f>IF(S32&gt;0,RANK(S32,(N32:P32,Q32:AE32)),0)</f>
        <v>0</v>
      </c>
      <c r="AK32" s="2">
        <f t="shared" si="15"/>
        <v>0</v>
      </c>
      <c r="AL32" s="2">
        <f t="shared" si="15"/>
        <v>0</v>
      </c>
      <c r="AM32" s="2">
        <f t="shared" si="16"/>
        <v>0</v>
      </c>
      <c r="AN32" s="2">
        <f t="shared" si="17"/>
        <v>0</v>
      </c>
      <c r="AP32" t="s">
        <v>169</v>
      </c>
      <c r="AQ32" t="s">
        <v>203</v>
      </c>
      <c r="AT32">
        <v>51</v>
      </c>
      <c r="AU32" s="79">
        <v>13</v>
      </c>
      <c r="AV32" s="54">
        <f t="shared" si="8"/>
        <v>51013</v>
      </c>
      <c r="AX32" s="5" t="s">
        <v>189</v>
      </c>
      <c r="AZ32" s="1"/>
      <c r="BA32" s="1"/>
    </row>
    <row r="33" spans="1:53" hidden="1" outlineLevel="1">
      <c r="A33" t="s">
        <v>170</v>
      </c>
      <c r="B33" t="s">
        <v>203</v>
      </c>
      <c r="C33" s="1">
        <f t="shared" si="10"/>
        <v>20235</v>
      </c>
      <c r="D33" s="5">
        <f>IF(N33&gt;0, RANK(N33,(N33:P33,Q33:AE33)),0)</f>
        <v>2</v>
      </c>
      <c r="E33" s="5">
        <f>IF(O33&gt;0,RANK(O33,(N33:P33,Q33:AE33)),0)</f>
        <v>1</v>
      </c>
      <c r="F33" s="5">
        <f>IF(P33&gt;0,RANK(P33,(N33:P33,Q33:AE33)),0)</f>
        <v>0</v>
      </c>
      <c r="G33" s="1">
        <f t="shared" si="11"/>
        <v>11103</v>
      </c>
      <c r="H33" s="2">
        <f t="shared" si="12"/>
        <v>0.54870274277242403</v>
      </c>
      <c r="I33" s="2"/>
      <c r="J33" s="2">
        <f t="shared" si="13"/>
        <v>0.22525327403014578</v>
      </c>
      <c r="K33" s="2">
        <f t="shared" si="13"/>
        <v>0.77395601680256976</v>
      </c>
      <c r="L33" s="2">
        <f t="shared" si="13"/>
        <v>0</v>
      </c>
      <c r="M33" s="2">
        <f t="shared" si="14"/>
        <v>7.907091672844091E-4</v>
      </c>
      <c r="N33" s="1">
        <v>4558</v>
      </c>
      <c r="O33" s="1">
        <v>15661</v>
      </c>
      <c r="Z33" s="1">
        <v>16</v>
      </c>
      <c r="AG33" s="5">
        <f>IF(Q33&gt;0,RANK(Q33,(N33:P33,Q33:AE33)),0)</f>
        <v>0</v>
      </c>
      <c r="AH33" s="5">
        <f>IF(R33&gt;0,RANK(R33,(N33:P33,Q33:AE33)),0)</f>
        <v>0</v>
      </c>
      <c r="AI33" s="5">
        <f>IF(T33&gt;0,RANK(T33,(N33:P33,Q33:AE33)),0)</f>
        <v>0</v>
      </c>
      <c r="AJ33" s="5">
        <f>IF(S33&gt;0,RANK(S33,(N33:P33,Q33:AE33)),0)</f>
        <v>0</v>
      </c>
      <c r="AK33" s="2">
        <f t="shared" si="15"/>
        <v>0</v>
      </c>
      <c r="AL33" s="2">
        <f t="shared" si="15"/>
        <v>0</v>
      </c>
      <c r="AM33" s="2">
        <f t="shared" si="16"/>
        <v>0</v>
      </c>
      <c r="AN33" s="2">
        <f t="shared" si="17"/>
        <v>0</v>
      </c>
      <c r="AP33" t="s">
        <v>170</v>
      </c>
      <c r="AQ33" t="s">
        <v>203</v>
      </c>
      <c r="AT33">
        <v>51</v>
      </c>
      <c r="AU33" s="79">
        <v>15</v>
      </c>
      <c r="AV33" s="54">
        <f t="shared" si="8"/>
        <v>51015</v>
      </c>
      <c r="AX33" s="5" t="s">
        <v>189</v>
      </c>
      <c r="AZ33" s="1"/>
      <c r="BA33" s="1"/>
    </row>
    <row r="34" spans="1:53" hidden="1" outlineLevel="1">
      <c r="A34" t="s">
        <v>95</v>
      </c>
      <c r="B34" t="s">
        <v>203</v>
      </c>
      <c r="C34" s="1">
        <f t="shared" si="10"/>
        <v>1826</v>
      </c>
      <c r="D34" s="5">
        <f>IF(N34&gt;0, RANK(N34,(N34:P34,Q34:AE34)),0)</f>
        <v>1</v>
      </c>
      <c r="E34" s="5">
        <f>IF(O34&gt;0,RANK(O34,(N34:P34,Q34:AE34)),0)</f>
        <v>2</v>
      </c>
      <c r="F34" s="5">
        <f>IF(P34&gt;0,RANK(P34,(N34:P34,Q34:AE34)),0)</f>
        <v>0</v>
      </c>
      <c r="G34" s="1">
        <f t="shared" si="11"/>
        <v>493</v>
      </c>
      <c r="H34" s="2">
        <f t="shared" si="12"/>
        <v>0.26998904709748084</v>
      </c>
      <c r="I34" s="2"/>
      <c r="J34" s="2">
        <f t="shared" si="13"/>
        <v>0.63472070098576128</v>
      </c>
      <c r="K34" s="2">
        <f t="shared" si="13"/>
        <v>0.36473165388828038</v>
      </c>
      <c r="L34" s="2">
        <f t="shared" si="13"/>
        <v>0</v>
      </c>
      <c r="M34" s="2">
        <f t="shared" si="14"/>
        <v>5.4764512595834036E-4</v>
      </c>
      <c r="N34" s="1">
        <v>1159</v>
      </c>
      <c r="O34" s="1">
        <v>666</v>
      </c>
      <c r="Z34" s="1">
        <v>1</v>
      </c>
      <c r="AG34" s="5">
        <f>IF(Q34&gt;0,RANK(Q34,(N34:P34,Q34:AE34)),0)</f>
        <v>0</v>
      </c>
      <c r="AH34" s="5">
        <f>IF(R34&gt;0,RANK(R34,(N34:P34,Q34:AE34)),0)</f>
        <v>0</v>
      </c>
      <c r="AI34" s="5">
        <f>IF(T34&gt;0,RANK(T34,(N34:P34,Q34:AE34)),0)</f>
        <v>0</v>
      </c>
      <c r="AJ34" s="5">
        <f>IF(S34&gt;0,RANK(S34,(N34:P34,Q34:AE34)),0)</f>
        <v>0</v>
      </c>
      <c r="AK34" s="2">
        <f t="shared" si="15"/>
        <v>0</v>
      </c>
      <c r="AL34" s="2">
        <f t="shared" si="15"/>
        <v>0</v>
      </c>
      <c r="AM34" s="2">
        <f t="shared" si="16"/>
        <v>0</v>
      </c>
      <c r="AN34" s="2">
        <f t="shared" si="17"/>
        <v>0</v>
      </c>
      <c r="AP34" t="s">
        <v>95</v>
      </c>
      <c r="AQ34" t="s">
        <v>203</v>
      </c>
      <c r="AT34">
        <v>51</v>
      </c>
      <c r="AU34" s="79">
        <v>17</v>
      </c>
      <c r="AV34" s="54">
        <f t="shared" si="8"/>
        <v>51017</v>
      </c>
      <c r="AX34" s="5" t="s">
        <v>189</v>
      </c>
      <c r="AZ34" s="1"/>
      <c r="BA34" s="1"/>
    </row>
    <row r="35" spans="1:53" hidden="1" outlineLevel="1">
      <c r="A35" t="s">
        <v>171</v>
      </c>
      <c r="B35" t="s">
        <v>203</v>
      </c>
      <c r="C35" s="1">
        <f t="shared" si="10"/>
        <v>21904</v>
      </c>
      <c r="D35" s="5">
        <f>IF(N35&gt;0, RANK(N35,(N35:P35,Q35:AE35)),0)</f>
        <v>2</v>
      </c>
      <c r="E35" s="5">
        <f>IF(O35&gt;0,RANK(O35,(N35:P35,Q35:AE35)),0)</f>
        <v>1</v>
      </c>
      <c r="F35" s="5">
        <f>IF(P35&gt;0,RANK(P35,(N35:P35,Q35:AE35)),0)</f>
        <v>0</v>
      </c>
      <c r="G35" s="1">
        <f t="shared" si="11"/>
        <v>11872</v>
      </c>
      <c r="H35" s="2">
        <f t="shared" si="12"/>
        <v>0.54200146092037982</v>
      </c>
      <c r="I35" s="2"/>
      <c r="J35" s="2">
        <f t="shared" si="13"/>
        <v>0.22867969320672024</v>
      </c>
      <c r="K35" s="2">
        <f t="shared" si="13"/>
        <v>0.77068115412710003</v>
      </c>
      <c r="L35" s="2">
        <f t="shared" si="13"/>
        <v>0</v>
      </c>
      <c r="M35" s="2">
        <f t="shared" si="14"/>
        <v>6.3915266617975419E-4</v>
      </c>
      <c r="N35" s="1">
        <v>5009</v>
      </c>
      <c r="O35" s="1">
        <v>16881</v>
      </c>
      <c r="Z35" s="1">
        <v>14</v>
      </c>
      <c r="AG35" s="5">
        <f>IF(Q35&gt;0,RANK(Q35,(N35:P35,Q35:AE35)),0)</f>
        <v>0</v>
      </c>
      <c r="AH35" s="5">
        <f>IF(R35&gt;0,RANK(R35,(N35:P35,Q35:AE35)),0)</f>
        <v>0</v>
      </c>
      <c r="AI35" s="5">
        <f>IF(T35&gt;0,RANK(T35,(N35:P35,Q35:AE35)),0)</f>
        <v>0</v>
      </c>
      <c r="AJ35" s="5">
        <f>IF(S35&gt;0,RANK(S35,(N35:P35,Q35:AE35)),0)</f>
        <v>0</v>
      </c>
      <c r="AK35" s="2">
        <f t="shared" si="15"/>
        <v>0</v>
      </c>
      <c r="AL35" s="2">
        <f t="shared" si="15"/>
        <v>0</v>
      </c>
      <c r="AM35" s="2">
        <f t="shared" si="16"/>
        <v>0</v>
      </c>
      <c r="AN35" s="2">
        <f t="shared" si="17"/>
        <v>0</v>
      </c>
      <c r="AP35" t="s">
        <v>171</v>
      </c>
      <c r="AQ35" t="s">
        <v>203</v>
      </c>
      <c r="AT35">
        <v>51</v>
      </c>
      <c r="AU35" s="79">
        <v>19</v>
      </c>
      <c r="AV35" s="54">
        <f t="shared" si="8"/>
        <v>51019</v>
      </c>
      <c r="AX35" s="5" t="s">
        <v>189</v>
      </c>
      <c r="AZ35" s="1"/>
      <c r="BA35" s="1"/>
    </row>
    <row r="36" spans="1:53" hidden="1" outlineLevel="1">
      <c r="A36" t="s">
        <v>172</v>
      </c>
      <c r="B36" t="s">
        <v>203</v>
      </c>
      <c r="C36" s="1">
        <f t="shared" si="10"/>
        <v>1837</v>
      </c>
      <c r="D36" s="5">
        <f>IF(N36&gt;0, RANK(N36,(N36:P36,Q36:AE36)),0)</f>
        <v>2</v>
      </c>
      <c r="E36" s="5">
        <f>IF(O36&gt;0,RANK(O36,(N36:P36,Q36:AE36)),0)</f>
        <v>1</v>
      </c>
      <c r="F36" s="5">
        <f>IF(P36&gt;0,RANK(P36,(N36:P36,Q36:AE36)),0)</f>
        <v>0</v>
      </c>
      <c r="G36" s="1">
        <f t="shared" si="11"/>
        <v>952</v>
      </c>
      <c r="H36" s="2">
        <f t="shared" si="12"/>
        <v>0.5182362547632009</v>
      </c>
      <c r="I36" s="2"/>
      <c r="J36" s="2">
        <f t="shared" si="13"/>
        <v>0.24060968971148611</v>
      </c>
      <c r="K36" s="2">
        <f t="shared" si="13"/>
        <v>0.75884594447468701</v>
      </c>
      <c r="L36" s="2">
        <f t="shared" si="13"/>
        <v>0</v>
      </c>
      <c r="M36" s="2">
        <f t="shared" si="14"/>
        <v>5.4436581382688587E-4</v>
      </c>
      <c r="N36" s="1">
        <v>442</v>
      </c>
      <c r="O36" s="1">
        <v>1394</v>
      </c>
      <c r="Z36" s="1">
        <v>1</v>
      </c>
      <c r="AG36" s="5">
        <f>IF(Q36&gt;0,RANK(Q36,(N36:P36,Q36:AE36)),0)</f>
        <v>0</v>
      </c>
      <c r="AH36" s="5">
        <f>IF(R36&gt;0,RANK(R36,(N36:P36,Q36:AE36)),0)</f>
        <v>0</v>
      </c>
      <c r="AI36" s="5">
        <f>IF(T36&gt;0,RANK(T36,(N36:P36,Q36:AE36)),0)</f>
        <v>0</v>
      </c>
      <c r="AJ36" s="5">
        <f>IF(S36&gt;0,RANK(S36,(N36:P36,Q36:AE36)),0)</f>
        <v>0</v>
      </c>
      <c r="AK36" s="2">
        <f t="shared" si="15"/>
        <v>0</v>
      </c>
      <c r="AL36" s="2">
        <f t="shared" si="15"/>
        <v>0</v>
      </c>
      <c r="AM36" s="2">
        <f t="shared" si="16"/>
        <v>0</v>
      </c>
      <c r="AN36" s="2">
        <f t="shared" si="17"/>
        <v>0</v>
      </c>
      <c r="AP36" t="s">
        <v>172</v>
      </c>
      <c r="AQ36" t="s">
        <v>203</v>
      </c>
      <c r="AT36">
        <v>51</v>
      </c>
      <c r="AU36" s="79">
        <v>21</v>
      </c>
      <c r="AV36" s="54">
        <f t="shared" si="8"/>
        <v>51021</v>
      </c>
      <c r="AX36" s="5" t="s">
        <v>189</v>
      </c>
      <c r="AZ36" s="1"/>
      <c r="BA36" s="1"/>
    </row>
    <row r="37" spans="1:53" hidden="1" outlineLevel="1">
      <c r="A37" t="s">
        <v>173</v>
      </c>
      <c r="B37" t="s">
        <v>203</v>
      </c>
      <c r="C37" s="1">
        <f t="shared" si="10"/>
        <v>10842</v>
      </c>
      <c r="D37" s="5">
        <f>IF(N37&gt;0, RANK(N37,(N37:P37,Q37:AE37)),0)</f>
        <v>2</v>
      </c>
      <c r="E37" s="5">
        <f>IF(O37&gt;0,RANK(O37,(N37:P37,Q37:AE37)),0)</f>
        <v>1</v>
      </c>
      <c r="F37" s="5">
        <f>IF(P37&gt;0,RANK(P37,(N37:P37,Q37:AE37)),0)</f>
        <v>0</v>
      </c>
      <c r="G37" s="1">
        <f t="shared" si="11"/>
        <v>4629</v>
      </c>
      <c r="H37" s="2">
        <f t="shared" si="12"/>
        <v>0.42695074709463199</v>
      </c>
      <c r="I37" s="2"/>
      <c r="J37" s="2">
        <f t="shared" si="13"/>
        <v>0.2856484043534403</v>
      </c>
      <c r="K37" s="2">
        <f t="shared" si="13"/>
        <v>0.71259915144807229</v>
      </c>
      <c r="L37" s="2">
        <f t="shared" si="13"/>
        <v>0</v>
      </c>
      <c r="M37" s="2">
        <f t="shared" si="14"/>
        <v>1.7524441984874128E-3</v>
      </c>
      <c r="N37" s="1">
        <v>3097</v>
      </c>
      <c r="O37" s="1">
        <v>7726</v>
      </c>
      <c r="Z37" s="1">
        <v>19</v>
      </c>
      <c r="AG37" s="5">
        <f>IF(Q37&gt;0,RANK(Q37,(N37:P37,Q37:AE37)),0)</f>
        <v>0</v>
      </c>
      <c r="AH37" s="5">
        <f>IF(R37&gt;0,RANK(R37,(N37:P37,Q37:AE37)),0)</f>
        <v>0</v>
      </c>
      <c r="AI37" s="5">
        <f>IF(T37&gt;0,RANK(T37,(N37:P37,Q37:AE37)),0)</f>
        <v>0</v>
      </c>
      <c r="AJ37" s="5">
        <f>IF(S37&gt;0,RANK(S37,(N37:P37,Q37:AE37)),0)</f>
        <v>0</v>
      </c>
      <c r="AK37" s="2">
        <f t="shared" si="15"/>
        <v>0</v>
      </c>
      <c r="AL37" s="2">
        <f t="shared" si="15"/>
        <v>0</v>
      </c>
      <c r="AM37" s="2">
        <f t="shared" si="16"/>
        <v>0</v>
      </c>
      <c r="AN37" s="2">
        <f t="shared" si="17"/>
        <v>0</v>
      </c>
      <c r="AP37" t="s">
        <v>173</v>
      </c>
      <c r="AQ37" t="s">
        <v>203</v>
      </c>
      <c r="AT37">
        <v>51</v>
      </c>
      <c r="AU37" s="79">
        <v>23</v>
      </c>
      <c r="AV37" s="54">
        <f t="shared" si="8"/>
        <v>51023</v>
      </c>
      <c r="AX37" s="5" t="s">
        <v>189</v>
      </c>
      <c r="AZ37" s="1"/>
      <c r="BA37" s="1"/>
    </row>
    <row r="38" spans="1:53" hidden="1" outlineLevel="1">
      <c r="A38" t="s">
        <v>174</v>
      </c>
      <c r="B38" t="s">
        <v>203</v>
      </c>
      <c r="C38" s="1">
        <f t="shared" si="10"/>
        <v>4173</v>
      </c>
      <c r="D38" s="5">
        <f>IF(N38&gt;0, RANK(N38,(N38:P38,Q38:AE38)),0)</f>
        <v>2</v>
      </c>
      <c r="E38" s="5">
        <f>IF(O38&gt;0,RANK(O38,(N38:P38,Q38:AE38)),0)</f>
        <v>1</v>
      </c>
      <c r="F38" s="5">
        <f>IF(P38&gt;0,RANK(P38,(N38:P38,Q38:AE38)),0)</f>
        <v>0</v>
      </c>
      <c r="G38" s="1">
        <f t="shared" si="11"/>
        <v>45</v>
      </c>
      <c r="H38" s="2">
        <f t="shared" si="12"/>
        <v>1.0783608914450037E-2</v>
      </c>
      <c r="I38" s="2"/>
      <c r="J38" s="2">
        <f t="shared" si="13"/>
        <v>0.4941289240354661</v>
      </c>
      <c r="K38" s="2">
        <f t="shared" si="13"/>
        <v>0.50491253294991612</v>
      </c>
      <c r="L38" s="2">
        <f t="shared" si="13"/>
        <v>0</v>
      </c>
      <c r="M38" s="2">
        <f t="shared" si="14"/>
        <v>9.5854301461784086E-4</v>
      </c>
      <c r="N38" s="1">
        <v>2062</v>
      </c>
      <c r="O38" s="1">
        <v>2107</v>
      </c>
      <c r="Z38" s="1">
        <v>4</v>
      </c>
      <c r="AG38" s="5">
        <f>IF(Q38&gt;0,RANK(Q38,(N38:P38,Q38:AE38)),0)</f>
        <v>0</v>
      </c>
      <c r="AH38" s="5">
        <f>IF(R38&gt;0,RANK(R38,(N38:P38,Q38:AE38)),0)</f>
        <v>0</v>
      </c>
      <c r="AI38" s="5">
        <f>IF(T38&gt;0,RANK(T38,(N38:P38,Q38:AE38)),0)</f>
        <v>0</v>
      </c>
      <c r="AJ38" s="5">
        <f>IF(S38&gt;0,RANK(S38,(N38:P38,Q38:AE38)),0)</f>
        <v>0</v>
      </c>
      <c r="AK38" s="2">
        <f t="shared" si="15"/>
        <v>0</v>
      </c>
      <c r="AL38" s="2">
        <f t="shared" si="15"/>
        <v>0</v>
      </c>
      <c r="AM38" s="2">
        <f t="shared" si="16"/>
        <v>0</v>
      </c>
      <c r="AN38" s="2">
        <f t="shared" si="17"/>
        <v>0</v>
      </c>
      <c r="AP38" t="s">
        <v>174</v>
      </c>
      <c r="AQ38" t="s">
        <v>203</v>
      </c>
      <c r="AT38">
        <v>51</v>
      </c>
      <c r="AU38" s="79">
        <v>25</v>
      </c>
      <c r="AV38" s="54">
        <f t="shared" si="8"/>
        <v>51025</v>
      </c>
      <c r="AX38" s="5" t="s">
        <v>189</v>
      </c>
      <c r="AZ38" s="1"/>
      <c r="BA38" s="1"/>
    </row>
    <row r="39" spans="1:53" hidden="1" outlineLevel="1">
      <c r="A39" t="s">
        <v>94</v>
      </c>
      <c r="B39" t="s">
        <v>203</v>
      </c>
      <c r="C39" s="1">
        <f t="shared" si="10"/>
        <v>5158</v>
      </c>
      <c r="D39" s="5">
        <f>IF(N39&gt;0, RANK(N39,(N39:P39,Q39:AE39)),0)</f>
        <v>2</v>
      </c>
      <c r="E39" s="5">
        <f>IF(O39&gt;0,RANK(O39,(N39:P39,Q39:AE39)),0)</f>
        <v>1</v>
      </c>
      <c r="F39" s="5">
        <f>IF(P39&gt;0,RANK(P39,(N39:P39,Q39:AE39)),0)</f>
        <v>0</v>
      </c>
      <c r="G39" s="1">
        <f t="shared" si="11"/>
        <v>1366</v>
      </c>
      <c r="H39" s="2">
        <f t="shared" si="12"/>
        <v>0.26483132997285769</v>
      </c>
      <c r="I39" s="2"/>
      <c r="J39" s="2">
        <f t="shared" si="13"/>
        <v>0.36739046141915471</v>
      </c>
      <c r="K39" s="2">
        <f t="shared" si="13"/>
        <v>0.6322217913920124</v>
      </c>
      <c r="L39" s="2">
        <f t="shared" si="13"/>
        <v>0</v>
      </c>
      <c r="M39" s="2">
        <f t="shared" si="14"/>
        <v>3.877471888328321E-4</v>
      </c>
      <c r="N39" s="1">
        <v>1895</v>
      </c>
      <c r="O39" s="1">
        <v>3261</v>
      </c>
      <c r="Z39" s="1">
        <v>2</v>
      </c>
      <c r="AG39" s="5">
        <f>IF(Q39&gt;0,RANK(Q39,(N39:P39,Q39:AE39)),0)</f>
        <v>0</v>
      </c>
      <c r="AH39" s="5">
        <f>IF(R39&gt;0,RANK(R39,(N39:P39,Q39:AE39)),0)</f>
        <v>0</v>
      </c>
      <c r="AI39" s="5">
        <f>IF(T39&gt;0,RANK(T39,(N39:P39,Q39:AE39)),0)</f>
        <v>0</v>
      </c>
      <c r="AJ39" s="5">
        <f>IF(S39&gt;0,RANK(S39,(N39:P39,Q39:AE39)),0)</f>
        <v>0</v>
      </c>
      <c r="AK39" s="2">
        <f t="shared" si="15"/>
        <v>0</v>
      </c>
      <c r="AL39" s="2">
        <f t="shared" si="15"/>
        <v>0</v>
      </c>
      <c r="AM39" s="2">
        <f t="shared" si="16"/>
        <v>0</v>
      </c>
      <c r="AN39" s="2">
        <f t="shared" si="17"/>
        <v>0</v>
      </c>
      <c r="AP39" t="s">
        <v>94</v>
      </c>
      <c r="AQ39" t="s">
        <v>203</v>
      </c>
      <c r="AT39">
        <v>51</v>
      </c>
      <c r="AU39" s="79">
        <v>27</v>
      </c>
      <c r="AV39" s="54">
        <f t="shared" si="8"/>
        <v>51027</v>
      </c>
      <c r="AX39" s="5" t="s">
        <v>189</v>
      </c>
      <c r="AZ39" s="1"/>
      <c r="BA39" s="1"/>
    </row>
    <row r="40" spans="1:53" hidden="1" outlineLevel="1">
      <c r="A40" t="s">
        <v>175</v>
      </c>
      <c r="B40" t="s">
        <v>203</v>
      </c>
      <c r="C40" s="1">
        <f t="shared" si="10"/>
        <v>3648</v>
      </c>
      <c r="D40" s="5">
        <f>IF(N40&gt;0, RANK(N40,(N40:P40,Q40:AE40)),0)</f>
        <v>2</v>
      </c>
      <c r="E40" s="5">
        <f>IF(O40&gt;0,RANK(O40,(N40:P40,Q40:AE40)),0)</f>
        <v>1</v>
      </c>
      <c r="F40" s="5">
        <f>IF(P40&gt;0,RANK(P40,(N40:P40,Q40:AE40)),0)</f>
        <v>0</v>
      </c>
      <c r="G40" s="1">
        <f t="shared" si="11"/>
        <v>978</v>
      </c>
      <c r="H40" s="2">
        <f t="shared" si="12"/>
        <v>0.26809210526315791</v>
      </c>
      <c r="I40" s="2"/>
      <c r="J40" s="2">
        <f t="shared" si="13"/>
        <v>0.36595394736842107</v>
      </c>
      <c r="K40" s="2">
        <f t="shared" si="13"/>
        <v>0.63404605263157898</v>
      </c>
      <c r="L40" s="2">
        <f t="shared" si="13"/>
        <v>0</v>
      </c>
      <c r="M40" s="2">
        <f t="shared" si="14"/>
        <v>0</v>
      </c>
      <c r="N40" s="1">
        <v>1335</v>
      </c>
      <c r="O40" s="1">
        <v>2313</v>
      </c>
      <c r="AG40" s="5">
        <f>IF(Q40&gt;0,RANK(Q40,(N40:P40,Q40:AE40)),0)</f>
        <v>0</v>
      </c>
      <c r="AH40" s="5">
        <f>IF(R40&gt;0,RANK(R40,(N40:P40,Q40:AE40)),0)</f>
        <v>0</v>
      </c>
      <c r="AI40" s="5">
        <f>IF(T40&gt;0,RANK(T40,(N40:P40,Q40:AE40)),0)</f>
        <v>0</v>
      </c>
      <c r="AJ40" s="5">
        <f>IF(S40&gt;0,RANK(S40,(N40:P40,Q40:AE40)),0)</f>
        <v>0</v>
      </c>
      <c r="AK40" s="2">
        <f t="shared" si="15"/>
        <v>0</v>
      </c>
      <c r="AL40" s="2">
        <f t="shared" si="15"/>
        <v>0</v>
      </c>
      <c r="AM40" s="2">
        <f t="shared" si="16"/>
        <v>0</v>
      </c>
      <c r="AN40" s="2">
        <f t="shared" si="17"/>
        <v>0</v>
      </c>
      <c r="AP40" t="s">
        <v>175</v>
      </c>
      <c r="AQ40" t="s">
        <v>203</v>
      </c>
      <c r="AT40">
        <v>51</v>
      </c>
      <c r="AU40" s="79">
        <v>29</v>
      </c>
      <c r="AV40" s="54">
        <f t="shared" si="8"/>
        <v>51029</v>
      </c>
      <c r="AX40" s="5" t="s">
        <v>189</v>
      </c>
      <c r="AZ40" s="1"/>
      <c r="BA40" s="1"/>
    </row>
    <row r="41" spans="1:53" hidden="1" outlineLevel="1">
      <c r="A41" t="s">
        <v>74</v>
      </c>
      <c r="B41" t="s">
        <v>203</v>
      </c>
      <c r="C41" s="1">
        <f t="shared" si="10"/>
        <v>15094</v>
      </c>
      <c r="D41" s="5">
        <f>IF(N41&gt;0, RANK(N41,(N41:P41,Q41:AE41)),0)</f>
        <v>2</v>
      </c>
      <c r="E41" s="5">
        <f>IF(O41&gt;0,RANK(O41,(N41:P41,Q41:AE41)),0)</f>
        <v>1</v>
      </c>
      <c r="F41" s="5">
        <f>IF(P41&gt;0,RANK(P41,(N41:P41,Q41:AE41)),0)</f>
        <v>0</v>
      </c>
      <c r="G41" s="1">
        <f t="shared" si="11"/>
        <v>8154</v>
      </c>
      <c r="H41" s="2">
        <f t="shared" si="12"/>
        <v>0.54021465482973363</v>
      </c>
      <c r="I41" s="2"/>
      <c r="J41" s="2">
        <f t="shared" si="13"/>
        <v>0.22903140320657214</v>
      </c>
      <c r="K41" s="2">
        <f t="shared" si="13"/>
        <v>0.76924605803630586</v>
      </c>
      <c r="L41" s="2">
        <f t="shared" si="13"/>
        <v>0</v>
      </c>
      <c r="M41" s="2">
        <f t="shared" si="14"/>
        <v>1.7225387571220274E-3</v>
      </c>
      <c r="N41" s="1">
        <v>3457</v>
      </c>
      <c r="O41" s="1">
        <v>11611</v>
      </c>
      <c r="Z41" s="1">
        <v>26</v>
      </c>
      <c r="AG41" s="5">
        <f>IF(Q41&gt;0,RANK(Q41,(N41:P41,Q41:AE41)),0)</f>
        <v>0</v>
      </c>
      <c r="AH41" s="5">
        <f>IF(R41&gt;0,RANK(R41,(N41:P41,Q41:AE41)),0)</f>
        <v>0</v>
      </c>
      <c r="AI41" s="5">
        <f>IF(T41&gt;0,RANK(T41,(N41:P41,Q41:AE41)),0)</f>
        <v>0</v>
      </c>
      <c r="AJ41" s="5">
        <f>IF(S41&gt;0,RANK(S41,(N41:P41,Q41:AE41)),0)</f>
        <v>0</v>
      </c>
      <c r="AK41" s="2">
        <f t="shared" si="15"/>
        <v>0</v>
      </c>
      <c r="AL41" s="2">
        <f t="shared" si="15"/>
        <v>0</v>
      </c>
      <c r="AM41" s="2">
        <f t="shared" si="16"/>
        <v>0</v>
      </c>
      <c r="AN41" s="2">
        <f t="shared" si="17"/>
        <v>0</v>
      </c>
      <c r="AP41" t="s">
        <v>74</v>
      </c>
      <c r="AQ41" t="s">
        <v>203</v>
      </c>
      <c r="AT41">
        <v>51</v>
      </c>
      <c r="AU41" s="79">
        <v>31</v>
      </c>
      <c r="AV41" s="54">
        <f t="shared" si="8"/>
        <v>51031</v>
      </c>
      <c r="AX41" s="5" t="s">
        <v>189</v>
      </c>
      <c r="AZ41" s="1"/>
      <c r="BA41" s="1"/>
    </row>
    <row r="42" spans="1:53" hidden="1" outlineLevel="1">
      <c r="A42" t="s">
        <v>210</v>
      </c>
      <c r="B42" t="s">
        <v>203</v>
      </c>
      <c r="C42" s="1">
        <f t="shared" si="10"/>
        <v>6568</v>
      </c>
      <c r="D42" s="5">
        <f>IF(N42&gt;0, RANK(N42,(N42:P42,Q42:AE42)),0)</f>
        <v>2</v>
      </c>
      <c r="E42" s="5">
        <f>IF(O42&gt;0,RANK(O42,(N42:P42,Q42:AE42)),0)</f>
        <v>1</v>
      </c>
      <c r="F42" s="5">
        <f>IF(P42&gt;0,RANK(P42,(N42:P42,Q42:AE42)),0)</f>
        <v>0</v>
      </c>
      <c r="G42" s="1">
        <f t="shared" si="11"/>
        <v>854</v>
      </c>
      <c r="H42" s="2">
        <f t="shared" si="12"/>
        <v>0.13002436053593178</v>
      </c>
      <c r="I42" s="2"/>
      <c r="J42" s="2">
        <f t="shared" si="13"/>
        <v>0.43468331303288671</v>
      </c>
      <c r="K42" s="2">
        <f t="shared" si="13"/>
        <v>0.56470767356881857</v>
      </c>
      <c r="L42" s="2">
        <f t="shared" si="13"/>
        <v>0</v>
      </c>
      <c r="M42" s="2">
        <f t="shared" si="14"/>
        <v>6.0901339829477763E-4</v>
      </c>
      <c r="N42" s="1">
        <v>2855</v>
      </c>
      <c r="O42" s="1">
        <v>3709</v>
      </c>
      <c r="Z42" s="1">
        <v>4</v>
      </c>
      <c r="AG42" s="5">
        <f>IF(Q42&gt;0,RANK(Q42,(N42:P42,Q42:AE42)),0)</f>
        <v>0</v>
      </c>
      <c r="AH42" s="5">
        <f>IF(R42&gt;0,RANK(R42,(N42:P42,Q42:AE42)),0)</f>
        <v>0</v>
      </c>
      <c r="AI42" s="5">
        <f>IF(T42&gt;0,RANK(T42,(N42:P42,Q42:AE42)),0)</f>
        <v>0</v>
      </c>
      <c r="AJ42" s="5">
        <f>IF(S42&gt;0,RANK(S42,(N42:P42,Q42:AE42)),0)</f>
        <v>0</v>
      </c>
      <c r="AK42" s="2">
        <f t="shared" si="15"/>
        <v>0</v>
      </c>
      <c r="AL42" s="2">
        <f t="shared" si="15"/>
        <v>0</v>
      </c>
      <c r="AM42" s="2">
        <f t="shared" si="16"/>
        <v>0</v>
      </c>
      <c r="AN42" s="2">
        <f t="shared" si="17"/>
        <v>0</v>
      </c>
      <c r="AP42" t="s">
        <v>210</v>
      </c>
      <c r="AQ42" t="s">
        <v>203</v>
      </c>
      <c r="AT42">
        <v>51</v>
      </c>
      <c r="AU42" s="79">
        <v>33</v>
      </c>
      <c r="AV42" s="54">
        <f t="shared" si="8"/>
        <v>51033</v>
      </c>
      <c r="AX42" s="5" t="s">
        <v>189</v>
      </c>
      <c r="AZ42" s="1"/>
      <c r="BA42" s="1"/>
    </row>
    <row r="43" spans="1:53" hidden="1" outlineLevel="1">
      <c r="A43" t="s">
        <v>93</v>
      </c>
      <c r="B43" t="s">
        <v>203</v>
      </c>
      <c r="C43" s="1">
        <f t="shared" si="10"/>
        <v>7166</v>
      </c>
      <c r="D43" s="5">
        <f>IF(N43&gt;0, RANK(N43,(N43:P43,Q43:AE43)),0)</f>
        <v>2</v>
      </c>
      <c r="E43" s="5">
        <f>IF(O43&gt;0,RANK(O43,(N43:P43,Q43:AE43)),0)</f>
        <v>1</v>
      </c>
      <c r="F43" s="5">
        <f>IF(P43&gt;0,RANK(P43,(N43:P43,Q43:AE43)),0)</f>
        <v>0</v>
      </c>
      <c r="G43" s="1">
        <f t="shared" si="11"/>
        <v>3297</v>
      </c>
      <c r="H43" s="2">
        <f t="shared" si="12"/>
        <v>0.4600893106335473</v>
      </c>
      <c r="I43" s="2"/>
      <c r="J43" s="2">
        <f t="shared" si="13"/>
        <v>0.26960647502093216</v>
      </c>
      <c r="K43" s="2">
        <f t="shared" si="13"/>
        <v>0.72969578565447946</v>
      </c>
      <c r="L43" s="2">
        <f t="shared" si="13"/>
        <v>0</v>
      </c>
      <c r="M43" s="2">
        <f t="shared" si="14"/>
        <v>6.9773932458838672E-4</v>
      </c>
      <c r="N43" s="1">
        <v>1932</v>
      </c>
      <c r="O43" s="1">
        <v>5229</v>
      </c>
      <c r="Z43" s="1">
        <v>5</v>
      </c>
      <c r="AG43" s="5">
        <f>IF(Q43&gt;0,RANK(Q43,(N43:P43,Q43:AE43)),0)</f>
        <v>0</v>
      </c>
      <c r="AH43" s="5">
        <f>IF(R43&gt;0,RANK(R43,(N43:P43,Q43:AE43)),0)</f>
        <v>0</v>
      </c>
      <c r="AI43" s="5">
        <f>IF(T43&gt;0,RANK(T43,(N43:P43,Q43:AE43)),0)</f>
        <v>0</v>
      </c>
      <c r="AJ43" s="5">
        <f>IF(S43&gt;0,RANK(S43,(N43:P43,Q43:AE43)),0)</f>
        <v>0</v>
      </c>
      <c r="AK43" s="2">
        <f t="shared" si="15"/>
        <v>0</v>
      </c>
      <c r="AL43" s="2">
        <f t="shared" si="15"/>
        <v>0</v>
      </c>
      <c r="AM43" s="2">
        <f t="shared" si="16"/>
        <v>0</v>
      </c>
      <c r="AN43" s="2">
        <f t="shared" si="17"/>
        <v>0</v>
      </c>
      <c r="AP43" t="s">
        <v>93</v>
      </c>
      <c r="AQ43" t="s">
        <v>203</v>
      </c>
      <c r="AT43">
        <v>51</v>
      </c>
      <c r="AU43" s="79">
        <v>35</v>
      </c>
      <c r="AV43" s="54">
        <f t="shared" si="8"/>
        <v>51035</v>
      </c>
      <c r="AX43" s="5" t="s">
        <v>189</v>
      </c>
      <c r="AZ43" s="1"/>
      <c r="BA43" s="1"/>
    </row>
    <row r="44" spans="1:53" hidden="1" outlineLevel="1">
      <c r="A44" t="s">
        <v>211</v>
      </c>
      <c r="B44" t="s">
        <v>203</v>
      </c>
      <c r="C44" s="1">
        <f t="shared" si="10"/>
        <v>2151</v>
      </c>
      <c r="D44" s="5">
        <f>IF(N44&gt;0, RANK(N44,(N44:P44,Q44:AE44)),0)</f>
        <v>1</v>
      </c>
      <c r="E44" s="5">
        <f>IF(O44&gt;0,RANK(O44,(N44:P44,Q44:AE44)),0)</f>
        <v>2</v>
      </c>
      <c r="F44" s="5">
        <f>IF(P44&gt;0,RANK(P44,(N44:P44,Q44:AE44)),0)</f>
        <v>0</v>
      </c>
      <c r="G44" s="1">
        <f t="shared" si="11"/>
        <v>369</v>
      </c>
      <c r="H44" s="2">
        <f t="shared" si="12"/>
        <v>0.17154811715481172</v>
      </c>
      <c r="I44" s="2"/>
      <c r="J44" s="2">
        <f t="shared" si="13"/>
        <v>0.58530915853091581</v>
      </c>
      <c r="K44" s="2">
        <f t="shared" si="13"/>
        <v>0.41376104137610414</v>
      </c>
      <c r="L44" s="2">
        <f t="shared" si="13"/>
        <v>0</v>
      </c>
      <c r="M44" s="2">
        <f t="shared" si="14"/>
        <v>9.2980009298004873E-4</v>
      </c>
      <c r="N44" s="1">
        <v>1259</v>
      </c>
      <c r="O44" s="1">
        <v>890</v>
      </c>
      <c r="Z44" s="1">
        <v>2</v>
      </c>
      <c r="AG44" s="5">
        <f>IF(Q44&gt;0,RANK(Q44,(N44:P44,Q44:AE44)),0)</f>
        <v>0</v>
      </c>
      <c r="AH44" s="5">
        <f>IF(R44&gt;0,RANK(R44,(N44:P44,Q44:AE44)),0)</f>
        <v>0</v>
      </c>
      <c r="AI44" s="5">
        <f>IF(T44&gt;0,RANK(T44,(N44:P44,Q44:AE44)),0)</f>
        <v>0</v>
      </c>
      <c r="AJ44" s="5">
        <f>IF(S44&gt;0,RANK(S44,(N44:P44,Q44:AE44)),0)</f>
        <v>0</v>
      </c>
      <c r="AK44" s="2">
        <f t="shared" si="15"/>
        <v>0</v>
      </c>
      <c r="AL44" s="2">
        <f t="shared" si="15"/>
        <v>0</v>
      </c>
      <c r="AM44" s="2">
        <f t="shared" si="16"/>
        <v>0</v>
      </c>
      <c r="AN44" s="2">
        <f t="shared" si="17"/>
        <v>0</v>
      </c>
      <c r="AP44" t="s">
        <v>211</v>
      </c>
      <c r="AQ44" t="s">
        <v>203</v>
      </c>
      <c r="AT44">
        <v>51</v>
      </c>
      <c r="AU44" s="79">
        <v>36</v>
      </c>
      <c r="AV44" s="54">
        <f t="shared" si="8"/>
        <v>51036</v>
      </c>
      <c r="AX44" s="5" t="s">
        <v>189</v>
      </c>
      <c r="AZ44" s="1"/>
      <c r="BA44" s="1"/>
    </row>
    <row r="45" spans="1:53" hidden="1" outlineLevel="1">
      <c r="A45" t="s">
        <v>212</v>
      </c>
      <c r="B45" t="s">
        <v>203</v>
      </c>
      <c r="C45" s="1">
        <f t="shared" si="10"/>
        <v>3523</v>
      </c>
      <c r="D45" s="5">
        <f>IF(N45&gt;0, RANK(N45,(N45:P45,Q45:AE45)),0)</f>
        <v>2</v>
      </c>
      <c r="E45" s="5">
        <f>IF(O45&gt;0,RANK(O45,(N45:P45,Q45:AE45)),0)</f>
        <v>1</v>
      </c>
      <c r="F45" s="5">
        <f>IF(P45&gt;0,RANK(P45,(N45:P45,Q45:AE45)),0)</f>
        <v>0</v>
      </c>
      <c r="G45" s="1">
        <f t="shared" si="11"/>
        <v>1176</v>
      </c>
      <c r="H45" s="2">
        <f t="shared" si="12"/>
        <v>0.3338064149872268</v>
      </c>
      <c r="I45" s="2"/>
      <c r="J45" s="2">
        <f t="shared" si="13"/>
        <v>0.33238717002554641</v>
      </c>
      <c r="K45" s="2">
        <f t="shared" si="13"/>
        <v>0.66619358501277326</v>
      </c>
      <c r="L45" s="2">
        <f t="shared" si="13"/>
        <v>0</v>
      </c>
      <c r="M45" s="2">
        <f t="shared" si="14"/>
        <v>1.4192449616803327E-3</v>
      </c>
      <c r="N45" s="1">
        <v>1171</v>
      </c>
      <c r="O45" s="1">
        <v>2347</v>
      </c>
      <c r="Z45" s="1">
        <v>5</v>
      </c>
      <c r="AG45" s="5">
        <f>IF(Q45&gt;0,RANK(Q45,(N45:P45,Q45:AE45)),0)</f>
        <v>0</v>
      </c>
      <c r="AH45" s="5">
        <f>IF(R45&gt;0,RANK(R45,(N45:P45,Q45:AE45)),0)</f>
        <v>0</v>
      </c>
      <c r="AI45" s="5">
        <f>IF(T45&gt;0,RANK(T45,(N45:P45,Q45:AE45)),0)</f>
        <v>0</v>
      </c>
      <c r="AJ45" s="5">
        <f>IF(S45&gt;0,RANK(S45,(N45:P45,Q45:AE45)),0)</f>
        <v>0</v>
      </c>
      <c r="AK45" s="2">
        <f t="shared" si="15"/>
        <v>0</v>
      </c>
      <c r="AL45" s="2">
        <f t="shared" si="15"/>
        <v>0</v>
      </c>
      <c r="AM45" s="2">
        <f t="shared" si="16"/>
        <v>0</v>
      </c>
      <c r="AN45" s="2">
        <f t="shared" si="17"/>
        <v>0</v>
      </c>
      <c r="AP45" t="s">
        <v>212</v>
      </c>
      <c r="AQ45" t="s">
        <v>203</v>
      </c>
      <c r="AT45">
        <v>51</v>
      </c>
      <c r="AU45" s="79">
        <v>37</v>
      </c>
      <c r="AV45" s="54">
        <f t="shared" si="8"/>
        <v>51037</v>
      </c>
      <c r="AX45" s="5" t="s">
        <v>189</v>
      </c>
      <c r="AZ45" s="1"/>
      <c r="BA45" s="1"/>
    </row>
    <row r="46" spans="1:53" hidden="1" outlineLevel="1">
      <c r="A46" t="s">
        <v>213</v>
      </c>
      <c r="B46" t="s">
        <v>203</v>
      </c>
      <c r="C46" s="1">
        <f t="shared" si="10"/>
        <v>89875</v>
      </c>
      <c r="D46" s="5">
        <f>IF(N46&gt;0, RANK(N46,(N46:P46,Q46:AE46)),0)</f>
        <v>2</v>
      </c>
      <c r="E46" s="5">
        <f>IF(O46&gt;0,RANK(O46,(N46:P46,Q46:AE46)),0)</f>
        <v>1</v>
      </c>
      <c r="F46" s="5">
        <f>IF(P46&gt;0,RANK(P46,(N46:P46,Q46:AE46)),0)</f>
        <v>0</v>
      </c>
      <c r="G46" s="1">
        <f t="shared" si="11"/>
        <v>29397</v>
      </c>
      <c r="H46" s="2">
        <f t="shared" si="12"/>
        <v>0.32708762169680111</v>
      </c>
      <c r="I46" s="2"/>
      <c r="J46" s="2">
        <f t="shared" si="13"/>
        <v>0.33558831710709319</v>
      </c>
      <c r="K46" s="2">
        <f t="shared" si="13"/>
        <v>0.6626759388038943</v>
      </c>
      <c r="L46" s="2">
        <f t="shared" si="13"/>
        <v>0</v>
      </c>
      <c r="M46" s="2">
        <f t="shared" si="14"/>
        <v>1.7357440890124476E-3</v>
      </c>
      <c r="N46" s="1">
        <v>30161</v>
      </c>
      <c r="O46" s="1">
        <v>59558</v>
      </c>
      <c r="Z46" s="1">
        <v>156</v>
      </c>
      <c r="AG46" s="5">
        <f>IF(Q46&gt;0,RANK(Q46,(N46:P46,Q46:AE46)),0)</f>
        <v>0</v>
      </c>
      <c r="AH46" s="5">
        <f>IF(R46&gt;0,RANK(R46,(N46:P46,Q46:AE46)),0)</f>
        <v>0</v>
      </c>
      <c r="AI46" s="5">
        <f>IF(T46&gt;0,RANK(T46,(N46:P46,Q46:AE46)),0)</f>
        <v>0</v>
      </c>
      <c r="AJ46" s="5">
        <f>IF(S46&gt;0,RANK(S46,(N46:P46,Q46:AE46)),0)</f>
        <v>0</v>
      </c>
      <c r="AK46" s="2">
        <f t="shared" si="15"/>
        <v>0</v>
      </c>
      <c r="AL46" s="2">
        <f t="shared" si="15"/>
        <v>0</v>
      </c>
      <c r="AM46" s="2">
        <f t="shared" si="16"/>
        <v>0</v>
      </c>
      <c r="AN46" s="2">
        <f t="shared" si="17"/>
        <v>0</v>
      </c>
      <c r="AP46" t="s">
        <v>213</v>
      </c>
      <c r="AQ46" t="s">
        <v>203</v>
      </c>
      <c r="AT46">
        <v>51</v>
      </c>
      <c r="AU46" s="79">
        <v>41</v>
      </c>
      <c r="AV46" s="54">
        <f t="shared" si="8"/>
        <v>51041</v>
      </c>
      <c r="AX46" s="5" t="s">
        <v>189</v>
      </c>
      <c r="AZ46" s="1"/>
      <c r="BA46" s="1"/>
    </row>
    <row r="47" spans="1:53" hidden="1" outlineLevel="1">
      <c r="A47" t="s">
        <v>138</v>
      </c>
      <c r="B47" t="s">
        <v>203</v>
      </c>
      <c r="C47" s="1">
        <f t="shared" si="10"/>
        <v>4334</v>
      </c>
      <c r="D47" s="5">
        <f>IF(N47&gt;0, RANK(N47,(N47:P47,Q47:AE47)),0)</f>
        <v>2</v>
      </c>
      <c r="E47" s="5">
        <f>IF(O47&gt;0,RANK(O47,(N47:P47,Q47:AE47)),0)</f>
        <v>1</v>
      </c>
      <c r="F47" s="5">
        <f>IF(P47&gt;0,RANK(P47,(N47:P47,Q47:AE47)),0)</f>
        <v>0</v>
      </c>
      <c r="G47" s="1">
        <f t="shared" si="11"/>
        <v>1158</v>
      </c>
      <c r="H47" s="2">
        <f t="shared" si="12"/>
        <v>0.26718966312874942</v>
      </c>
      <c r="I47" s="2"/>
      <c r="J47" s="2">
        <f t="shared" si="13"/>
        <v>0.36594370096908169</v>
      </c>
      <c r="K47" s="2">
        <f t="shared" si="13"/>
        <v>0.63313336409783105</v>
      </c>
      <c r="L47" s="2">
        <f t="shared" si="13"/>
        <v>0</v>
      </c>
      <c r="M47" s="2">
        <f t="shared" si="14"/>
        <v>9.2293493308726049E-4</v>
      </c>
      <c r="N47" s="1">
        <v>1586</v>
      </c>
      <c r="O47" s="1">
        <v>2744</v>
      </c>
      <c r="Z47" s="1">
        <v>4</v>
      </c>
      <c r="AG47" s="5">
        <f>IF(Q47&gt;0,RANK(Q47,(N47:P47,Q47:AE47)),0)</f>
        <v>0</v>
      </c>
      <c r="AH47" s="5">
        <f>IF(R47&gt;0,RANK(R47,(N47:P47,Q47:AE47)),0)</f>
        <v>0</v>
      </c>
      <c r="AI47" s="5">
        <f>IF(T47&gt;0,RANK(T47,(N47:P47,Q47:AE47)),0)</f>
        <v>0</v>
      </c>
      <c r="AJ47" s="5">
        <f>IF(S47&gt;0,RANK(S47,(N47:P47,Q47:AE47)),0)</f>
        <v>0</v>
      </c>
      <c r="AK47" s="2">
        <f t="shared" si="15"/>
        <v>0</v>
      </c>
      <c r="AL47" s="2">
        <f t="shared" si="15"/>
        <v>0</v>
      </c>
      <c r="AM47" s="2">
        <f t="shared" si="16"/>
        <v>0</v>
      </c>
      <c r="AN47" s="2">
        <f t="shared" si="17"/>
        <v>0</v>
      </c>
      <c r="AP47" t="s">
        <v>138</v>
      </c>
      <c r="AQ47" t="s">
        <v>203</v>
      </c>
      <c r="AT47">
        <v>51</v>
      </c>
      <c r="AU47" s="79">
        <v>43</v>
      </c>
      <c r="AV47" s="54">
        <f t="shared" si="8"/>
        <v>51043</v>
      </c>
      <c r="AX47" s="5" t="s">
        <v>189</v>
      </c>
      <c r="AZ47" s="1"/>
      <c r="BA47" s="1"/>
    </row>
    <row r="48" spans="1:53" hidden="1" outlineLevel="1">
      <c r="A48" t="s">
        <v>214</v>
      </c>
      <c r="B48" t="s">
        <v>203</v>
      </c>
      <c r="C48" s="1">
        <f t="shared" si="10"/>
        <v>1610</v>
      </c>
      <c r="D48" s="5">
        <f>IF(N48&gt;0, RANK(N48,(N48:P48,Q48:AE48)),0)</f>
        <v>2</v>
      </c>
      <c r="E48" s="5">
        <f>IF(O48&gt;0,RANK(O48,(N48:P48,Q48:AE48)),0)</f>
        <v>1</v>
      </c>
      <c r="F48" s="5">
        <f>IF(P48&gt;0,RANK(P48,(N48:P48,Q48:AE48)),0)</f>
        <v>0</v>
      </c>
      <c r="G48" s="1">
        <f t="shared" si="11"/>
        <v>573</v>
      </c>
      <c r="H48" s="2">
        <f t="shared" si="12"/>
        <v>0.35590062111801241</v>
      </c>
      <c r="I48" s="2"/>
      <c r="J48" s="2">
        <f t="shared" si="13"/>
        <v>0.32173913043478258</v>
      </c>
      <c r="K48" s="2">
        <f t="shared" si="13"/>
        <v>0.67763975155279499</v>
      </c>
      <c r="L48" s="2">
        <f t="shared" si="13"/>
        <v>0</v>
      </c>
      <c r="M48" s="2">
        <f t="shared" si="14"/>
        <v>6.2111801242248355E-4</v>
      </c>
      <c r="N48" s="1">
        <v>518</v>
      </c>
      <c r="O48" s="1">
        <v>1091</v>
      </c>
      <c r="Z48" s="1">
        <v>1</v>
      </c>
      <c r="AG48" s="5">
        <f>IF(Q48&gt;0,RANK(Q48,(N48:P48,Q48:AE48)),0)</f>
        <v>0</v>
      </c>
      <c r="AH48" s="5">
        <f>IF(R48&gt;0,RANK(R48,(N48:P48,Q48:AE48)),0)</f>
        <v>0</v>
      </c>
      <c r="AI48" s="5">
        <f>IF(T48&gt;0,RANK(T48,(N48:P48,Q48:AE48)),0)</f>
        <v>0</v>
      </c>
      <c r="AJ48" s="5">
        <f>IF(S48&gt;0,RANK(S48,(N48:P48,Q48:AE48)),0)</f>
        <v>0</v>
      </c>
      <c r="AK48" s="2">
        <f t="shared" si="15"/>
        <v>0</v>
      </c>
      <c r="AL48" s="2">
        <f t="shared" si="15"/>
        <v>0</v>
      </c>
      <c r="AM48" s="2">
        <f t="shared" si="16"/>
        <v>0</v>
      </c>
      <c r="AN48" s="2">
        <f t="shared" si="17"/>
        <v>0</v>
      </c>
      <c r="AP48" t="s">
        <v>214</v>
      </c>
      <c r="AQ48" t="s">
        <v>203</v>
      </c>
      <c r="AT48">
        <v>51</v>
      </c>
      <c r="AU48" s="79">
        <v>45</v>
      </c>
      <c r="AV48" s="54">
        <f t="shared" si="8"/>
        <v>51045</v>
      </c>
      <c r="AX48" s="5" t="s">
        <v>189</v>
      </c>
      <c r="AZ48" s="1"/>
      <c r="BA48" s="1"/>
    </row>
    <row r="49" spans="1:53" hidden="1" outlineLevel="1">
      <c r="A49" t="s">
        <v>215</v>
      </c>
      <c r="B49" t="s">
        <v>203</v>
      </c>
      <c r="C49" s="1">
        <f t="shared" si="10"/>
        <v>10324</v>
      </c>
      <c r="D49" s="5">
        <f>IF(N49&gt;0, RANK(N49,(N49:P49,Q49:AE49)),0)</f>
        <v>2</v>
      </c>
      <c r="E49" s="5">
        <f>IF(O49&gt;0,RANK(O49,(N49:P49,Q49:AE49)),0)</f>
        <v>1</v>
      </c>
      <c r="F49" s="5">
        <f>IF(P49&gt;0,RANK(P49,(N49:P49,Q49:AE49)),0)</f>
        <v>0</v>
      </c>
      <c r="G49" s="1">
        <f t="shared" si="11"/>
        <v>4196</v>
      </c>
      <c r="H49" s="2">
        <f t="shared" si="12"/>
        <v>0.40643161565284774</v>
      </c>
      <c r="I49" s="2"/>
      <c r="J49" s="2">
        <f t="shared" si="13"/>
        <v>0.29610616040294457</v>
      </c>
      <c r="K49" s="2">
        <f t="shared" si="13"/>
        <v>0.70253777605579237</v>
      </c>
      <c r="L49" s="2">
        <f t="shared" si="13"/>
        <v>0</v>
      </c>
      <c r="M49" s="2">
        <f t="shared" si="14"/>
        <v>1.3560635412630528E-3</v>
      </c>
      <c r="N49" s="1">
        <v>3057</v>
      </c>
      <c r="O49" s="1">
        <v>7253</v>
      </c>
      <c r="Z49" s="1">
        <v>14</v>
      </c>
      <c r="AG49" s="5">
        <f>IF(Q49&gt;0,RANK(Q49,(N49:P49,Q49:AE49)),0)</f>
        <v>0</v>
      </c>
      <c r="AH49" s="5">
        <f>IF(R49&gt;0,RANK(R49,(N49:P49,Q49:AE49)),0)</f>
        <v>0</v>
      </c>
      <c r="AI49" s="5">
        <f>IF(T49&gt;0,RANK(T49,(N49:P49,Q49:AE49)),0)</f>
        <v>0</v>
      </c>
      <c r="AJ49" s="5">
        <f>IF(S49&gt;0,RANK(S49,(N49:P49,Q49:AE49)),0)</f>
        <v>0</v>
      </c>
      <c r="AK49" s="2">
        <f t="shared" si="15"/>
        <v>0</v>
      </c>
      <c r="AL49" s="2">
        <f t="shared" si="15"/>
        <v>0</v>
      </c>
      <c r="AM49" s="2">
        <f t="shared" si="16"/>
        <v>0</v>
      </c>
      <c r="AN49" s="2">
        <f t="shared" si="17"/>
        <v>0</v>
      </c>
      <c r="AP49" t="s">
        <v>215</v>
      </c>
      <c r="AQ49" t="s">
        <v>203</v>
      </c>
      <c r="AT49">
        <v>51</v>
      </c>
      <c r="AU49" s="79">
        <v>47</v>
      </c>
      <c r="AV49" s="54">
        <f t="shared" si="8"/>
        <v>51047</v>
      </c>
      <c r="AX49" s="5" t="s">
        <v>189</v>
      </c>
      <c r="AZ49" s="1"/>
      <c r="BA49" s="1"/>
    </row>
    <row r="50" spans="1:53" hidden="1" outlineLevel="1">
      <c r="A50" t="s">
        <v>108</v>
      </c>
      <c r="B50" t="s">
        <v>203</v>
      </c>
      <c r="C50" s="1">
        <f t="shared" si="10"/>
        <v>2696</v>
      </c>
      <c r="D50" s="5">
        <f>IF(N50&gt;0, RANK(N50,(N50:P50,Q50:AE50)),0)</f>
        <v>2</v>
      </c>
      <c r="E50" s="5">
        <f>IF(O50&gt;0,RANK(O50,(N50:P50,Q50:AE50)),0)</f>
        <v>1</v>
      </c>
      <c r="F50" s="5">
        <f>IF(P50&gt;0,RANK(P50,(N50:P50,Q50:AE50)),0)</f>
        <v>0</v>
      </c>
      <c r="G50" s="1">
        <f t="shared" si="11"/>
        <v>761</v>
      </c>
      <c r="H50" s="2">
        <f t="shared" si="12"/>
        <v>0.28227002967359049</v>
      </c>
      <c r="I50" s="2"/>
      <c r="J50" s="2">
        <f t="shared" si="13"/>
        <v>0.35867952522255192</v>
      </c>
      <c r="K50" s="2">
        <f t="shared" si="13"/>
        <v>0.64094955489614247</v>
      </c>
      <c r="L50" s="2">
        <f t="shared" si="13"/>
        <v>0</v>
      </c>
      <c r="M50" s="2">
        <f t="shared" si="14"/>
        <v>3.7091988130566467E-4</v>
      </c>
      <c r="N50" s="1">
        <v>967</v>
      </c>
      <c r="O50" s="1">
        <v>1728</v>
      </c>
      <c r="Z50" s="1">
        <v>1</v>
      </c>
      <c r="AG50" s="5">
        <f>IF(Q50&gt;0,RANK(Q50,(N50:P50,Q50:AE50)),0)</f>
        <v>0</v>
      </c>
      <c r="AH50" s="5">
        <f>IF(R50&gt;0,RANK(R50,(N50:P50,Q50:AE50)),0)</f>
        <v>0</v>
      </c>
      <c r="AI50" s="5">
        <f>IF(T50&gt;0,RANK(T50,(N50:P50,Q50:AE50)),0)</f>
        <v>0</v>
      </c>
      <c r="AJ50" s="5">
        <f>IF(S50&gt;0,RANK(S50,(N50:P50,Q50:AE50)),0)</f>
        <v>0</v>
      </c>
      <c r="AK50" s="2">
        <f t="shared" si="15"/>
        <v>0</v>
      </c>
      <c r="AL50" s="2">
        <f t="shared" si="15"/>
        <v>0</v>
      </c>
      <c r="AM50" s="2">
        <f t="shared" si="16"/>
        <v>0</v>
      </c>
      <c r="AN50" s="2">
        <f t="shared" si="17"/>
        <v>0</v>
      </c>
      <c r="AP50" t="s">
        <v>108</v>
      </c>
      <c r="AQ50" t="s">
        <v>203</v>
      </c>
      <c r="AT50">
        <v>51</v>
      </c>
      <c r="AU50" s="79">
        <v>49</v>
      </c>
      <c r="AV50" s="54">
        <f t="shared" si="8"/>
        <v>51049</v>
      </c>
      <c r="AX50" s="5" t="s">
        <v>189</v>
      </c>
      <c r="AZ50" s="1"/>
      <c r="BA50" s="1"/>
    </row>
    <row r="51" spans="1:53" hidden="1" outlineLevel="1">
      <c r="A51" t="s">
        <v>216</v>
      </c>
      <c r="B51" t="s">
        <v>203</v>
      </c>
      <c r="C51" s="1">
        <f t="shared" si="10"/>
        <v>3599</v>
      </c>
      <c r="D51" s="5">
        <f>IF(N51&gt;0, RANK(N51,(N51:P51,Q51:AE51)),0)</f>
        <v>2</v>
      </c>
      <c r="E51" s="5">
        <f>IF(O51&gt;0,RANK(O51,(N51:P51,Q51:AE51)),0)</f>
        <v>1</v>
      </c>
      <c r="F51" s="5">
        <f>IF(P51&gt;0,RANK(P51,(N51:P51,Q51:AE51)),0)</f>
        <v>0</v>
      </c>
      <c r="G51" s="1">
        <f t="shared" si="11"/>
        <v>756</v>
      </c>
      <c r="H51" s="2">
        <f t="shared" si="12"/>
        <v>0.21005834954153932</v>
      </c>
      <c r="I51" s="2"/>
      <c r="J51" s="2">
        <f t="shared" si="13"/>
        <v>0.39455404278966377</v>
      </c>
      <c r="K51" s="2">
        <f t="shared" si="13"/>
        <v>0.60461239233120312</v>
      </c>
      <c r="L51" s="2">
        <f t="shared" si="13"/>
        <v>0</v>
      </c>
      <c r="M51" s="2">
        <f t="shared" si="14"/>
        <v>8.3356487913310851E-4</v>
      </c>
      <c r="N51" s="1">
        <v>1420</v>
      </c>
      <c r="O51" s="1">
        <v>2176</v>
      </c>
      <c r="Z51" s="1">
        <v>3</v>
      </c>
      <c r="AG51" s="5">
        <f>IF(Q51&gt;0,RANK(Q51,(N51:P51,Q51:AE51)),0)</f>
        <v>0</v>
      </c>
      <c r="AH51" s="5">
        <f>IF(R51&gt;0,RANK(R51,(N51:P51,Q51:AE51)),0)</f>
        <v>0</v>
      </c>
      <c r="AI51" s="5">
        <f>IF(T51&gt;0,RANK(T51,(N51:P51,Q51:AE51)),0)</f>
        <v>0</v>
      </c>
      <c r="AJ51" s="5">
        <f>IF(S51&gt;0,RANK(S51,(N51:P51,Q51:AE51)),0)</f>
        <v>0</v>
      </c>
      <c r="AK51" s="2">
        <f t="shared" si="15"/>
        <v>0</v>
      </c>
      <c r="AL51" s="2">
        <f t="shared" si="15"/>
        <v>0</v>
      </c>
      <c r="AM51" s="2">
        <f t="shared" si="16"/>
        <v>0</v>
      </c>
      <c r="AN51" s="2">
        <f t="shared" si="17"/>
        <v>0</v>
      </c>
      <c r="AP51" t="s">
        <v>216</v>
      </c>
      <c r="AQ51" t="s">
        <v>203</v>
      </c>
      <c r="AT51">
        <v>51</v>
      </c>
      <c r="AU51" s="79">
        <v>51</v>
      </c>
      <c r="AV51" s="54">
        <f t="shared" si="8"/>
        <v>51051</v>
      </c>
      <c r="AX51" s="5" t="s">
        <v>189</v>
      </c>
      <c r="AZ51" s="1"/>
      <c r="BA51" s="1"/>
    </row>
    <row r="52" spans="1:53" hidden="1" outlineLevel="1">
      <c r="A52" t="s">
        <v>217</v>
      </c>
      <c r="B52" t="s">
        <v>203</v>
      </c>
      <c r="C52" s="1">
        <f t="shared" si="10"/>
        <v>6957</v>
      </c>
      <c r="D52" s="5">
        <f>IF(N52&gt;0, RANK(N52,(N52:P52,Q52:AE52)),0)</f>
        <v>2</v>
      </c>
      <c r="E52" s="5">
        <f>IF(O52&gt;0,RANK(O52,(N52:P52,Q52:AE52)),0)</f>
        <v>1</v>
      </c>
      <c r="F52" s="5">
        <f>IF(P52&gt;0,RANK(P52,(N52:P52,Q52:AE52)),0)</f>
        <v>0</v>
      </c>
      <c r="G52" s="1">
        <f t="shared" si="11"/>
        <v>1713</v>
      </c>
      <c r="H52" s="2">
        <f t="shared" si="12"/>
        <v>0.24622682190599396</v>
      </c>
      <c r="I52" s="2"/>
      <c r="J52" s="2">
        <f t="shared" si="13"/>
        <v>0.37659910881126923</v>
      </c>
      <c r="K52" s="2">
        <f t="shared" si="13"/>
        <v>0.62282593071726322</v>
      </c>
      <c r="L52" s="2">
        <f t="shared" si="13"/>
        <v>0</v>
      </c>
      <c r="M52" s="2">
        <f t="shared" si="14"/>
        <v>5.7496047146754492E-4</v>
      </c>
      <c r="N52" s="1">
        <v>2620</v>
      </c>
      <c r="O52" s="1">
        <v>4333</v>
      </c>
      <c r="Z52" s="1">
        <v>4</v>
      </c>
      <c r="AG52" s="5">
        <f>IF(Q52&gt;0,RANK(Q52,(N52:P52,Q52:AE52)),0)</f>
        <v>0</v>
      </c>
      <c r="AH52" s="5">
        <f>IF(R52&gt;0,RANK(R52,(N52:P52,Q52:AE52)),0)</f>
        <v>0</v>
      </c>
      <c r="AI52" s="5">
        <f>IF(T52&gt;0,RANK(T52,(N52:P52,Q52:AE52)),0)</f>
        <v>0</v>
      </c>
      <c r="AJ52" s="5">
        <f>IF(S52&gt;0,RANK(S52,(N52:P52,Q52:AE52)),0)</f>
        <v>0</v>
      </c>
      <c r="AK52" s="2">
        <f t="shared" si="15"/>
        <v>0</v>
      </c>
      <c r="AL52" s="2">
        <f t="shared" si="15"/>
        <v>0</v>
      </c>
      <c r="AM52" s="2">
        <f t="shared" si="16"/>
        <v>0</v>
      </c>
      <c r="AN52" s="2">
        <f t="shared" si="17"/>
        <v>0</v>
      </c>
      <c r="AP52" t="s">
        <v>217</v>
      </c>
      <c r="AQ52" t="s">
        <v>203</v>
      </c>
      <c r="AT52">
        <v>51</v>
      </c>
      <c r="AU52" s="79">
        <v>53</v>
      </c>
      <c r="AV52" s="54">
        <f t="shared" si="8"/>
        <v>51053</v>
      </c>
      <c r="AX52" s="5" t="s">
        <v>189</v>
      </c>
      <c r="AZ52" s="1"/>
      <c r="BA52" s="1"/>
    </row>
    <row r="53" spans="1:53" hidden="1" outlineLevel="1">
      <c r="A53" t="s">
        <v>69</v>
      </c>
      <c r="B53" t="s">
        <v>203</v>
      </c>
      <c r="C53" s="1">
        <f t="shared" si="10"/>
        <v>2682</v>
      </c>
      <c r="D53" s="5">
        <f>IF(N53&gt;0, RANK(N53,(N53:P53,Q53:AE53)),0)</f>
        <v>2</v>
      </c>
      <c r="E53" s="5">
        <f>IF(O53&gt;0,RANK(O53,(N53:P53,Q53:AE53)),0)</f>
        <v>1</v>
      </c>
      <c r="F53" s="5">
        <f>IF(P53&gt;0,RANK(P53,(N53:P53,Q53:AE53)),0)</f>
        <v>0</v>
      </c>
      <c r="G53" s="1">
        <f t="shared" si="11"/>
        <v>580</v>
      </c>
      <c r="H53" s="2">
        <f t="shared" si="12"/>
        <v>0.2162565249813572</v>
      </c>
      <c r="I53" s="2"/>
      <c r="J53" s="2">
        <f t="shared" si="13"/>
        <v>0.39187173750932142</v>
      </c>
      <c r="K53" s="2">
        <f t="shared" si="13"/>
        <v>0.60812826249067864</v>
      </c>
      <c r="L53" s="2">
        <f t="shared" si="13"/>
        <v>0</v>
      </c>
      <c r="M53" s="2">
        <f t="shared" si="14"/>
        <v>-1.1102230246251565E-16</v>
      </c>
      <c r="N53" s="1">
        <v>1051</v>
      </c>
      <c r="O53" s="1">
        <v>1631</v>
      </c>
      <c r="AG53" s="5">
        <f>IF(Q53&gt;0,RANK(Q53,(N53:P53,Q53:AE53)),0)</f>
        <v>0</v>
      </c>
      <c r="AH53" s="5">
        <f>IF(R53&gt;0,RANK(R53,(N53:P53,Q53:AE53)),0)</f>
        <v>0</v>
      </c>
      <c r="AI53" s="5">
        <f>IF(T53&gt;0,RANK(T53,(N53:P53,Q53:AE53)),0)</f>
        <v>0</v>
      </c>
      <c r="AJ53" s="5">
        <f>IF(S53&gt;0,RANK(S53,(N53:P53,Q53:AE53)),0)</f>
        <v>0</v>
      </c>
      <c r="AK53" s="2">
        <f t="shared" si="15"/>
        <v>0</v>
      </c>
      <c r="AL53" s="2">
        <f t="shared" si="15"/>
        <v>0</v>
      </c>
      <c r="AM53" s="2">
        <f t="shared" si="16"/>
        <v>0</v>
      </c>
      <c r="AN53" s="2">
        <f t="shared" si="17"/>
        <v>0</v>
      </c>
      <c r="AP53" t="s">
        <v>69</v>
      </c>
      <c r="AQ53" t="s">
        <v>203</v>
      </c>
      <c r="AT53">
        <v>51</v>
      </c>
      <c r="AU53" s="79">
        <v>57</v>
      </c>
      <c r="AV53" s="54">
        <f t="shared" si="8"/>
        <v>51057</v>
      </c>
      <c r="AX53" s="5" t="s">
        <v>189</v>
      </c>
      <c r="AZ53" s="1"/>
      <c r="BA53" s="1"/>
    </row>
    <row r="54" spans="1:53" hidden="1" outlineLevel="1">
      <c r="A54" t="s">
        <v>218</v>
      </c>
      <c r="B54" t="s">
        <v>203</v>
      </c>
      <c r="C54" s="1">
        <f t="shared" si="10"/>
        <v>273282</v>
      </c>
      <c r="D54" s="5">
        <f>IF(N54&gt;0, RANK(N54,(N54:P54,Q54:AE54)),0)</f>
        <v>2</v>
      </c>
      <c r="E54" s="5">
        <f>IF(O54&gt;0,RANK(O54,(N54:P54,Q54:AE54)),0)</f>
        <v>1</v>
      </c>
      <c r="F54" s="5">
        <f>IF(P54&gt;0,RANK(P54,(N54:P54,Q54:AE54)),0)</f>
        <v>0</v>
      </c>
      <c r="G54" s="1">
        <f t="shared" si="11"/>
        <v>4466</v>
      </c>
      <c r="H54" s="2">
        <f t="shared" si="12"/>
        <v>1.6342093515123571E-2</v>
      </c>
      <c r="I54" s="2"/>
      <c r="J54" s="2">
        <f t="shared" si="13"/>
        <v>0.49102758322904544</v>
      </c>
      <c r="K54" s="2">
        <f t="shared" si="13"/>
        <v>0.507369676744169</v>
      </c>
      <c r="L54" s="2">
        <f t="shared" si="13"/>
        <v>0</v>
      </c>
      <c r="M54" s="2">
        <f t="shared" si="14"/>
        <v>1.6027400267856207E-3</v>
      </c>
      <c r="N54" s="1">
        <v>134189</v>
      </c>
      <c r="O54" s="1">
        <v>138655</v>
      </c>
      <c r="Z54" s="1">
        <v>438</v>
      </c>
      <c r="AG54" s="5">
        <f>IF(Q54&gt;0,RANK(Q54,(N54:P54,Q54:AE54)),0)</f>
        <v>0</v>
      </c>
      <c r="AH54" s="5">
        <f>IF(R54&gt;0,RANK(R54,(N54:P54,Q54:AE54)),0)</f>
        <v>0</v>
      </c>
      <c r="AI54" s="5">
        <f>IF(T54&gt;0,RANK(T54,(N54:P54,Q54:AE54)),0)</f>
        <v>0</v>
      </c>
      <c r="AJ54" s="5">
        <f>IF(S54&gt;0,RANK(S54,(N54:P54,Q54:AE54)),0)</f>
        <v>0</v>
      </c>
      <c r="AK54" s="2">
        <f t="shared" si="15"/>
        <v>0</v>
      </c>
      <c r="AL54" s="2">
        <f t="shared" si="15"/>
        <v>0</v>
      </c>
      <c r="AM54" s="2">
        <f t="shared" si="16"/>
        <v>0</v>
      </c>
      <c r="AN54" s="2">
        <f t="shared" si="17"/>
        <v>0</v>
      </c>
      <c r="AP54" t="s">
        <v>218</v>
      </c>
      <c r="AQ54" t="s">
        <v>203</v>
      </c>
      <c r="AT54">
        <v>51</v>
      </c>
      <c r="AU54" s="79">
        <v>59</v>
      </c>
      <c r="AV54" s="54">
        <f t="shared" si="8"/>
        <v>51059</v>
      </c>
      <c r="AX54" s="5" t="s">
        <v>189</v>
      </c>
      <c r="AZ54" s="1"/>
      <c r="BA54" s="1"/>
    </row>
    <row r="55" spans="1:53" hidden="1" outlineLevel="1">
      <c r="A55" t="s">
        <v>219</v>
      </c>
      <c r="B55" t="s">
        <v>203</v>
      </c>
      <c r="C55" s="1">
        <f t="shared" si="10"/>
        <v>17898</v>
      </c>
      <c r="D55" s="5">
        <f>IF(N55&gt;0, RANK(N55,(N55:P55,Q55:AE55)),0)</f>
        <v>2</v>
      </c>
      <c r="E55" s="5">
        <f>IF(O55&gt;0,RANK(O55,(N55:P55,Q55:AE55)),0)</f>
        <v>1</v>
      </c>
      <c r="F55" s="5">
        <f>IF(P55&gt;0,RANK(P55,(N55:P55,Q55:AE55)),0)</f>
        <v>0</v>
      </c>
      <c r="G55" s="1">
        <f t="shared" si="11"/>
        <v>6743</v>
      </c>
      <c r="H55" s="2">
        <f t="shared" si="12"/>
        <v>0.37674600514023915</v>
      </c>
      <c r="I55" s="2"/>
      <c r="J55" s="2">
        <f t="shared" si="13"/>
        <v>0.31098446753827241</v>
      </c>
      <c r="K55" s="2">
        <f t="shared" si="13"/>
        <v>0.68773047267851162</v>
      </c>
      <c r="L55" s="2">
        <f t="shared" si="13"/>
        <v>0</v>
      </c>
      <c r="M55" s="2">
        <f t="shared" si="14"/>
        <v>1.2850597832159139E-3</v>
      </c>
      <c r="N55" s="1">
        <v>5566</v>
      </c>
      <c r="O55" s="1">
        <v>12309</v>
      </c>
      <c r="Z55" s="1">
        <v>23</v>
      </c>
      <c r="AG55" s="5">
        <f>IF(Q55&gt;0,RANK(Q55,(N55:P55,Q55:AE55)),0)</f>
        <v>0</v>
      </c>
      <c r="AH55" s="5">
        <f>IF(R55&gt;0,RANK(R55,(N55:P55,Q55:AE55)),0)</f>
        <v>0</v>
      </c>
      <c r="AI55" s="5">
        <f>IF(T55&gt;0,RANK(T55,(N55:P55,Q55:AE55)),0)</f>
        <v>0</v>
      </c>
      <c r="AJ55" s="5">
        <f>IF(S55&gt;0,RANK(S55,(N55:P55,Q55:AE55)),0)</f>
        <v>0</v>
      </c>
      <c r="AK55" s="2">
        <f t="shared" si="15"/>
        <v>0</v>
      </c>
      <c r="AL55" s="2">
        <f t="shared" si="15"/>
        <v>0</v>
      </c>
      <c r="AM55" s="2">
        <f t="shared" si="16"/>
        <v>0</v>
      </c>
      <c r="AN55" s="2">
        <f t="shared" si="17"/>
        <v>0</v>
      </c>
      <c r="AP55" t="s">
        <v>219</v>
      </c>
      <c r="AQ55" t="s">
        <v>203</v>
      </c>
      <c r="AT55">
        <v>51</v>
      </c>
      <c r="AU55" s="79">
        <v>61</v>
      </c>
      <c r="AV55" s="54">
        <f t="shared" si="8"/>
        <v>51061</v>
      </c>
      <c r="AX55" s="5" t="s">
        <v>189</v>
      </c>
      <c r="AZ55" s="1"/>
      <c r="BA55" s="1"/>
    </row>
    <row r="56" spans="1:53" hidden="1" outlineLevel="1">
      <c r="A56" t="s">
        <v>115</v>
      </c>
      <c r="B56" t="s">
        <v>203</v>
      </c>
      <c r="C56" s="1">
        <f t="shared" si="10"/>
        <v>4487</v>
      </c>
      <c r="D56" s="5">
        <f>IF(N56&gt;0, RANK(N56,(N56:P56,Q56:AE56)),0)</f>
        <v>2</v>
      </c>
      <c r="E56" s="5">
        <f>IF(O56&gt;0,RANK(O56,(N56:P56,Q56:AE56)),0)</f>
        <v>1</v>
      </c>
      <c r="F56" s="5">
        <f>IF(P56&gt;0,RANK(P56,(N56:P56,Q56:AE56)),0)</f>
        <v>0</v>
      </c>
      <c r="G56" s="1">
        <f t="shared" si="11"/>
        <v>1422</v>
      </c>
      <c r="H56" s="2">
        <f t="shared" si="12"/>
        <v>0.31691553376420772</v>
      </c>
      <c r="I56" s="2"/>
      <c r="J56" s="2">
        <f t="shared" si="13"/>
        <v>0.34076220191664808</v>
      </c>
      <c r="K56" s="2">
        <f t="shared" si="13"/>
        <v>0.65767773568085586</v>
      </c>
      <c r="L56" s="2">
        <f t="shared" si="13"/>
        <v>0</v>
      </c>
      <c r="M56" s="2">
        <f t="shared" si="14"/>
        <v>1.5600624024960652E-3</v>
      </c>
      <c r="N56" s="1">
        <v>1529</v>
      </c>
      <c r="O56" s="1">
        <v>2951</v>
      </c>
      <c r="Z56" s="1">
        <v>7</v>
      </c>
      <c r="AG56" s="5">
        <f>IF(Q56&gt;0,RANK(Q56,(N56:P56,Q56:AE56)),0)</f>
        <v>0</v>
      </c>
      <c r="AH56" s="5">
        <f>IF(R56&gt;0,RANK(R56,(N56:P56,Q56:AE56)),0)</f>
        <v>0</v>
      </c>
      <c r="AI56" s="5">
        <f>IF(T56&gt;0,RANK(T56,(N56:P56,Q56:AE56)),0)</f>
        <v>0</v>
      </c>
      <c r="AJ56" s="5">
        <f>IF(S56&gt;0,RANK(S56,(N56:P56,Q56:AE56)),0)</f>
        <v>0</v>
      </c>
      <c r="AK56" s="2">
        <f t="shared" si="15"/>
        <v>0</v>
      </c>
      <c r="AL56" s="2">
        <f t="shared" si="15"/>
        <v>0</v>
      </c>
      <c r="AM56" s="2">
        <f t="shared" si="16"/>
        <v>0</v>
      </c>
      <c r="AN56" s="2">
        <f t="shared" si="17"/>
        <v>0</v>
      </c>
      <c r="AP56" t="s">
        <v>115</v>
      </c>
      <c r="AQ56" t="s">
        <v>203</v>
      </c>
      <c r="AT56">
        <v>51</v>
      </c>
      <c r="AU56" s="79">
        <v>63</v>
      </c>
      <c r="AV56" s="54">
        <f t="shared" si="8"/>
        <v>51063</v>
      </c>
      <c r="AX56" s="5" t="s">
        <v>189</v>
      </c>
      <c r="AZ56" s="1"/>
      <c r="BA56" s="1"/>
    </row>
    <row r="57" spans="1:53" hidden="1" outlineLevel="1">
      <c r="A57" t="s">
        <v>220</v>
      </c>
      <c r="B57" t="s">
        <v>203</v>
      </c>
      <c r="C57" s="1">
        <f t="shared" si="10"/>
        <v>7651</v>
      </c>
      <c r="D57" s="5">
        <f>IF(N57&gt;0, RANK(N57,(N57:P57,Q57:AE57)),0)</f>
        <v>2</v>
      </c>
      <c r="E57" s="5">
        <f>IF(O57&gt;0,RANK(O57,(N57:P57,Q57:AE57)),0)</f>
        <v>1</v>
      </c>
      <c r="F57" s="5">
        <f>IF(P57&gt;0,RANK(P57,(N57:P57,Q57:AE57)),0)</f>
        <v>0</v>
      </c>
      <c r="G57" s="1">
        <f t="shared" si="11"/>
        <v>2059</v>
      </c>
      <c r="H57" s="2">
        <f t="shared" si="12"/>
        <v>0.26911514834662137</v>
      </c>
      <c r="I57" s="2"/>
      <c r="J57" s="2">
        <f t="shared" si="13"/>
        <v>0.36478891648150569</v>
      </c>
      <c r="K57" s="2">
        <f t="shared" si="13"/>
        <v>0.633904064828127</v>
      </c>
      <c r="L57" s="2">
        <f t="shared" si="13"/>
        <v>0</v>
      </c>
      <c r="M57" s="2">
        <f t="shared" si="14"/>
        <v>1.307018690367312E-3</v>
      </c>
      <c r="N57" s="1">
        <v>2791</v>
      </c>
      <c r="O57" s="1">
        <v>4850</v>
      </c>
      <c r="Z57" s="1">
        <v>10</v>
      </c>
      <c r="AG57" s="5">
        <f>IF(Q57&gt;0,RANK(Q57,(N57:P57,Q57:AE57)),0)</f>
        <v>0</v>
      </c>
      <c r="AH57" s="5">
        <f>IF(R57&gt;0,RANK(R57,(N57:P57,Q57:AE57)),0)</f>
        <v>0</v>
      </c>
      <c r="AI57" s="5">
        <f>IF(T57&gt;0,RANK(T57,(N57:P57,Q57:AE57)),0)</f>
        <v>0</v>
      </c>
      <c r="AJ57" s="5">
        <f>IF(S57&gt;0,RANK(S57,(N57:P57,Q57:AE57)),0)</f>
        <v>0</v>
      </c>
      <c r="AK57" s="2">
        <f t="shared" si="15"/>
        <v>0</v>
      </c>
      <c r="AL57" s="2">
        <f t="shared" si="15"/>
        <v>0</v>
      </c>
      <c r="AM57" s="2">
        <f t="shared" si="16"/>
        <v>0</v>
      </c>
      <c r="AN57" s="2">
        <f t="shared" si="17"/>
        <v>0</v>
      </c>
      <c r="AP57" t="s">
        <v>220</v>
      </c>
      <c r="AQ57" t="s">
        <v>203</v>
      </c>
      <c r="AT57">
        <v>51</v>
      </c>
      <c r="AU57" s="79">
        <v>65</v>
      </c>
      <c r="AV57" s="54">
        <f t="shared" si="8"/>
        <v>51065</v>
      </c>
      <c r="AX57" s="5" t="s">
        <v>189</v>
      </c>
      <c r="AZ57" s="1"/>
      <c r="BA57" s="1"/>
    </row>
    <row r="58" spans="1:53" hidden="1" outlineLevel="1">
      <c r="A58" t="s">
        <v>114</v>
      </c>
      <c r="B58" t="s">
        <v>203</v>
      </c>
      <c r="C58" s="1">
        <f t="shared" si="10"/>
        <v>14951</v>
      </c>
      <c r="D58" s="5">
        <f>IF(N58&gt;0, RANK(N58,(N58:P58,Q58:AE58)),0)</f>
        <v>2</v>
      </c>
      <c r="E58" s="5">
        <f>IF(O58&gt;0,RANK(O58,(N58:P58,Q58:AE58)),0)</f>
        <v>1</v>
      </c>
      <c r="F58" s="5">
        <f>IF(P58&gt;0,RANK(P58,(N58:P58,Q58:AE58)),0)</f>
        <v>0</v>
      </c>
      <c r="G58" s="1">
        <f t="shared" si="11"/>
        <v>5627</v>
      </c>
      <c r="H58" s="2">
        <f t="shared" si="12"/>
        <v>0.37636278509798676</v>
      </c>
      <c r="I58" s="2"/>
      <c r="J58" s="2">
        <f t="shared" ref="J58:L89" si="18">IF($C58=0,"-",N58/$C58)</f>
        <v>0.31141729650190625</v>
      </c>
      <c r="K58" s="2">
        <f t="shared" si="18"/>
        <v>0.68778008159989301</v>
      </c>
      <c r="L58" s="2">
        <f t="shared" si="18"/>
        <v>0</v>
      </c>
      <c r="M58" s="2">
        <f t="shared" si="14"/>
        <v>8.0262189820079488E-4</v>
      </c>
      <c r="N58" s="1">
        <v>4656</v>
      </c>
      <c r="O58" s="1">
        <v>10283</v>
      </c>
      <c r="Z58" s="1">
        <v>12</v>
      </c>
      <c r="AG58" s="5">
        <f>IF(Q58&gt;0,RANK(Q58,(N58:P58,Q58:AE58)),0)</f>
        <v>0</v>
      </c>
      <c r="AH58" s="5">
        <f>IF(R58&gt;0,RANK(R58,(N58:P58,Q58:AE58)),0)</f>
        <v>0</v>
      </c>
      <c r="AI58" s="5">
        <f>IF(T58&gt;0,RANK(T58,(N58:P58,Q58:AE58)),0)</f>
        <v>0</v>
      </c>
      <c r="AJ58" s="5">
        <f>IF(S58&gt;0,RANK(S58,(N58:P58,Q58:AE58)),0)</f>
        <v>0</v>
      </c>
      <c r="AK58" s="2">
        <f t="shared" ref="AK58:AL89" si="19">IF($C58=0,"-",Q58/$C58)</f>
        <v>0</v>
      </c>
      <c r="AL58" s="2">
        <f t="shared" si="19"/>
        <v>0</v>
      </c>
      <c r="AM58" s="2">
        <f t="shared" si="16"/>
        <v>0</v>
      </c>
      <c r="AN58" s="2">
        <f t="shared" si="17"/>
        <v>0</v>
      </c>
      <c r="AP58" t="s">
        <v>114</v>
      </c>
      <c r="AQ58" t="s">
        <v>203</v>
      </c>
      <c r="AT58">
        <v>51</v>
      </c>
      <c r="AU58" s="79">
        <v>67</v>
      </c>
      <c r="AV58" s="54">
        <f t="shared" si="8"/>
        <v>51067</v>
      </c>
      <c r="AX58" s="5" t="s">
        <v>189</v>
      </c>
      <c r="AZ58" s="1"/>
      <c r="BA58" s="1"/>
    </row>
    <row r="59" spans="1:53" hidden="1" outlineLevel="1">
      <c r="A59" t="s">
        <v>221</v>
      </c>
      <c r="B59" t="s">
        <v>203</v>
      </c>
      <c r="C59" s="1">
        <f t="shared" si="10"/>
        <v>17755</v>
      </c>
      <c r="D59" s="5">
        <f>IF(N59&gt;0, RANK(N59,(N59:P59,Q59:AE59)),0)</f>
        <v>2</v>
      </c>
      <c r="E59" s="5">
        <f>IF(O59&gt;0,RANK(O59,(N59:P59,Q59:AE59)),0)</f>
        <v>1</v>
      </c>
      <c r="F59" s="5">
        <f>IF(P59&gt;0,RANK(P59,(N59:P59,Q59:AE59)),0)</f>
        <v>0</v>
      </c>
      <c r="G59" s="1">
        <f t="shared" si="11"/>
        <v>8818</v>
      </c>
      <c r="H59" s="2">
        <f t="shared" si="12"/>
        <v>0.4966488313151225</v>
      </c>
      <c r="I59" s="2"/>
      <c r="J59" s="2">
        <f t="shared" si="18"/>
        <v>0.25097155730780063</v>
      </c>
      <c r="K59" s="2">
        <f t="shared" si="18"/>
        <v>0.74762038862292313</v>
      </c>
      <c r="L59" s="2">
        <f t="shared" si="18"/>
        <v>0</v>
      </c>
      <c r="M59" s="2">
        <f t="shared" si="14"/>
        <v>1.4080540692762433E-3</v>
      </c>
      <c r="N59" s="1">
        <v>4456</v>
      </c>
      <c r="O59" s="1">
        <v>13274</v>
      </c>
      <c r="Z59" s="1">
        <v>25</v>
      </c>
      <c r="AG59" s="5">
        <f>IF(Q59&gt;0,RANK(Q59,(N59:P59,Q59:AE59)),0)</f>
        <v>0</v>
      </c>
      <c r="AH59" s="5">
        <f>IF(R59&gt;0,RANK(R59,(N59:P59,Q59:AE59)),0)</f>
        <v>0</v>
      </c>
      <c r="AI59" s="5">
        <f>IF(T59&gt;0,RANK(T59,(N59:P59,Q59:AE59)),0)</f>
        <v>0</v>
      </c>
      <c r="AJ59" s="5">
        <f>IF(S59&gt;0,RANK(S59,(N59:P59,Q59:AE59)),0)</f>
        <v>0</v>
      </c>
      <c r="AK59" s="2">
        <f t="shared" si="19"/>
        <v>0</v>
      </c>
      <c r="AL59" s="2">
        <f t="shared" si="19"/>
        <v>0</v>
      </c>
      <c r="AM59" s="2">
        <f t="shared" si="16"/>
        <v>0</v>
      </c>
      <c r="AN59" s="2">
        <f t="shared" si="17"/>
        <v>0</v>
      </c>
      <c r="AP59" t="s">
        <v>221</v>
      </c>
      <c r="AQ59" t="s">
        <v>203</v>
      </c>
      <c r="AT59">
        <v>51</v>
      </c>
      <c r="AU59" s="79">
        <v>69</v>
      </c>
      <c r="AV59" s="54">
        <f t="shared" si="8"/>
        <v>51069</v>
      </c>
      <c r="AX59" s="5" t="s">
        <v>189</v>
      </c>
      <c r="AZ59" s="1"/>
      <c r="BA59" s="1"/>
    </row>
    <row r="60" spans="1:53" hidden="1" outlineLevel="1">
      <c r="A60" t="s">
        <v>222</v>
      </c>
      <c r="B60" t="s">
        <v>203</v>
      </c>
      <c r="C60" s="1">
        <f t="shared" si="10"/>
        <v>4603</v>
      </c>
      <c r="D60" s="5">
        <f>IF(N60&gt;0, RANK(N60,(N60:P60,Q60:AE60)),0)</f>
        <v>2</v>
      </c>
      <c r="E60" s="5">
        <f>IF(O60&gt;0,RANK(O60,(N60:P60,Q60:AE60)),0)</f>
        <v>1</v>
      </c>
      <c r="F60" s="5">
        <f>IF(P60&gt;0,RANK(P60,(N60:P60,Q60:AE60)),0)</f>
        <v>0</v>
      </c>
      <c r="G60" s="1">
        <f t="shared" si="11"/>
        <v>1233</v>
      </c>
      <c r="H60" s="2">
        <f t="shared" si="12"/>
        <v>0.26786878122963287</v>
      </c>
      <c r="I60" s="2"/>
      <c r="J60" s="2">
        <f t="shared" si="18"/>
        <v>0.36563111014555727</v>
      </c>
      <c r="K60" s="2">
        <f t="shared" si="18"/>
        <v>0.63349989137519014</v>
      </c>
      <c r="L60" s="2">
        <f t="shared" si="18"/>
        <v>0</v>
      </c>
      <c r="M60" s="2">
        <f t="shared" si="14"/>
        <v>8.6899847925259177E-4</v>
      </c>
      <c r="N60" s="1">
        <v>1683</v>
      </c>
      <c r="O60" s="1">
        <v>2916</v>
      </c>
      <c r="Z60" s="1">
        <v>4</v>
      </c>
      <c r="AG60" s="5">
        <f>IF(Q60&gt;0,RANK(Q60,(N60:P60,Q60:AE60)),0)</f>
        <v>0</v>
      </c>
      <c r="AH60" s="5">
        <f>IF(R60&gt;0,RANK(R60,(N60:P60,Q60:AE60)),0)</f>
        <v>0</v>
      </c>
      <c r="AI60" s="5">
        <f>IF(T60&gt;0,RANK(T60,(N60:P60,Q60:AE60)),0)</f>
        <v>0</v>
      </c>
      <c r="AJ60" s="5">
        <f>IF(S60&gt;0,RANK(S60,(N60:P60,Q60:AE60)),0)</f>
        <v>0</v>
      </c>
      <c r="AK60" s="2">
        <f t="shared" si="19"/>
        <v>0</v>
      </c>
      <c r="AL60" s="2">
        <f t="shared" si="19"/>
        <v>0</v>
      </c>
      <c r="AM60" s="2">
        <f t="shared" si="16"/>
        <v>0</v>
      </c>
      <c r="AN60" s="2">
        <f t="shared" si="17"/>
        <v>0</v>
      </c>
      <c r="AP60" t="s">
        <v>222</v>
      </c>
      <c r="AQ60" t="s">
        <v>203</v>
      </c>
      <c r="AT60">
        <v>51</v>
      </c>
      <c r="AU60" s="79">
        <v>71</v>
      </c>
      <c r="AV60" s="54">
        <f t="shared" si="8"/>
        <v>51071</v>
      </c>
      <c r="AX60" s="5" t="s">
        <v>189</v>
      </c>
      <c r="AZ60" s="1"/>
      <c r="BA60" s="1"/>
    </row>
    <row r="61" spans="1:53" hidden="1" outlineLevel="1">
      <c r="A61" t="s">
        <v>70</v>
      </c>
      <c r="B61" t="s">
        <v>203</v>
      </c>
      <c r="C61" s="1">
        <f t="shared" si="10"/>
        <v>11272</v>
      </c>
      <c r="D61" s="5">
        <f>IF(N61&gt;0, RANK(N61,(N61:P61,Q61:AE61)),0)</f>
        <v>2</v>
      </c>
      <c r="E61" s="5">
        <f>IF(O61&gt;0,RANK(O61,(N61:P61,Q61:AE61)),0)</f>
        <v>1</v>
      </c>
      <c r="F61" s="5">
        <f>IF(P61&gt;0,RANK(P61,(N61:P61,Q61:AE61)),0)</f>
        <v>0</v>
      </c>
      <c r="G61" s="1">
        <f t="shared" si="11"/>
        <v>4996</v>
      </c>
      <c r="H61" s="2">
        <f t="shared" si="12"/>
        <v>0.44322214336408799</v>
      </c>
      <c r="I61" s="2"/>
      <c r="J61" s="2">
        <f t="shared" si="18"/>
        <v>0.2776792051100071</v>
      </c>
      <c r="K61" s="2">
        <f t="shared" si="18"/>
        <v>0.72090134847409515</v>
      </c>
      <c r="L61" s="2">
        <f t="shared" si="18"/>
        <v>0</v>
      </c>
      <c r="M61" s="2">
        <f t="shared" si="14"/>
        <v>1.4194464158977516E-3</v>
      </c>
      <c r="N61" s="1">
        <v>3130</v>
      </c>
      <c r="O61" s="1">
        <v>8126</v>
      </c>
      <c r="Z61" s="1">
        <v>16</v>
      </c>
      <c r="AG61" s="5">
        <f>IF(Q61&gt;0,RANK(Q61,(N61:P61,Q61:AE61)),0)</f>
        <v>0</v>
      </c>
      <c r="AH61" s="5">
        <f>IF(R61&gt;0,RANK(R61,(N61:P61,Q61:AE61)),0)</f>
        <v>0</v>
      </c>
      <c r="AI61" s="5">
        <f>IF(T61&gt;0,RANK(T61,(N61:P61,Q61:AE61)),0)</f>
        <v>0</v>
      </c>
      <c r="AJ61" s="5">
        <f>IF(S61&gt;0,RANK(S61,(N61:P61,Q61:AE61)),0)</f>
        <v>0</v>
      </c>
      <c r="AK61" s="2">
        <f t="shared" si="19"/>
        <v>0</v>
      </c>
      <c r="AL61" s="2">
        <f t="shared" si="19"/>
        <v>0</v>
      </c>
      <c r="AM61" s="2">
        <f t="shared" si="16"/>
        <v>0</v>
      </c>
      <c r="AN61" s="2">
        <f t="shared" si="17"/>
        <v>0</v>
      </c>
      <c r="AP61" t="s">
        <v>70</v>
      </c>
      <c r="AQ61" t="s">
        <v>203</v>
      </c>
      <c r="AT61">
        <v>51</v>
      </c>
      <c r="AU61" s="79">
        <v>73</v>
      </c>
      <c r="AV61" s="54">
        <f t="shared" si="8"/>
        <v>51073</v>
      </c>
      <c r="AX61" s="5" t="s">
        <v>189</v>
      </c>
      <c r="AZ61" s="1"/>
      <c r="BA61" s="1"/>
    </row>
    <row r="62" spans="1:53" hidden="1" outlineLevel="1">
      <c r="A62" t="s">
        <v>223</v>
      </c>
      <c r="B62" t="s">
        <v>203</v>
      </c>
      <c r="C62" s="1">
        <f t="shared" si="10"/>
        <v>8248</v>
      </c>
      <c r="D62" s="5">
        <f>IF(N62&gt;0, RANK(N62,(N62:P62,Q62:AE62)),0)</f>
        <v>2</v>
      </c>
      <c r="E62" s="5">
        <f>IF(O62&gt;0,RANK(O62,(N62:P62,Q62:AE62)),0)</f>
        <v>1</v>
      </c>
      <c r="F62" s="5">
        <f>IF(P62&gt;0,RANK(P62,(N62:P62,Q62:AE62)),0)</f>
        <v>0</v>
      </c>
      <c r="G62" s="1">
        <f t="shared" si="11"/>
        <v>3436</v>
      </c>
      <c r="H62" s="2">
        <f t="shared" si="12"/>
        <v>0.41658583899127061</v>
      </c>
      <c r="I62" s="2"/>
      <c r="J62" s="2">
        <f t="shared" si="18"/>
        <v>0.29110087293889425</v>
      </c>
      <c r="K62" s="2">
        <f t="shared" si="18"/>
        <v>0.70768671193016486</v>
      </c>
      <c r="L62" s="2">
        <f t="shared" si="18"/>
        <v>0</v>
      </c>
      <c r="M62" s="2">
        <f t="shared" si="14"/>
        <v>1.212415130940947E-3</v>
      </c>
      <c r="N62" s="1">
        <v>2401</v>
      </c>
      <c r="O62" s="1">
        <v>5837</v>
      </c>
      <c r="Z62" s="1">
        <v>10</v>
      </c>
      <c r="AG62" s="5">
        <f>IF(Q62&gt;0,RANK(Q62,(N62:P62,Q62:AE62)),0)</f>
        <v>0</v>
      </c>
      <c r="AH62" s="5">
        <f>IF(R62&gt;0,RANK(R62,(N62:P62,Q62:AE62)),0)</f>
        <v>0</v>
      </c>
      <c r="AI62" s="5">
        <f>IF(T62&gt;0,RANK(T62,(N62:P62,Q62:AE62)),0)</f>
        <v>0</v>
      </c>
      <c r="AJ62" s="5">
        <f>IF(S62&gt;0,RANK(S62,(N62:P62,Q62:AE62)),0)</f>
        <v>0</v>
      </c>
      <c r="AK62" s="2">
        <f t="shared" si="19"/>
        <v>0</v>
      </c>
      <c r="AL62" s="2">
        <f t="shared" si="19"/>
        <v>0</v>
      </c>
      <c r="AM62" s="2">
        <f t="shared" si="16"/>
        <v>0</v>
      </c>
      <c r="AN62" s="2">
        <f t="shared" si="17"/>
        <v>0</v>
      </c>
      <c r="AP62" t="s">
        <v>223</v>
      </c>
      <c r="AQ62" t="s">
        <v>203</v>
      </c>
      <c r="AT62">
        <v>51</v>
      </c>
      <c r="AU62" s="79">
        <v>75</v>
      </c>
      <c r="AV62" s="54">
        <f t="shared" si="8"/>
        <v>51075</v>
      </c>
      <c r="AX62" s="5" t="s">
        <v>189</v>
      </c>
      <c r="AZ62" s="1"/>
      <c r="BA62" s="1"/>
    </row>
    <row r="63" spans="1:53" hidden="1" outlineLevel="1">
      <c r="A63" t="s">
        <v>316</v>
      </c>
      <c r="B63" t="s">
        <v>203</v>
      </c>
      <c r="C63" s="1">
        <f t="shared" si="10"/>
        <v>4305</v>
      </c>
      <c r="D63" s="5">
        <f>IF(N63&gt;0, RANK(N63,(N63:P63,Q63:AE63)),0)</f>
        <v>2</v>
      </c>
      <c r="E63" s="5">
        <f>IF(O63&gt;0,RANK(O63,(N63:P63,Q63:AE63)),0)</f>
        <v>1</v>
      </c>
      <c r="F63" s="5">
        <f>IF(P63&gt;0,RANK(P63,(N63:P63,Q63:AE63)),0)</f>
        <v>0</v>
      </c>
      <c r="G63" s="1">
        <f t="shared" si="11"/>
        <v>1747</v>
      </c>
      <c r="H63" s="2">
        <f t="shared" si="12"/>
        <v>0.40580720092915212</v>
      </c>
      <c r="I63" s="2"/>
      <c r="J63" s="2">
        <f t="shared" si="18"/>
        <v>0.29709639953542394</v>
      </c>
      <c r="K63" s="2">
        <f t="shared" si="18"/>
        <v>0.70290360046457612</v>
      </c>
      <c r="L63" s="2">
        <f t="shared" si="18"/>
        <v>0</v>
      </c>
      <c r="M63" s="2">
        <f t="shared" si="14"/>
        <v>0</v>
      </c>
      <c r="N63" s="1">
        <v>1279</v>
      </c>
      <c r="O63" s="1">
        <v>3026</v>
      </c>
      <c r="AG63" s="5">
        <f>IF(Q63&gt;0,RANK(Q63,(N63:P63,Q63:AE63)),0)</f>
        <v>0</v>
      </c>
      <c r="AH63" s="5">
        <f>IF(R63&gt;0,RANK(R63,(N63:P63,Q63:AE63)),0)</f>
        <v>0</v>
      </c>
      <c r="AI63" s="5">
        <f>IF(T63&gt;0,RANK(T63,(N63:P63,Q63:AE63)),0)</f>
        <v>0</v>
      </c>
      <c r="AJ63" s="5">
        <f>IF(S63&gt;0,RANK(S63,(N63:P63,Q63:AE63)),0)</f>
        <v>0</v>
      </c>
      <c r="AK63" s="2">
        <f t="shared" si="19"/>
        <v>0</v>
      </c>
      <c r="AL63" s="2">
        <f t="shared" si="19"/>
        <v>0</v>
      </c>
      <c r="AM63" s="2">
        <f t="shared" si="16"/>
        <v>0</v>
      </c>
      <c r="AN63" s="2">
        <f t="shared" si="17"/>
        <v>0</v>
      </c>
      <c r="AP63" t="s">
        <v>316</v>
      </c>
      <c r="AQ63" t="s">
        <v>203</v>
      </c>
      <c r="AT63">
        <v>51</v>
      </c>
      <c r="AU63" s="79">
        <v>77</v>
      </c>
      <c r="AV63" s="54">
        <f t="shared" si="8"/>
        <v>51077</v>
      </c>
      <c r="AX63" s="5" t="s">
        <v>189</v>
      </c>
      <c r="AZ63" s="1"/>
      <c r="BA63" s="1"/>
    </row>
    <row r="64" spans="1:53" hidden="1" outlineLevel="1">
      <c r="A64" t="s">
        <v>96</v>
      </c>
      <c r="B64" t="s">
        <v>203</v>
      </c>
      <c r="C64" s="1">
        <f t="shared" si="10"/>
        <v>4845</v>
      </c>
      <c r="D64" s="5">
        <f>IF(N64&gt;0, RANK(N64,(N64:P64,Q64:AE64)),0)</f>
        <v>2</v>
      </c>
      <c r="E64" s="5">
        <f>IF(O64&gt;0,RANK(O64,(N64:P64,Q64:AE64)),0)</f>
        <v>1</v>
      </c>
      <c r="F64" s="5">
        <f>IF(P64&gt;0,RANK(P64,(N64:P64,Q64:AE64)),0)</f>
        <v>0</v>
      </c>
      <c r="G64" s="1">
        <f t="shared" si="11"/>
        <v>2188</v>
      </c>
      <c r="H64" s="2">
        <f t="shared" si="12"/>
        <v>0.4515995872033024</v>
      </c>
      <c r="I64" s="2"/>
      <c r="J64" s="2">
        <f t="shared" si="18"/>
        <v>0.27368421052631581</v>
      </c>
      <c r="K64" s="2">
        <f t="shared" si="18"/>
        <v>0.72528379772961815</v>
      </c>
      <c r="L64" s="2">
        <f t="shared" si="18"/>
        <v>0</v>
      </c>
      <c r="M64" s="2">
        <f t="shared" si="14"/>
        <v>1.0319917440660964E-3</v>
      </c>
      <c r="N64" s="1">
        <v>1326</v>
      </c>
      <c r="O64" s="1">
        <v>3514</v>
      </c>
      <c r="Z64" s="1">
        <v>5</v>
      </c>
      <c r="AG64" s="5">
        <f>IF(Q64&gt;0,RANK(Q64,(N64:P64,Q64:AE64)),0)</f>
        <v>0</v>
      </c>
      <c r="AH64" s="5">
        <f>IF(R64&gt;0,RANK(R64,(N64:P64,Q64:AE64)),0)</f>
        <v>0</v>
      </c>
      <c r="AI64" s="5">
        <f>IF(T64&gt;0,RANK(T64,(N64:P64,Q64:AE64)),0)</f>
        <v>0</v>
      </c>
      <c r="AJ64" s="5">
        <f>IF(S64&gt;0,RANK(S64,(N64:P64,Q64:AE64)),0)</f>
        <v>0</v>
      </c>
      <c r="AK64" s="2">
        <f t="shared" si="19"/>
        <v>0</v>
      </c>
      <c r="AL64" s="2">
        <f t="shared" si="19"/>
        <v>0</v>
      </c>
      <c r="AM64" s="2">
        <f t="shared" si="16"/>
        <v>0</v>
      </c>
      <c r="AN64" s="2">
        <f t="shared" si="17"/>
        <v>0</v>
      </c>
      <c r="AP64" t="s">
        <v>96</v>
      </c>
      <c r="AQ64" t="s">
        <v>203</v>
      </c>
      <c r="AT64">
        <v>51</v>
      </c>
      <c r="AU64" s="79">
        <v>79</v>
      </c>
      <c r="AV64" s="54">
        <f t="shared" si="8"/>
        <v>51079</v>
      </c>
      <c r="AX64" s="5" t="s">
        <v>189</v>
      </c>
      <c r="AZ64" s="1"/>
      <c r="BA64" s="1"/>
    </row>
    <row r="65" spans="1:53" hidden="1" outlineLevel="1">
      <c r="A65" t="s">
        <v>224</v>
      </c>
      <c r="B65" t="s">
        <v>203</v>
      </c>
      <c r="C65" s="1">
        <f t="shared" si="10"/>
        <v>2709</v>
      </c>
      <c r="D65" s="5">
        <f>IF(N65&gt;0, RANK(N65,(N65:P65,Q65:AE65)),0)</f>
        <v>1</v>
      </c>
      <c r="E65" s="5">
        <f>IF(O65&gt;0,RANK(O65,(N65:P65,Q65:AE65)),0)</f>
        <v>2</v>
      </c>
      <c r="F65" s="5">
        <f>IF(P65&gt;0,RANK(P65,(N65:P65,Q65:AE65)),0)</f>
        <v>0</v>
      </c>
      <c r="G65" s="1">
        <f t="shared" si="11"/>
        <v>143</v>
      </c>
      <c r="H65" s="2">
        <f t="shared" si="12"/>
        <v>5.278700627537837E-2</v>
      </c>
      <c r="I65" s="2"/>
      <c r="J65" s="2">
        <f t="shared" si="18"/>
        <v>0.52639350313768918</v>
      </c>
      <c r="K65" s="2">
        <f t="shared" si="18"/>
        <v>0.47360649686231082</v>
      </c>
      <c r="L65" s="2">
        <f t="shared" si="18"/>
        <v>0</v>
      </c>
      <c r="M65" s="2">
        <f t="shared" si="14"/>
        <v>0</v>
      </c>
      <c r="N65" s="1">
        <v>1426</v>
      </c>
      <c r="O65" s="1">
        <v>1283</v>
      </c>
      <c r="AG65" s="5">
        <f>IF(Q65&gt;0,RANK(Q65,(N65:P65,Q65:AE65)),0)</f>
        <v>0</v>
      </c>
      <c r="AH65" s="5">
        <f>IF(R65&gt;0,RANK(R65,(N65:P65,Q65:AE65)),0)</f>
        <v>0</v>
      </c>
      <c r="AI65" s="5">
        <f>IF(T65&gt;0,RANK(T65,(N65:P65,Q65:AE65)),0)</f>
        <v>0</v>
      </c>
      <c r="AJ65" s="5">
        <f>IF(S65&gt;0,RANK(S65,(N65:P65,Q65:AE65)),0)</f>
        <v>0</v>
      </c>
      <c r="AK65" s="2">
        <f t="shared" si="19"/>
        <v>0</v>
      </c>
      <c r="AL65" s="2">
        <f t="shared" si="19"/>
        <v>0</v>
      </c>
      <c r="AM65" s="2">
        <f t="shared" si="16"/>
        <v>0</v>
      </c>
      <c r="AN65" s="2">
        <f t="shared" si="17"/>
        <v>0</v>
      </c>
      <c r="AP65" t="s">
        <v>224</v>
      </c>
      <c r="AQ65" t="s">
        <v>203</v>
      </c>
      <c r="AT65">
        <v>51</v>
      </c>
      <c r="AU65" s="79">
        <v>81</v>
      </c>
      <c r="AV65" s="54">
        <f t="shared" si="8"/>
        <v>51081</v>
      </c>
      <c r="AX65" s="5" t="s">
        <v>189</v>
      </c>
      <c r="AZ65" s="1"/>
      <c r="BA65" s="1"/>
    </row>
    <row r="66" spans="1:53" hidden="1" outlineLevel="1">
      <c r="A66" t="s">
        <v>225</v>
      </c>
      <c r="B66" t="s">
        <v>203</v>
      </c>
      <c r="C66" s="1">
        <f t="shared" si="10"/>
        <v>8862</v>
      </c>
      <c r="D66" s="5">
        <f>IF(N66&gt;0, RANK(N66,(N66:P66,Q66:AE66)),0)</f>
        <v>2</v>
      </c>
      <c r="E66" s="5">
        <f>IF(O66&gt;0,RANK(O66,(N66:P66,Q66:AE66)),0)</f>
        <v>1</v>
      </c>
      <c r="F66" s="5">
        <f>IF(P66&gt;0,RANK(P66,(N66:P66,Q66:AE66)),0)</f>
        <v>0</v>
      </c>
      <c r="G66" s="1">
        <f t="shared" si="11"/>
        <v>2063</v>
      </c>
      <c r="H66" s="2">
        <f t="shared" si="12"/>
        <v>0.23279169487700294</v>
      </c>
      <c r="I66" s="2"/>
      <c r="J66" s="2">
        <f t="shared" si="18"/>
        <v>0.38253215978334459</v>
      </c>
      <c r="K66" s="2">
        <f t="shared" si="18"/>
        <v>0.61532385466034756</v>
      </c>
      <c r="L66" s="2">
        <f t="shared" si="18"/>
        <v>0</v>
      </c>
      <c r="M66" s="2">
        <f t="shared" si="14"/>
        <v>2.1439855563077925E-3</v>
      </c>
      <c r="N66" s="1">
        <v>3390</v>
      </c>
      <c r="O66" s="1">
        <v>5453</v>
      </c>
      <c r="Z66" s="1">
        <v>19</v>
      </c>
      <c r="AG66" s="5">
        <f>IF(Q66&gt;0,RANK(Q66,(N66:P66,Q66:AE66)),0)</f>
        <v>0</v>
      </c>
      <c r="AH66" s="5">
        <f>IF(R66&gt;0,RANK(R66,(N66:P66,Q66:AE66)),0)</f>
        <v>0</v>
      </c>
      <c r="AI66" s="5">
        <f>IF(T66&gt;0,RANK(T66,(N66:P66,Q66:AE66)),0)</f>
        <v>0</v>
      </c>
      <c r="AJ66" s="5">
        <f>IF(S66&gt;0,RANK(S66,(N66:P66,Q66:AE66)),0)</f>
        <v>0</v>
      </c>
      <c r="AK66" s="2">
        <f t="shared" si="19"/>
        <v>0</v>
      </c>
      <c r="AL66" s="2">
        <f t="shared" si="19"/>
        <v>0</v>
      </c>
      <c r="AM66" s="2">
        <f t="shared" si="16"/>
        <v>0</v>
      </c>
      <c r="AN66" s="2">
        <f t="shared" si="17"/>
        <v>0</v>
      </c>
      <c r="AP66" t="s">
        <v>225</v>
      </c>
      <c r="AQ66" t="s">
        <v>203</v>
      </c>
      <c r="AT66">
        <v>51</v>
      </c>
      <c r="AU66" s="79">
        <v>83</v>
      </c>
      <c r="AV66" s="54">
        <f t="shared" si="8"/>
        <v>51083</v>
      </c>
      <c r="AX66" s="5" t="s">
        <v>189</v>
      </c>
      <c r="AZ66" s="1"/>
      <c r="BA66" s="1"/>
    </row>
    <row r="67" spans="1:53" hidden="1" outlineLevel="1">
      <c r="A67" t="s">
        <v>226</v>
      </c>
      <c r="B67" t="s">
        <v>203</v>
      </c>
      <c r="C67" s="1">
        <f t="shared" si="10"/>
        <v>34627</v>
      </c>
      <c r="D67" s="5">
        <f>IF(N67&gt;0, RANK(N67,(N67:P67,Q67:AE67)),0)</f>
        <v>2</v>
      </c>
      <c r="E67" s="5">
        <f>IF(O67&gt;0,RANK(O67,(N67:P67,Q67:AE67)),0)</f>
        <v>1</v>
      </c>
      <c r="F67" s="5">
        <f>IF(P67&gt;0,RANK(P67,(N67:P67,Q67:AE67)),0)</f>
        <v>0</v>
      </c>
      <c r="G67" s="1">
        <f t="shared" si="11"/>
        <v>18221</v>
      </c>
      <c r="H67" s="2">
        <f t="shared" si="12"/>
        <v>0.52620787246946021</v>
      </c>
      <c r="I67" s="2"/>
      <c r="J67" s="2">
        <f t="shared" si="18"/>
        <v>0.2362318422040604</v>
      </c>
      <c r="K67" s="2">
        <f t="shared" si="18"/>
        <v>0.76243971467352067</v>
      </c>
      <c r="L67" s="2">
        <f t="shared" si="18"/>
        <v>0</v>
      </c>
      <c r="M67" s="2">
        <f t="shared" si="14"/>
        <v>1.3284431224189763E-3</v>
      </c>
      <c r="N67" s="1">
        <v>8180</v>
      </c>
      <c r="O67" s="1">
        <v>26401</v>
      </c>
      <c r="Z67" s="1">
        <v>46</v>
      </c>
      <c r="AG67" s="5">
        <f>IF(Q67&gt;0,RANK(Q67,(N67:P67,Q67:AE67)),0)</f>
        <v>0</v>
      </c>
      <c r="AH67" s="5">
        <f>IF(R67&gt;0,RANK(R67,(N67:P67,Q67:AE67)),0)</f>
        <v>0</v>
      </c>
      <c r="AI67" s="5">
        <f>IF(T67&gt;0,RANK(T67,(N67:P67,Q67:AE67)),0)</f>
        <v>0</v>
      </c>
      <c r="AJ67" s="5">
        <f>IF(S67&gt;0,RANK(S67,(N67:P67,Q67:AE67)),0)</f>
        <v>0</v>
      </c>
      <c r="AK67" s="2">
        <f t="shared" si="19"/>
        <v>0</v>
      </c>
      <c r="AL67" s="2">
        <f t="shared" si="19"/>
        <v>0</v>
      </c>
      <c r="AM67" s="2">
        <f t="shared" si="16"/>
        <v>0</v>
      </c>
      <c r="AN67" s="2">
        <f t="shared" si="17"/>
        <v>0</v>
      </c>
      <c r="AP67" t="s">
        <v>226</v>
      </c>
      <c r="AQ67" t="s">
        <v>203</v>
      </c>
      <c r="AT67">
        <v>51</v>
      </c>
      <c r="AU67" s="79">
        <v>85</v>
      </c>
      <c r="AV67" s="54">
        <f t="shared" si="8"/>
        <v>51085</v>
      </c>
      <c r="AX67" s="5" t="s">
        <v>189</v>
      </c>
      <c r="AZ67" s="1"/>
      <c r="BA67" s="1"/>
    </row>
    <row r="68" spans="1:53" hidden="1" outlineLevel="1">
      <c r="A68" t="s">
        <v>227</v>
      </c>
      <c r="B68" t="s">
        <v>203</v>
      </c>
      <c r="C68" s="1">
        <f t="shared" si="10"/>
        <v>87996</v>
      </c>
      <c r="D68" s="5">
        <f>IF(N68&gt;0, RANK(N68,(N68:P68,Q68:AE68)),0)</f>
        <v>2</v>
      </c>
      <c r="E68" s="5">
        <f>IF(O68&gt;0,RANK(O68,(N68:P68,Q68:AE68)),0)</f>
        <v>1</v>
      </c>
      <c r="F68" s="5">
        <f>IF(P68&gt;0,RANK(P68,(N68:P68,Q68:AE68)),0)</f>
        <v>0</v>
      </c>
      <c r="G68" s="1">
        <f t="shared" si="11"/>
        <v>11042</v>
      </c>
      <c r="H68" s="2">
        <f t="shared" si="12"/>
        <v>0.12548297649893178</v>
      </c>
      <c r="I68" s="2"/>
      <c r="J68" s="2">
        <f t="shared" si="18"/>
        <v>0.43661075503431973</v>
      </c>
      <c r="K68" s="2">
        <f t="shared" si="18"/>
        <v>0.56209373153325148</v>
      </c>
      <c r="L68" s="2">
        <f t="shared" si="18"/>
        <v>0</v>
      </c>
      <c r="M68" s="2">
        <f t="shared" si="14"/>
        <v>1.2955134324288409E-3</v>
      </c>
      <c r="N68" s="1">
        <v>38420</v>
      </c>
      <c r="O68" s="1">
        <v>49462</v>
      </c>
      <c r="Z68" s="1">
        <v>114</v>
      </c>
      <c r="AG68" s="5">
        <f>IF(Q68&gt;0,RANK(Q68,(N68:P68,Q68:AE68)),0)</f>
        <v>0</v>
      </c>
      <c r="AH68" s="5">
        <f>IF(R68&gt;0,RANK(R68,(N68:P68,Q68:AE68)),0)</f>
        <v>0</v>
      </c>
      <c r="AI68" s="5">
        <f>IF(T68&gt;0,RANK(T68,(N68:P68,Q68:AE68)),0)</f>
        <v>0</v>
      </c>
      <c r="AJ68" s="5">
        <f>IF(S68&gt;0,RANK(S68,(N68:P68,Q68:AE68)),0)</f>
        <v>0</v>
      </c>
      <c r="AK68" s="2">
        <f t="shared" si="19"/>
        <v>0</v>
      </c>
      <c r="AL68" s="2">
        <f t="shared" si="19"/>
        <v>0</v>
      </c>
      <c r="AM68" s="2">
        <f t="shared" si="16"/>
        <v>0</v>
      </c>
      <c r="AN68" s="2">
        <f t="shared" si="17"/>
        <v>0</v>
      </c>
      <c r="AP68" t="s">
        <v>227</v>
      </c>
      <c r="AQ68" t="s">
        <v>203</v>
      </c>
      <c r="AT68">
        <v>51</v>
      </c>
      <c r="AU68" s="79">
        <v>87</v>
      </c>
      <c r="AV68" s="54">
        <f t="shared" ref="AV68:AV131" si="20">1000*AT68+AU68</f>
        <v>51087</v>
      </c>
      <c r="AX68" s="5" t="s">
        <v>189</v>
      </c>
      <c r="AZ68" s="1"/>
      <c r="BA68" s="1"/>
    </row>
    <row r="69" spans="1:53" hidden="1" outlineLevel="1">
      <c r="A69" t="s">
        <v>111</v>
      </c>
      <c r="B69" t="s">
        <v>203</v>
      </c>
      <c r="C69" s="1">
        <f t="shared" si="10"/>
        <v>12952</v>
      </c>
      <c r="D69" s="5">
        <f>IF(N69&gt;0, RANK(N69,(N69:P69,Q69:AE69)),0)</f>
        <v>2</v>
      </c>
      <c r="E69" s="5">
        <f>IF(O69&gt;0,RANK(O69,(N69:P69,Q69:AE69)),0)</f>
        <v>1</v>
      </c>
      <c r="F69" s="5">
        <f>IF(P69&gt;0,RANK(P69,(N69:P69,Q69:AE69)),0)</f>
        <v>0</v>
      </c>
      <c r="G69" s="1">
        <f t="shared" si="11"/>
        <v>3369</v>
      </c>
      <c r="H69" s="2">
        <f t="shared" si="12"/>
        <v>0.26011426806670784</v>
      </c>
      <c r="I69" s="2"/>
      <c r="J69" s="2">
        <f t="shared" si="18"/>
        <v>0.3699042618900556</v>
      </c>
      <c r="K69" s="2">
        <f t="shared" si="18"/>
        <v>0.63001852995676344</v>
      </c>
      <c r="L69" s="2">
        <f t="shared" si="18"/>
        <v>0</v>
      </c>
      <c r="M69" s="2">
        <f t="shared" si="14"/>
        <v>7.7208153180907679E-5</v>
      </c>
      <c r="N69" s="1">
        <v>4791</v>
      </c>
      <c r="O69" s="1">
        <v>8160</v>
      </c>
      <c r="Z69" s="1">
        <v>1</v>
      </c>
      <c r="AG69" s="5">
        <f>IF(Q69&gt;0,RANK(Q69,(N69:P69,Q69:AE69)),0)</f>
        <v>0</v>
      </c>
      <c r="AH69" s="5">
        <f>IF(R69&gt;0,RANK(R69,(N69:P69,Q69:AE69)),0)</f>
        <v>0</v>
      </c>
      <c r="AI69" s="5">
        <f>IF(T69&gt;0,RANK(T69,(N69:P69,Q69:AE69)),0)</f>
        <v>0</v>
      </c>
      <c r="AJ69" s="5">
        <f>IF(S69&gt;0,RANK(S69,(N69:P69,Q69:AE69)),0)</f>
        <v>0</v>
      </c>
      <c r="AK69" s="2">
        <f t="shared" si="19"/>
        <v>0</v>
      </c>
      <c r="AL69" s="2">
        <f t="shared" si="19"/>
        <v>0</v>
      </c>
      <c r="AM69" s="2">
        <f t="shared" si="16"/>
        <v>0</v>
      </c>
      <c r="AN69" s="2">
        <f t="shared" si="17"/>
        <v>0</v>
      </c>
      <c r="AP69" t="s">
        <v>111</v>
      </c>
      <c r="AQ69" t="s">
        <v>203</v>
      </c>
      <c r="AT69">
        <v>51</v>
      </c>
      <c r="AU69" s="79">
        <v>89</v>
      </c>
      <c r="AV69" s="54">
        <f t="shared" si="20"/>
        <v>51089</v>
      </c>
      <c r="AX69" s="5" t="s">
        <v>189</v>
      </c>
      <c r="AZ69" s="1"/>
      <c r="BA69" s="1"/>
    </row>
    <row r="70" spans="1:53" hidden="1" outlineLevel="1">
      <c r="A70" t="s">
        <v>233</v>
      </c>
      <c r="B70" t="s">
        <v>203</v>
      </c>
      <c r="C70" s="1">
        <f t="shared" si="10"/>
        <v>1124</v>
      </c>
      <c r="D70" s="5">
        <f>IF(N70&gt;0, RANK(N70,(N70:P70,Q70:AE70)),0)</f>
        <v>2</v>
      </c>
      <c r="E70" s="5">
        <f>IF(O70&gt;0,RANK(O70,(N70:P70,Q70:AE70)),0)</f>
        <v>1</v>
      </c>
      <c r="F70" s="5">
        <f>IF(P70&gt;0,RANK(P70,(N70:P70,Q70:AE70)),0)</f>
        <v>0</v>
      </c>
      <c r="G70" s="1">
        <f t="shared" si="11"/>
        <v>114</v>
      </c>
      <c r="H70" s="2">
        <f t="shared" si="12"/>
        <v>0.10142348754448399</v>
      </c>
      <c r="I70" s="2"/>
      <c r="J70" s="2">
        <f t="shared" si="18"/>
        <v>0.44928825622775803</v>
      </c>
      <c r="K70" s="2">
        <f t="shared" si="18"/>
        <v>0.55071174377224197</v>
      </c>
      <c r="L70" s="2">
        <f t="shared" si="18"/>
        <v>0</v>
      </c>
      <c r="M70" s="2">
        <f t="shared" si="14"/>
        <v>0</v>
      </c>
      <c r="N70" s="1">
        <v>505</v>
      </c>
      <c r="O70" s="1">
        <v>619</v>
      </c>
      <c r="AG70" s="5">
        <f>IF(Q70&gt;0,RANK(Q70,(N70:P70,Q70:AE70)),0)</f>
        <v>0</v>
      </c>
      <c r="AH70" s="5">
        <f>IF(R70&gt;0,RANK(R70,(N70:P70,Q70:AE70)),0)</f>
        <v>0</v>
      </c>
      <c r="AI70" s="5">
        <f>IF(T70&gt;0,RANK(T70,(N70:P70,Q70:AE70)),0)</f>
        <v>0</v>
      </c>
      <c r="AJ70" s="5">
        <f>IF(S70&gt;0,RANK(S70,(N70:P70,Q70:AE70)),0)</f>
        <v>0</v>
      </c>
      <c r="AK70" s="2">
        <f t="shared" si="19"/>
        <v>0</v>
      </c>
      <c r="AL70" s="2">
        <f t="shared" si="19"/>
        <v>0</v>
      </c>
      <c r="AM70" s="2">
        <f t="shared" si="16"/>
        <v>0</v>
      </c>
      <c r="AN70" s="2">
        <f t="shared" si="17"/>
        <v>0</v>
      </c>
      <c r="AP70" t="s">
        <v>233</v>
      </c>
      <c r="AQ70" t="s">
        <v>203</v>
      </c>
      <c r="AT70">
        <v>51</v>
      </c>
      <c r="AU70" s="79">
        <v>91</v>
      </c>
      <c r="AV70" s="54">
        <f t="shared" si="20"/>
        <v>51091</v>
      </c>
      <c r="AX70" s="5" t="s">
        <v>189</v>
      </c>
      <c r="AZ70" s="1"/>
      <c r="BA70" s="1"/>
    </row>
    <row r="71" spans="1:53" hidden="1" outlineLevel="1">
      <c r="A71" t="s">
        <v>234</v>
      </c>
      <c r="B71" t="s">
        <v>203</v>
      </c>
      <c r="C71" s="1">
        <f t="shared" si="10"/>
        <v>11673</v>
      </c>
      <c r="D71" s="5">
        <f>IF(N71&gt;0, RANK(N71,(N71:P71,Q71:AE71)),0)</f>
        <v>2</v>
      </c>
      <c r="E71" s="5">
        <f>IF(O71&gt;0,RANK(O71,(N71:P71,Q71:AE71)),0)</f>
        <v>1</v>
      </c>
      <c r="F71" s="5">
        <f>IF(P71&gt;0,RANK(P71,(N71:P71,Q71:AE71)),0)</f>
        <v>0</v>
      </c>
      <c r="G71" s="1">
        <f t="shared" si="11"/>
        <v>3703</v>
      </c>
      <c r="H71" s="2">
        <f t="shared" si="12"/>
        <v>0.31722779062794482</v>
      </c>
      <c r="I71" s="2"/>
      <c r="J71" s="2">
        <f t="shared" si="18"/>
        <v>0.34104343356463634</v>
      </c>
      <c r="K71" s="2">
        <f t="shared" si="18"/>
        <v>0.65827122419258122</v>
      </c>
      <c r="L71" s="2">
        <f t="shared" si="18"/>
        <v>0</v>
      </c>
      <c r="M71" s="2">
        <f t="shared" si="14"/>
        <v>6.8534224278238298E-4</v>
      </c>
      <c r="N71" s="1">
        <v>3981</v>
      </c>
      <c r="O71" s="1">
        <v>7684</v>
      </c>
      <c r="Z71" s="1">
        <v>8</v>
      </c>
      <c r="AG71" s="5">
        <f>IF(Q71&gt;0,RANK(Q71,(N71:P71,Q71:AE71)),0)</f>
        <v>0</v>
      </c>
      <c r="AH71" s="5">
        <f>IF(R71&gt;0,RANK(R71,(N71:P71,Q71:AE71)),0)</f>
        <v>0</v>
      </c>
      <c r="AI71" s="5">
        <f>IF(T71&gt;0,RANK(T71,(N71:P71,Q71:AE71)),0)</f>
        <v>0</v>
      </c>
      <c r="AJ71" s="5">
        <f>IF(S71&gt;0,RANK(S71,(N71:P71,Q71:AE71)),0)</f>
        <v>0</v>
      </c>
      <c r="AK71" s="2">
        <f t="shared" si="19"/>
        <v>0</v>
      </c>
      <c r="AL71" s="2">
        <f t="shared" si="19"/>
        <v>0</v>
      </c>
      <c r="AM71" s="2">
        <f t="shared" si="16"/>
        <v>0</v>
      </c>
      <c r="AN71" s="2">
        <f t="shared" si="17"/>
        <v>0</v>
      </c>
      <c r="AP71" t="s">
        <v>234</v>
      </c>
      <c r="AQ71" t="s">
        <v>203</v>
      </c>
      <c r="AT71">
        <v>51</v>
      </c>
      <c r="AU71" s="79">
        <v>93</v>
      </c>
      <c r="AV71" s="54">
        <f t="shared" si="20"/>
        <v>51093</v>
      </c>
      <c r="AX71" s="5" t="s">
        <v>189</v>
      </c>
      <c r="AZ71" s="1"/>
      <c r="BA71" s="1"/>
    </row>
    <row r="72" spans="1:53" hidden="1" outlineLevel="1">
      <c r="A72" t="s">
        <v>235</v>
      </c>
      <c r="B72" t="s">
        <v>203</v>
      </c>
      <c r="C72" s="1">
        <f t="shared" si="10"/>
        <v>23163</v>
      </c>
      <c r="D72" s="5">
        <f>IF(N72&gt;0, RANK(N72,(N72:P72,Q72:AE72)),0)</f>
        <v>2</v>
      </c>
      <c r="E72" s="5">
        <f>IF(O72&gt;0,RANK(O72,(N72:P72,Q72:AE72)),0)</f>
        <v>1</v>
      </c>
      <c r="F72" s="5">
        <f>IF(P72&gt;0,RANK(P72,(N72:P72,Q72:AE72)),0)</f>
        <v>0</v>
      </c>
      <c r="G72" s="1">
        <f t="shared" si="11"/>
        <v>7248</v>
      </c>
      <c r="H72" s="2">
        <f t="shared" si="12"/>
        <v>0.3129128351249838</v>
      </c>
      <c r="I72" s="2"/>
      <c r="J72" s="2">
        <f t="shared" si="18"/>
        <v>0.3430039286793593</v>
      </c>
      <c r="K72" s="2">
        <f t="shared" si="18"/>
        <v>0.65591676380434316</v>
      </c>
      <c r="L72" s="2">
        <f t="shared" si="18"/>
        <v>0</v>
      </c>
      <c r="M72" s="2">
        <f t="shared" si="14"/>
        <v>1.0793075162974786E-3</v>
      </c>
      <c r="N72" s="1">
        <v>7945</v>
      </c>
      <c r="O72" s="1">
        <v>15193</v>
      </c>
      <c r="Z72" s="1">
        <v>25</v>
      </c>
      <c r="AG72" s="5">
        <f>IF(Q72&gt;0,RANK(Q72,(N72:P72,Q72:AE72)),0)</f>
        <v>0</v>
      </c>
      <c r="AH72" s="5">
        <f>IF(R72&gt;0,RANK(R72,(N72:P72,Q72:AE72)),0)</f>
        <v>0</v>
      </c>
      <c r="AI72" s="5">
        <f>IF(T72&gt;0,RANK(T72,(N72:P72,Q72:AE72)),0)</f>
        <v>0</v>
      </c>
      <c r="AJ72" s="5">
        <f>IF(S72&gt;0,RANK(S72,(N72:P72,Q72:AE72)),0)</f>
        <v>0</v>
      </c>
      <c r="AK72" s="2">
        <f t="shared" si="19"/>
        <v>0</v>
      </c>
      <c r="AL72" s="2">
        <f t="shared" si="19"/>
        <v>0</v>
      </c>
      <c r="AM72" s="2">
        <f t="shared" si="16"/>
        <v>0</v>
      </c>
      <c r="AN72" s="2">
        <f t="shared" si="17"/>
        <v>0</v>
      </c>
      <c r="AP72" t="s">
        <v>235</v>
      </c>
      <c r="AQ72" t="s">
        <v>203</v>
      </c>
      <c r="AT72">
        <v>51</v>
      </c>
      <c r="AU72" s="79">
        <v>95</v>
      </c>
      <c r="AV72" s="54">
        <f t="shared" si="20"/>
        <v>51095</v>
      </c>
      <c r="AX72" s="5" t="s">
        <v>189</v>
      </c>
      <c r="AZ72" s="1"/>
      <c r="BA72" s="1"/>
    </row>
    <row r="73" spans="1:53" hidden="1" outlineLevel="1">
      <c r="A73" t="s">
        <v>236</v>
      </c>
      <c r="B73" t="s">
        <v>203</v>
      </c>
      <c r="C73" s="1">
        <f t="shared" si="10"/>
        <v>5470</v>
      </c>
      <c r="D73" s="5">
        <f>IF(N73&gt;0, RANK(N73,(N73:P73,Q73:AE73)),0)</f>
        <v>2</v>
      </c>
      <c r="E73" s="5">
        <f>IF(O73&gt;0,RANK(O73,(N73:P73,Q73:AE73)),0)</f>
        <v>1</v>
      </c>
      <c r="F73" s="5">
        <f>IF(P73&gt;0,RANK(P73,(N73:P73,Q73:AE73)),0)</f>
        <v>0</v>
      </c>
      <c r="G73" s="1">
        <f t="shared" si="11"/>
        <v>2215</v>
      </c>
      <c r="H73" s="2">
        <f t="shared" si="12"/>
        <v>0.40493601462522855</v>
      </c>
      <c r="I73" s="2"/>
      <c r="J73" s="2">
        <f t="shared" si="18"/>
        <v>0.29689213893967092</v>
      </c>
      <c r="K73" s="2">
        <f t="shared" si="18"/>
        <v>0.70182815356489947</v>
      </c>
      <c r="L73" s="2">
        <f t="shared" si="18"/>
        <v>0</v>
      </c>
      <c r="M73" s="2">
        <f t="shared" si="14"/>
        <v>1.279707495429605E-3</v>
      </c>
      <c r="N73" s="1">
        <v>1624</v>
      </c>
      <c r="O73" s="1">
        <v>3839</v>
      </c>
      <c r="Z73" s="1">
        <v>7</v>
      </c>
      <c r="AG73" s="5">
        <f>IF(Q73&gt;0,RANK(Q73,(N73:P73,Q73:AE73)),0)</f>
        <v>0</v>
      </c>
      <c r="AH73" s="5">
        <f>IF(R73&gt;0,RANK(R73,(N73:P73,Q73:AE73)),0)</f>
        <v>0</v>
      </c>
      <c r="AI73" s="5">
        <f>IF(T73&gt;0,RANK(T73,(N73:P73,Q73:AE73)),0)</f>
        <v>0</v>
      </c>
      <c r="AJ73" s="5">
        <f>IF(S73&gt;0,RANK(S73,(N73:P73,Q73:AE73)),0)</f>
        <v>0</v>
      </c>
      <c r="AK73" s="2">
        <f t="shared" si="19"/>
        <v>0</v>
      </c>
      <c r="AL73" s="2">
        <f t="shared" si="19"/>
        <v>0</v>
      </c>
      <c r="AM73" s="2">
        <f t="shared" si="16"/>
        <v>0</v>
      </c>
      <c r="AN73" s="2">
        <f t="shared" si="17"/>
        <v>0</v>
      </c>
      <c r="AP73" t="s">
        <v>236</v>
      </c>
      <c r="AQ73" t="s">
        <v>203</v>
      </c>
      <c r="AT73">
        <v>51</v>
      </c>
      <c r="AU73" s="79">
        <v>99</v>
      </c>
      <c r="AV73" s="54">
        <f t="shared" si="20"/>
        <v>51099</v>
      </c>
      <c r="AX73" s="5" t="s">
        <v>189</v>
      </c>
      <c r="AZ73" s="1"/>
      <c r="BA73" s="1"/>
    </row>
    <row r="74" spans="1:53" hidden="1" outlineLevel="1">
      <c r="A74" t="s">
        <v>237</v>
      </c>
      <c r="B74" t="s">
        <v>203</v>
      </c>
      <c r="C74" s="1">
        <f t="shared" si="10"/>
        <v>1996</v>
      </c>
      <c r="D74" s="5">
        <f>IF(N74&gt;0, RANK(N74,(N74:P74,Q74:AE74)),0)</f>
        <v>2</v>
      </c>
      <c r="E74" s="5">
        <f>IF(O74&gt;0,RANK(O74,(N74:P74,Q74:AE74)),0)</f>
        <v>1</v>
      </c>
      <c r="F74" s="5">
        <f>IF(P74&gt;0,RANK(P74,(N74:P74,Q74:AE74)),0)</f>
        <v>0</v>
      </c>
      <c r="G74" s="1">
        <f t="shared" si="11"/>
        <v>356</v>
      </c>
      <c r="H74" s="2">
        <f t="shared" si="12"/>
        <v>0.17835671342685372</v>
      </c>
      <c r="I74" s="2"/>
      <c r="J74" s="2">
        <f t="shared" si="18"/>
        <v>0.41032064128256512</v>
      </c>
      <c r="K74" s="2">
        <f t="shared" si="18"/>
        <v>0.58867735470941884</v>
      </c>
      <c r="L74" s="2">
        <f t="shared" si="18"/>
        <v>0</v>
      </c>
      <c r="M74" s="2">
        <f t="shared" si="14"/>
        <v>1.0020040080160886E-3</v>
      </c>
      <c r="N74" s="1">
        <v>819</v>
      </c>
      <c r="O74" s="1">
        <v>1175</v>
      </c>
      <c r="Z74" s="1">
        <v>2</v>
      </c>
      <c r="AG74" s="5">
        <f>IF(Q74&gt;0,RANK(Q74,(N74:P74,Q74:AE74)),0)</f>
        <v>0</v>
      </c>
      <c r="AH74" s="5">
        <f>IF(R74&gt;0,RANK(R74,(N74:P74,Q74:AE74)),0)</f>
        <v>0</v>
      </c>
      <c r="AI74" s="5">
        <f>IF(T74&gt;0,RANK(T74,(N74:P74,Q74:AE74)),0)</f>
        <v>0</v>
      </c>
      <c r="AJ74" s="5">
        <f>IF(S74&gt;0,RANK(S74,(N74:P74,Q74:AE74)),0)</f>
        <v>0</v>
      </c>
      <c r="AK74" s="2">
        <f t="shared" si="19"/>
        <v>0</v>
      </c>
      <c r="AL74" s="2">
        <f t="shared" si="19"/>
        <v>0</v>
      </c>
      <c r="AM74" s="2">
        <f t="shared" si="16"/>
        <v>0</v>
      </c>
      <c r="AN74" s="2">
        <f t="shared" si="17"/>
        <v>0</v>
      </c>
      <c r="AP74" t="s">
        <v>237</v>
      </c>
      <c r="AQ74" t="s">
        <v>203</v>
      </c>
      <c r="AT74">
        <v>51</v>
      </c>
      <c r="AU74" s="79">
        <v>97</v>
      </c>
      <c r="AV74" s="54">
        <f t="shared" si="20"/>
        <v>51097</v>
      </c>
      <c r="AX74" s="5" t="s">
        <v>189</v>
      </c>
      <c r="AZ74" s="1"/>
      <c r="BA74" s="1"/>
    </row>
    <row r="75" spans="1:53" hidden="1" outlineLevel="1">
      <c r="A75" t="s">
        <v>238</v>
      </c>
      <c r="B75" t="s">
        <v>203</v>
      </c>
      <c r="C75" s="1">
        <f t="shared" si="10"/>
        <v>4768</v>
      </c>
      <c r="D75" s="5">
        <f>IF(N75&gt;0, RANK(N75,(N75:P75,Q75:AE75)),0)</f>
        <v>2</v>
      </c>
      <c r="E75" s="5">
        <f>IF(O75&gt;0,RANK(O75,(N75:P75,Q75:AE75)),0)</f>
        <v>1</v>
      </c>
      <c r="F75" s="5">
        <f>IF(P75&gt;0,RANK(P75,(N75:P75,Q75:AE75)),0)</f>
        <v>0</v>
      </c>
      <c r="G75" s="1">
        <f t="shared" si="11"/>
        <v>2057</v>
      </c>
      <c r="H75" s="2">
        <f t="shared" si="12"/>
        <v>0.43141778523489932</v>
      </c>
      <c r="I75" s="2"/>
      <c r="J75" s="2">
        <f t="shared" si="18"/>
        <v>0.28397651006711411</v>
      </c>
      <c r="K75" s="2">
        <f t="shared" si="18"/>
        <v>0.71539429530201337</v>
      </c>
      <c r="L75" s="2">
        <f t="shared" si="18"/>
        <v>0</v>
      </c>
      <c r="M75" s="2">
        <f t="shared" si="14"/>
        <v>6.2919463087252048E-4</v>
      </c>
      <c r="N75" s="1">
        <v>1354</v>
      </c>
      <c r="O75" s="1">
        <v>3411</v>
      </c>
      <c r="Z75" s="1">
        <v>3</v>
      </c>
      <c r="AG75" s="5">
        <f>IF(Q75&gt;0,RANK(Q75,(N75:P75,Q75:AE75)),0)</f>
        <v>0</v>
      </c>
      <c r="AH75" s="5">
        <f>IF(R75&gt;0,RANK(R75,(N75:P75,Q75:AE75)),0)</f>
        <v>0</v>
      </c>
      <c r="AI75" s="5">
        <f>IF(T75&gt;0,RANK(T75,(N75:P75,Q75:AE75)),0)</f>
        <v>0</v>
      </c>
      <c r="AJ75" s="5">
        <f>IF(S75&gt;0,RANK(S75,(N75:P75,Q75:AE75)),0)</f>
        <v>0</v>
      </c>
      <c r="AK75" s="2">
        <f t="shared" si="19"/>
        <v>0</v>
      </c>
      <c r="AL75" s="2">
        <f t="shared" si="19"/>
        <v>0</v>
      </c>
      <c r="AM75" s="2">
        <f t="shared" si="16"/>
        <v>0</v>
      </c>
      <c r="AN75" s="2">
        <f t="shared" si="17"/>
        <v>0</v>
      </c>
      <c r="AP75" t="s">
        <v>238</v>
      </c>
      <c r="AQ75" t="s">
        <v>203</v>
      </c>
      <c r="AT75">
        <v>51</v>
      </c>
      <c r="AU75" s="79">
        <v>101</v>
      </c>
      <c r="AV75" s="54">
        <f t="shared" si="20"/>
        <v>51101</v>
      </c>
      <c r="AX75" s="5" t="s">
        <v>189</v>
      </c>
      <c r="AZ75" s="1"/>
      <c r="BA75" s="1"/>
    </row>
    <row r="76" spans="1:53" hidden="1" outlineLevel="1">
      <c r="A76" t="s">
        <v>239</v>
      </c>
      <c r="B76" t="s">
        <v>203</v>
      </c>
      <c r="C76" s="1">
        <f t="shared" si="10"/>
        <v>4724</v>
      </c>
      <c r="D76" s="5">
        <f>IF(N76&gt;0, RANK(N76,(N76:P76,Q76:AE76)),0)</f>
        <v>2</v>
      </c>
      <c r="E76" s="5">
        <f>IF(O76&gt;0,RANK(O76,(N76:P76,Q76:AE76)),0)</f>
        <v>1</v>
      </c>
      <c r="F76" s="5">
        <f>IF(P76&gt;0,RANK(P76,(N76:P76,Q76:AE76)),0)</f>
        <v>0</v>
      </c>
      <c r="G76" s="1">
        <f t="shared" si="11"/>
        <v>1390</v>
      </c>
      <c r="H76" s="2">
        <f t="shared" si="12"/>
        <v>0.29424216765453004</v>
      </c>
      <c r="I76" s="2"/>
      <c r="J76" s="2">
        <f t="shared" si="18"/>
        <v>0.35160880609652839</v>
      </c>
      <c r="K76" s="2">
        <f t="shared" si="18"/>
        <v>0.64585097375105838</v>
      </c>
      <c r="L76" s="2">
        <f t="shared" si="18"/>
        <v>0</v>
      </c>
      <c r="M76" s="2">
        <f t="shared" si="14"/>
        <v>2.5402201524132861E-3</v>
      </c>
      <c r="N76" s="1">
        <v>1661</v>
      </c>
      <c r="O76" s="1">
        <v>3051</v>
      </c>
      <c r="Z76" s="1">
        <v>12</v>
      </c>
      <c r="AG76" s="5">
        <f>IF(Q76&gt;0,RANK(Q76,(N76:P76,Q76:AE76)),0)</f>
        <v>0</v>
      </c>
      <c r="AH76" s="5">
        <f>IF(R76&gt;0,RANK(R76,(N76:P76,Q76:AE76)),0)</f>
        <v>0</v>
      </c>
      <c r="AI76" s="5">
        <f>IF(T76&gt;0,RANK(T76,(N76:P76,Q76:AE76)),0)</f>
        <v>0</v>
      </c>
      <c r="AJ76" s="5">
        <f>IF(S76&gt;0,RANK(S76,(N76:P76,Q76:AE76)),0)</f>
        <v>0</v>
      </c>
      <c r="AK76" s="2">
        <f t="shared" si="19"/>
        <v>0</v>
      </c>
      <c r="AL76" s="2">
        <f t="shared" si="19"/>
        <v>0</v>
      </c>
      <c r="AM76" s="2">
        <f t="shared" si="16"/>
        <v>0</v>
      </c>
      <c r="AN76" s="2">
        <f t="shared" si="17"/>
        <v>0</v>
      </c>
      <c r="AP76" t="s">
        <v>239</v>
      </c>
      <c r="AQ76" t="s">
        <v>203</v>
      </c>
      <c r="AT76">
        <v>51</v>
      </c>
      <c r="AU76" s="79">
        <v>103</v>
      </c>
      <c r="AV76" s="54">
        <f t="shared" si="20"/>
        <v>51103</v>
      </c>
      <c r="AX76" s="5" t="s">
        <v>189</v>
      </c>
      <c r="AZ76" s="1"/>
      <c r="BA76" s="1"/>
    </row>
    <row r="77" spans="1:53" hidden="1" outlineLevel="1">
      <c r="A77" t="s">
        <v>98</v>
      </c>
      <c r="B77" t="s">
        <v>203</v>
      </c>
      <c r="C77" s="1">
        <f t="shared" si="10"/>
        <v>5056</v>
      </c>
      <c r="D77" s="5">
        <f>IF(N77&gt;0, RANK(N77,(N77:P77,Q77:AE77)),0)</f>
        <v>2</v>
      </c>
      <c r="E77" s="5">
        <f>IF(O77&gt;0,RANK(O77,(N77:P77,Q77:AE77)),0)</f>
        <v>1</v>
      </c>
      <c r="F77" s="5">
        <f>IF(P77&gt;0,RANK(P77,(N77:P77,Q77:AE77)),0)</f>
        <v>0</v>
      </c>
      <c r="G77" s="1">
        <f t="shared" si="11"/>
        <v>2455</v>
      </c>
      <c r="H77" s="2">
        <f t="shared" si="12"/>
        <v>0.4855617088607595</v>
      </c>
      <c r="I77" s="2"/>
      <c r="J77" s="2">
        <f t="shared" si="18"/>
        <v>0.25712025316455694</v>
      </c>
      <c r="K77" s="2">
        <f t="shared" si="18"/>
        <v>0.74268196202531644</v>
      </c>
      <c r="L77" s="2">
        <f t="shared" si="18"/>
        <v>0</v>
      </c>
      <c r="M77" s="2">
        <f t="shared" si="14"/>
        <v>1.977848101266666E-4</v>
      </c>
      <c r="N77" s="1">
        <v>1300</v>
      </c>
      <c r="O77" s="1">
        <v>3755</v>
      </c>
      <c r="Z77" s="1">
        <v>1</v>
      </c>
      <c r="AG77" s="5">
        <f>IF(Q77&gt;0,RANK(Q77,(N77:P77,Q77:AE77)),0)</f>
        <v>0</v>
      </c>
      <c r="AH77" s="5">
        <f>IF(R77&gt;0,RANK(R77,(N77:P77,Q77:AE77)),0)</f>
        <v>0</v>
      </c>
      <c r="AI77" s="5">
        <f>IF(T77&gt;0,RANK(T77,(N77:P77,Q77:AE77)),0)</f>
        <v>0</v>
      </c>
      <c r="AJ77" s="5">
        <f>IF(S77&gt;0,RANK(S77,(N77:P77,Q77:AE77)),0)</f>
        <v>0</v>
      </c>
      <c r="AK77" s="2">
        <f t="shared" si="19"/>
        <v>0</v>
      </c>
      <c r="AL77" s="2">
        <f t="shared" si="19"/>
        <v>0</v>
      </c>
      <c r="AM77" s="2">
        <f t="shared" si="16"/>
        <v>0</v>
      </c>
      <c r="AN77" s="2">
        <f t="shared" si="17"/>
        <v>0</v>
      </c>
      <c r="AP77" t="s">
        <v>98</v>
      </c>
      <c r="AQ77" t="s">
        <v>203</v>
      </c>
      <c r="AT77">
        <v>51</v>
      </c>
      <c r="AU77" s="79">
        <v>105</v>
      </c>
      <c r="AV77" s="54">
        <f t="shared" si="20"/>
        <v>51105</v>
      </c>
      <c r="AX77" s="5" t="s">
        <v>189</v>
      </c>
      <c r="AZ77" s="1"/>
      <c r="BA77" s="1"/>
    </row>
    <row r="78" spans="1:53" hidden="1" outlineLevel="1">
      <c r="A78" t="s">
        <v>240</v>
      </c>
      <c r="B78" t="s">
        <v>203</v>
      </c>
      <c r="C78" s="1">
        <f t="shared" si="10"/>
        <v>65521</v>
      </c>
      <c r="D78" s="5">
        <f>IF(N78&gt;0, RANK(N78,(N78:P78,Q78:AE78)),0)</f>
        <v>2</v>
      </c>
      <c r="E78" s="5">
        <f>IF(O78&gt;0,RANK(O78,(N78:P78,Q78:AE78)),0)</f>
        <v>1</v>
      </c>
      <c r="F78" s="5">
        <f>IF(P78&gt;0,RANK(P78,(N78:P78,Q78:AE78)),0)</f>
        <v>0</v>
      </c>
      <c r="G78" s="1">
        <f t="shared" si="11"/>
        <v>14566</v>
      </c>
      <c r="H78" s="2">
        <f t="shared" si="12"/>
        <v>0.2223104042978587</v>
      </c>
      <c r="I78" s="2"/>
      <c r="J78" s="2">
        <f t="shared" si="18"/>
        <v>0.38811983944078998</v>
      </c>
      <c r="K78" s="2">
        <f t="shared" si="18"/>
        <v>0.61043024373864863</v>
      </c>
      <c r="L78" s="2">
        <f t="shared" si="18"/>
        <v>0</v>
      </c>
      <c r="M78" s="2">
        <f t="shared" si="14"/>
        <v>1.4499168205613922E-3</v>
      </c>
      <c r="N78" s="1">
        <v>25430</v>
      </c>
      <c r="O78" s="1">
        <v>39996</v>
      </c>
      <c r="Z78" s="1">
        <v>95</v>
      </c>
      <c r="AG78" s="5">
        <f>IF(Q78&gt;0,RANK(Q78,(N78:P78,Q78:AE78)),0)</f>
        <v>0</v>
      </c>
      <c r="AH78" s="5">
        <f>IF(R78&gt;0,RANK(R78,(N78:P78,Q78:AE78)),0)</f>
        <v>0</v>
      </c>
      <c r="AI78" s="5">
        <f>IF(T78&gt;0,RANK(T78,(N78:P78,Q78:AE78)),0)</f>
        <v>0</v>
      </c>
      <c r="AJ78" s="5">
        <f>IF(S78&gt;0,RANK(S78,(N78:P78,Q78:AE78)),0)</f>
        <v>0</v>
      </c>
      <c r="AK78" s="2">
        <f t="shared" si="19"/>
        <v>0</v>
      </c>
      <c r="AL78" s="2">
        <f t="shared" si="19"/>
        <v>0</v>
      </c>
      <c r="AM78" s="2">
        <f t="shared" si="16"/>
        <v>0</v>
      </c>
      <c r="AN78" s="2">
        <f t="shared" si="17"/>
        <v>0</v>
      </c>
      <c r="AP78" t="s">
        <v>240</v>
      </c>
      <c r="AQ78" t="s">
        <v>203</v>
      </c>
      <c r="AT78">
        <v>51</v>
      </c>
      <c r="AU78" s="79">
        <v>107</v>
      </c>
      <c r="AV78" s="54">
        <f t="shared" si="20"/>
        <v>51107</v>
      </c>
      <c r="AX78" s="5" t="s">
        <v>189</v>
      </c>
      <c r="AZ78" s="1"/>
      <c r="BA78" s="1"/>
    </row>
    <row r="79" spans="1:53" hidden="1" outlineLevel="1">
      <c r="A79" t="s">
        <v>241</v>
      </c>
      <c r="B79" t="s">
        <v>203</v>
      </c>
      <c r="C79" s="1">
        <f t="shared" si="10"/>
        <v>8743</v>
      </c>
      <c r="D79" s="5">
        <f>IF(N79&gt;0, RANK(N79,(N79:P79,Q79:AE79)),0)</f>
        <v>2</v>
      </c>
      <c r="E79" s="5">
        <f>IF(O79&gt;0,RANK(O79,(N79:P79,Q79:AE79)),0)</f>
        <v>1</v>
      </c>
      <c r="F79" s="5">
        <f>IF(P79&gt;0,RANK(P79,(N79:P79,Q79:AE79)),0)</f>
        <v>0</v>
      </c>
      <c r="G79" s="1">
        <f t="shared" si="11"/>
        <v>2690</v>
      </c>
      <c r="H79" s="2">
        <f t="shared" si="12"/>
        <v>0.30767471119752943</v>
      </c>
      <c r="I79" s="2"/>
      <c r="J79" s="2">
        <f t="shared" si="18"/>
        <v>0.34576232414503033</v>
      </c>
      <c r="K79" s="2">
        <f t="shared" si="18"/>
        <v>0.65343703534255981</v>
      </c>
      <c r="L79" s="2">
        <f t="shared" si="18"/>
        <v>0</v>
      </c>
      <c r="M79" s="2">
        <f t="shared" si="14"/>
        <v>8.0064051240991141E-4</v>
      </c>
      <c r="N79" s="1">
        <v>3023</v>
      </c>
      <c r="O79" s="1">
        <v>5713</v>
      </c>
      <c r="Z79" s="1">
        <v>7</v>
      </c>
      <c r="AG79" s="5">
        <f>IF(Q79&gt;0,RANK(Q79,(N79:P79,Q79:AE79)),0)</f>
        <v>0</v>
      </c>
      <c r="AH79" s="5">
        <f>IF(R79&gt;0,RANK(R79,(N79:P79,Q79:AE79)),0)</f>
        <v>0</v>
      </c>
      <c r="AI79" s="5">
        <f>IF(T79&gt;0,RANK(T79,(N79:P79,Q79:AE79)),0)</f>
        <v>0</v>
      </c>
      <c r="AJ79" s="5">
        <f>IF(S79&gt;0,RANK(S79,(N79:P79,Q79:AE79)),0)</f>
        <v>0</v>
      </c>
      <c r="AK79" s="2">
        <f t="shared" si="19"/>
        <v>0</v>
      </c>
      <c r="AL79" s="2">
        <f t="shared" si="19"/>
        <v>0</v>
      </c>
      <c r="AM79" s="2">
        <f t="shared" si="16"/>
        <v>0</v>
      </c>
      <c r="AN79" s="2">
        <f t="shared" si="17"/>
        <v>0</v>
      </c>
      <c r="AP79" t="s">
        <v>241</v>
      </c>
      <c r="AQ79" t="s">
        <v>203</v>
      </c>
      <c r="AT79">
        <v>51</v>
      </c>
      <c r="AU79" s="79">
        <v>109</v>
      </c>
      <c r="AV79" s="54">
        <f t="shared" si="20"/>
        <v>51109</v>
      </c>
      <c r="AX79" s="5" t="s">
        <v>189</v>
      </c>
      <c r="AZ79" s="1"/>
      <c r="BA79" s="1"/>
    </row>
    <row r="80" spans="1:53" hidden="1" outlineLevel="1">
      <c r="A80" t="s">
        <v>140</v>
      </c>
      <c r="B80" t="s">
        <v>203</v>
      </c>
      <c r="C80" s="1">
        <f t="shared" si="10"/>
        <v>3263</v>
      </c>
      <c r="D80" s="5">
        <f>IF(N80&gt;0, RANK(N80,(N80:P80,Q80:AE80)),0)</f>
        <v>2</v>
      </c>
      <c r="E80" s="5">
        <f>IF(O80&gt;0,RANK(O80,(N80:P80,Q80:AE80)),0)</f>
        <v>1</v>
      </c>
      <c r="F80" s="5">
        <f>IF(P80&gt;0,RANK(P80,(N80:P80,Q80:AE80)),0)</f>
        <v>0</v>
      </c>
      <c r="G80" s="1">
        <f t="shared" si="11"/>
        <v>818</v>
      </c>
      <c r="H80" s="2">
        <f t="shared" si="12"/>
        <v>0.25068954949433037</v>
      </c>
      <c r="I80" s="2"/>
      <c r="J80" s="2">
        <f t="shared" si="18"/>
        <v>0.37450199203187251</v>
      </c>
      <c r="K80" s="2">
        <f t="shared" si="18"/>
        <v>0.62519154152620293</v>
      </c>
      <c r="L80" s="2">
        <f t="shared" si="18"/>
        <v>0</v>
      </c>
      <c r="M80" s="2">
        <f t="shared" si="14"/>
        <v>3.0646644192455774E-4</v>
      </c>
      <c r="N80" s="1">
        <v>1222</v>
      </c>
      <c r="O80" s="1">
        <v>2040</v>
      </c>
      <c r="Z80" s="1">
        <v>1</v>
      </c>
      <c r="AG80" s="5">
        <f>IF(Q80&gt;0,RANK(Q80,(N80:P80,Q80:AE80)),0)</f>
        <v>0</v>
      </c>
      <c r="AH80" s="5">
        <f>IF(R80&gt;0,RANK(R80,(N80:P80,Q80:AE80)),0)</f>
        <v>0</v>
      </c>
      <c r="AI80" s="5">
        <f>IF(T80&gt;0,RANK(T80,(N80:P80,Q80:AE80)),0)</f>
        <v>0</v>
      </c>
      <c r="AJ80" s="5">
        <f>IF(S80&gt;0,RANK(S80,(N80:P80,Q80:AE80)),0)</f>
        <v>0</v>
      </c>
      <c r="AK80" s="2">
        <f t="shared" si="19"/>
        <v>0</v>
      </c>
      <c r="AL80" s="2">
        <f t="shared" si="19"/>
        <v>0</v>
      </c>
      <c r="AM80" s="2">
        <f t="shared" si="16"/>
        <v>0</v>
      </c>
      <c r="AN80" s="2">
        <f t="shared" si="17"/>
        <v>0</v>
      </c>
      <c r="AP80" t="s">
        <v>140</v>
      </c>
      <c r="AQ80" t="s">
        <v>203</v>
      </c>
      <c r="AT80">
        <v>51</v>
      </c>
      <c r="AU80" s="79">
        <v>111</v>
      </c>
      <c r="AV80" s="54">
        <f t="shared" si="20"/>
        <v>51111</v>
      </c>
      <c r="AX80" s="5" t="s">
        <v>189</v>
      </c>
      <c r="AZ80" s="1"/>
      <c r="BA80" s="1"/>
    </row>
    <row r="81" spans="1:53" hidden="1" outlineLevel="1">
      <c r="A81" t="s">
        <v>133</v>
      </c>
      <c r="B81" t="s">
        <v>203</v>
      </c>
      <c r="C81" s="1">
        <f t="shared" si="10"/>
        <v>4163</v>
      </c>
      <c r="D81" s="5">
        <f>IF(N81&gt;0, RANK(N81,(N81:P81,Q81:AE81)),0)</f>
        <v>2</v>
      </c>
      <c r="E81" s="5">
        <f>IF(O81&gt;0,RANK(O81,(N81:P81,Q81:AE81)),0)</f>
        <v>1</v>
      </c>
      <c r="F81" s="5">
        <f>IF(P81&gt;0,RANK(P81,(N81:P81,Q81:AE81)),0)</f>
        <v>0</v>
      </c>
      <c r="G81" s="1">
        <f t="shared" si="11"/>
        <v>1624</v>
      </c>
      <c r="H81" s="2">
        <f t="shared" si="12"/>
        <v>0.3901032908959885</v>
      </c>
      <c r="I81" s="2"/>
      <c r="J81" s="2">
        <f t="shared" si="18"/>
        <v>0.30458803747297619</v>
      </c>
      <c r="K81" s="2">
        <f t="shared" si="18"/>
        <v>0.69469132836896463</v>
      </c>
      <c r="L81" s="2">
        <f t="shared" si="18"/>
        <v>0</v>
      </c>
      <c r="M81" s="2">
        <f t="shared" si="14"/>
        <v>7.2063415805923015E-4</v>
      </c>
      <c r="N81" s="1">
        <v>1268</v>
      </c>
      <c r="O81" s="1">
        <v>2892</v>
      </c>
      <c r="Z81" s="1">
        <v>3</v>
      </c>
      <c r="AG81" s="5">
        <f>IF(Q81&gt;0,RANK(Q81,(N81:P81,Q81:AE81)),0)</f>
        <v>0</v>
      </c>
      <c r="AH81" s="5">
        <f>IF(R81&gt;0,RANK(R81,(N81:P81,Q81:AE81)),0)</f>
        <v>0</v>
      </c>
      <c r="AI81" s="5">
        <f>IF(T81&gt;0,RANK(T81,(N81:P81,Q81:AE81)),0)</f>
        <v>0</v>
      </c>
      <c r="AJ81" s="5">
        <f>IF(S81&gt;0,RANK(S81,(N81:P81,Q81:AE81)),0)</f>
        <v>0</v>
      </c>
      <c r="AK81" s="2">
        <f t="shared" si="19"/>
        <v>0</v>
      </c>
      <c r="AL81" s="2">
        <f t="shared" si="19"/>
        <v>0</v>
      </c>
      <c r="AM81" s="2">
        <f t="shared" si="16"/>
        <v>0</v>
      </c>
      <c r="AN81" s="2">
        <f t="shared" si="17"/>
        <v>0</v>
      </c>
      <c r="AP81" t="s">
        <v>133</v>
      </c>
      <c r="AQ81" t="s">
        <v>203</v>
      </c>
      <c r="AT81">
        <v>51</v>
      </c>
      <c r="AU81" s="79">
        <v>113</v>
      </c>
      <c r="AV81" s="54">
        <f t="shared" si="20"/>
        <v>51113</v>
      </c>
      <c r="AX81" s="5" t="s">
        <v>189</v>
      </c>
      <c r="AZ81" s="1"/>
      <c r="BA81" s="1"/>
    </row>
    <row r="82" spans="1:53" hidden="1" outlineLevel="1">
      <c r="A82" t="s">
        <v>141</v>
      </c>
      <c r="B82" t="s">
        <v>203</v>
      </c>
      <c r="C82" s="1">
        <f t="shared" si="10"/>
        <v>3561</v>
      </c>
      <c r="D82" s="5">
        <f>IF(N82&gt;0, RANK(N82,(N82:P82,Q82:AE82)),0)</f>
        <v>2</v>
      </c>
      <c r="E82" s="5">
        <f>IF(O82&gt;0,RANK(O82,(N82:P82,Q82:AE82)),0)</f>
        <v>1</v>
      </c>
      <c r="F82" s="5">
        <f>IF(P82&gt;0,RANK(P82,(N82:P82,Q82:AE82)),0)</f>
        <v>0</v>
      </c>
      <c r="G82" s="1">
        <f t="shared" si="11"/>
        <v>1423</v>
      </c>
      <c r="H82" s="2">
        <f t="shared" si="12"/>
        <v>0.39960685200786294</v>
      </c>
      <c r="I82" s="2"/>
      <c r="J82" s="2">
        <f t="shared" si="18"/>
        <v>0.29963493400730135</v>
      </c>
      <c r="K82" s="2">
        <f t="shared" si="18"/>
        <v>0.69924178601516429</v>
      </c>
      <c r="L82" s="2">
        <f t="shared" si="18"/>
        <v>0</v>
      </c>
      <c r="M82" s="2">
        <f t="shared" si="14"/>
        <v>1.1232799775343638E-3</v>
      </c>
      <c r="N82" s="1">
        <v>1067</v>
      </c>
      <c r="O82" s="1">
        <v>2490</v>
      </c>
      <c r="Z82" s="1">
        <v>4</v>
      </c>
      <c r="AG82" s="5">
        <f>IF(Q82&gt;0,RANK(Q82,(N82:P82,Q82:AE82)),0)</f>
        <v>0</v>
      </c>
      <c r="AH82" s="5">
        <f>IF(R82&gt;0,RANK(R82,(N82:P82,Q82:AE82)),0)</f>
        <v>0</v>
      </c>
      <c r="AI82" s="5">
        <f>IF(T82&gt;0,RANK(T82,(N82:P82,Q82:AE82)),0)</f>
        <v>0</v>
      </c>
      <c r="AJ82" s="5">
        <f>IF(S82&gt;0,RANK(S82,(N82:P82,Q82:AE82)),0)</f>
        <v>0</v>
      </c>
      <c r="AK82" s="2">
        <f t="shared" si="19"/>
        <v>0</v>
      </c>
      <c r="AL82" s="2">
        <f t="shared" si="19"/>
        <v>0</v>
      </c>
      <c r="AM82" s="2">
        <f t="shared" si="16"/>
        <v>0</v>
      </c>
      <c r="AN82" s="2">
        <f t="shared" si="17"/>
        <v>0</v>
      </c>
      <c r="AP82" t="s">
        <v>141</v>
      </c>
      <c r="AQ82" t="s">
        <v>203</v>
      </c>
      <c r="AT82">
        <v>51</v>
      </c>
      <c r="AU82" s="79">
        <v>115</v>
      </c>
      <c r="AV82" s="54">
        <f t="shared" si="20"/>
        <v>51115</v>
      </c>
      <c r="AX82" s="5" t="s">
        <v>189</v>
      </c>
      <c r="AZ82" s="1"/>
      <c r="BA82" s="1"/>
    </row>
    <row r="83" spans="1:53" hidden="1" outlineLevel="1">
      <c r="A83" t="s">
        <v>142</v>
      </c>
      <c r="B83" t="s">
        <v>203</v>
      </c>
      <c r="C83" s="1">
        <f t="shared" si="10"/>
        <v>7200</v>
      </c>
      <c r="D83" s="5">
        <f>IF(N83&gt;0, RANK(N83,(N83:P83,Q83:AE83)),0)</f>
        <v>2</v>
      </c>
      <c r="E83" s="5">
        <f>IF(O83&gt;0,RANK(O83,(N83:P83,Q83:AE83)),0)</f>
        <v>1</v>
      </c>
      <c r="F83" s="5">
        <f>IF(P83&gt;0,RANK(P83,(N83:P83,Q83:AE83)),0)</f>
        <v>0</v>
      </c>
      <c r="G83" s="1">
        <f t="shared" si="11"/>
        <v>2545</v>
      </c>
      <c r="H83" s="2">
        <f t="shared" si="12"/>
        <v>0.35347222222222224</v>
      </c>
      <c r="I83" s="2"/>
      <c r="J83" s="2">
        <f t="shared" si="18"/>
        <v>0.32319444444444445</v>
      </c>
      <c r="K83" s="2">
        <f t="shared" si="18"/>
        <v>0.67666666666666664</v>
      </c>
      <c r="L83" s="2">
        <f t="shared" si="18"/>
        <v>0</v>
      </c>
      <c r="M83" s="2">
        <f t="shared" si="14"/>
        <v>1.388888888889106E-4</v>
      </c>
      <c r="N83" s="1">
        <v>2327</v>
      </c>
      <c r="O83" s="1">
        <v>4872</v>
      </c>
      <c r="Z83" s="1">
        <v>1</v>
      </c>
      <c r="AG83" s="5">
        <f>IF(Q83&gt;0,RANK(Q83,(N83:P83,Q83:AE83)),0)</f>
        <v>0</v>
      </c>
      <c r="AH83" s="5">
        <f>IF(R83&gt;0,RANK(R83,(N83:P83,Q83:AE83)),0)</f>
        <v>0</v>
      </c>
      <c r="AI83" s="5">
        <f>IF(T83&gt;0,RANK(T83,(N83:P83,Q83:AE83)),0)</f>
        <v>0</v>
      </c>
      <c r="AJ83" s="5">
        <f>IF(S83&gt;0,RANK(S83,(N83:P83,Q83:AE83)),0)</f>
        <v>0</v>
      </c>
      <c r="AK83" s="2">
        <f t="shared" si="19"/>
        <v>0</v>
      </c>
      <c r="AL83" s="2">
        <f t="shared" si="19"/>
        <v>0</v>
      </c>
      <c r="AM83" s="2">
        <f t="shared" si="16"/>
        <v>0</v>
      </c>
      <c r="AN83" s="2">
        <f t="shared" si="17"/>
        <v>0</v>
      </c>
      <c r="AP83" t="s">
        <v>142</v>
      </c>
      <c r="AQ83" t="s">
        <v>203</v>
      </c>
      <c r="AT83">
        <v>51</v>
      </c>
      <c r="AU83" s="79">
        <v>117</v>
      </c>
      <c r="AV83" s="54">
        <f t="shared" si="20"/>
        <v>51117</v>
      </c>
      <c r="AX83" s="5" t="s">
        <v>189</v>
      </c>
      <c r="AZ83" s="1"/>
      <c r="BA83" s="1"/>
    </row>
    <row r="84" spans="1:53" hidden="1" outlineLevel="1">
      <c r="A84" t="s">
        <v>21</v>
      </c>
      <c r="B84" t="s">
        <v>203</v>
      </c>
      <c r="C84" s="1">
        <f t="shared" si="10"/>
        <v>3815</v>
      </c>
      <c r="D84" s="5">
        <f>IF(N84&gt;0, RANK(N84,(N84:P84,Q84:AE84)),0)</f>
        <v>2</v>
      </c>
      <c r="E84" s="5">
        <f>IF(O84&gt;0,RANK(O84,(N84:P84,Q84:AE84)),0)</f>
        <v>1</v>
      </c>
      <c r="F84" s="5">
        <f>IF(P84&gt;0,RANK(P84,(N84:P84,Q84:AE84)),0)</f>
        <v>0</v>
      </c>
      <c r="G84" s="1">
        <f t="shared" si="11"/>
        <v>1491</v>
      </c>
      <c r="H84" s="2">
        <f t="shared" si="12"/>
        <v>0.39082568807339452</v>
      </c>
      <c r="I84" s="2"/>
      <c r="J84" s="2">
        <f t="shared" si="18"/>
        <v>0.30432503276539974</v>
      </c>
      <c r="K84" s="2">
        <f t="shared" si="18"/>
        <v>0.69515072083879426</v>
      </c>
      <c r="L84" s="2">
        <f t="shared" si="18"/>
        <v>0</v>
      </c>
      <c r="M84" s="2">
        <f t="shared" si="14"/>
        <v>5.2424639580606058E-4</v>
      </c>
      <c r="N84" s="1">
        <v>1161</v>
      </c>
      <c r="O84" s="1">
        <v>2652</v>
      </c>
      <c r="Z84" s="1">
        <v>2</v>
      </c>
      <c r="AG84" s="5">
        <f>IF(Q84&gt;0,RANK(Q84,(N84:P84,Q84:AE84)),0)</f>
        <v>0</v>
      </c>
      <c r="AH84" s="5">
        <f>IF(R84&gt;0,RANK(R84,(N84:P84,Q84:AE84)),0)</f>
        <v>0</v>
      </c>
      <c r="AI84" s="5">
        <f>IF(T84&gt;0,RANK(T84,(N84:P84,Q84:AE84)),0)</f>
        <v>0</v>
      </c>
      <c r="AJ84" s="5">
        <f>IF(S84&gt;0,RANK(S84,(N84:P84,Q84:AE84)),0)</f>
        <v>0</v>
      </c>
      <c r="AK84" s="2">
        <f t="shared" si="19"/>
        <v>0</v>
      </c>
      <c r="AL84" s="2">
        <f t="shared" si="19"/>
        <v>0</v>
      </c>
      <c r="AM84" s="2">
        <f t="shared" si="16"/>
        <v>0</v>
      </c>
      <c r="AN84" s="2">
        <f t="shared" si="17"/>
        <v>0</v>
      </c>
      <c r="AP84" t="s">
        <v>21</v>
      </c>
      <c r="AQ84" t="s">
        <v>203</v>
      </c>
      <c r="AT84">
        <v>51</v>
      </c>
      <c r="AU84" s="79">
        <v>119</v>
      </c>
      <c r="AV84" s="54">
        <f t="shared" si="20"/>
        <v>51119</v>
      </c>
      <c r="AX84" s="5" t="s">
        <v>189</v>
      </c>
      <c r="AZ84" s="1"/>
      <c r="BA84" s="1"/>
    </row>
    <row r="85" spans="1:53" hidden="1" outlineLevel="1">
      <c r="A85" t="s">
        <v>126</v>
      </c>
      <c r="B85" t="s">
        <v>203</v>
      </c>
      <c r="C85" s="1">
        <f t="shared" si="10"/>
        <v>20868</v>
      </c>
      <c r="D85" s="5">
        <f>IF(N85&gt;0, RANK(N85,(N85:P85,Q85:AE85)),0)</f>
        <v>2</v>
      </c>
      <c r="E85" s="5">
        <f>IF(O85&gt;0,RANK(O85,(N85:P85,Q85:AE85)),0)</f>
        <v>1</v>
      </c>
      <c r="F85" s="5">
        <f>IF(P85&gt;0,RANK(P85,(N85:P85,Q85:AE85)),0)</f>
        <v>0</v>
      </c>
      <c r="G85" s="1">
        <f t="shared" si="11"/>
        <v>1923</v>
      </c>
      <c r="H85" s="2">
        <f t="shared" si="12"/>
        <v>9.2150661299597467E-2</v>
      </c>
      <c r="I85" s="2"/>
      <c r="J85" s="2">
        <f t="shared" si="18"/>
        <v>0.45308606478819247</v>
      </c>
      <c r="K85" s="2">
        <f t="shared" si="18"/>
        <v>0.54523672608778995</v>
      </c>
      <c r="L85" s="2">
        <f t="shared" si="18"/>
        <v>0</v>
      </c>
      <c r="M85" s="2">
        <f t="shared" si="14"/>
        <v>1.6772091240175868E-3</v>
      </c>
      <c r="N85" s="1">
        <v>9455</v>
      </c>
      <c r="O85" s="1">
        <v>11378</v>
      </c>
      <c r="Z85" s="1">
        <v>35</v>
      </c>
      <c r="AG85" s="5">
        <f>IF(Q85&gt;0,RANK(Q85,(N85:P85,Q85:AE85)),0)</f>
        <v>0</v>
      </c>
      <c r="AH85" s="5">
        <f>IF(R85&gt;0,RANK(R85,(N85:P85,Q85:AE85)),0)</f>
        <v>0</v>
      </c>
      <c r="AI85" s="5">
        <f>IF(T85&gt;0,RANK(T85,(N85:P85,Q85:AE85)),0)</f>
        <v>0</v>
      </c>
      <c r="AJ85" s="5">
        <f>IF(S85&gt;0,RANK(S85,(N85:P85,Q85:AE85)),0)</f>
        <v>0</v>
      </c>
      <c r="AK85" s="2">
        <f t="shared" si="19"/>
        <v>0</v>
      </c>
      <c r="AL85" s="2">
        <f t="shared" si="19"/>
        <v>0</v>
      </c>
      <c r="AM85" s="2">
        <f t="shared" si="16"/>
        <v>0</v>
      </c>
      <c r="AN85" s="2">
        <f t="shared" si="17"/>
        <v>0</v>
      </c>
      <c r="AP85" t="s">
        <v>126</v>
      </c>
      <c r="AQ85" t="s">
        <v>203</v>
      </c>
      <c r="AT85">
        <v>51</v>
      </c>
      <c r="AU85" s="79">
        <v>121</v>
      </c>
      <c r="AV85" s="54">
        <f t="shared" si="20"/>
        <v>51121</v>
      </c>
      <c r="AX85" s="5" t="s">
        <v>189</v>
      </c>
      <c r="AZ85" s="1"/>
      <c r="BA85" s="1"/>
    </row>
    <row r="86" spans="1:53" hidden="1" outlineLevel="1">
      <c r="A86" t="s">
        <v>90</v>
      </c>
      <c r="B86" t="s">
        <v>203</v>
      </c>
      <c r="C86" s="1">
        <f t="shared" si="10"/>
        <v>4999</v>
      </c>
      <c r="D86" s="5">
        <f>IF(N86&gt;0, RANK(N86,(N86:P86,Q86:AE86)),0)</f>
        <v>2</v>
      </c>
      <c r="E86" s="5">
        <f>IF(O86&gt;0,RANK(O86,(N86:P86,Q86:AE86)),0)</f>
        <v>1</v>
      </c>
      <c r="F86" s="5">
        <f>IF(P86&gt;0,RANK(P86,(N86:P86,Q86:AE86)),0)</f>
        <v>0</v>
      </c>
      <c r="G86" s="1">
        <f t="shared" si="11"/>
        <v>372</v>
      </c>
      <c r="H86" s="2">
        <f t="shared" si="12"/>
        <v>7.441488297659532E-2</v>
      </c>
      <c r="I86" s="2"/>
      <c r="J86" s="2">
        <f t="shared" si="18"/>
        <v>0.46229245849169837</v>
      </c>
      <c r="K86" s="2">
        <f t="shared" si="18"/>
        <v>0.53670734146829369</v>
      </c>
      <c r="L86" s="2">
        <f t="shared" si="18"/>
        <v>0</v>
      </c>
      <c r="M86" s="2">
        <f t="shared" si="14"/>
        <v>1.0002000400080036E-3</v>
      </c>
      <c r="N86" s="1">
        <v>2311</v>
      </c>
      <c r="O86" s="1">
        <v>2683</v>
      </c>
      <c r="Z86" s="1">
        <v>5</v>
      </c>
      <c r="AG86" s="5">
        <f>IF(Q86&gt;0,RANK(Q86,(N86:P86,Q86:AE86)),0)</f>
        <v>0</v>
      </c>
      <c r="AH86" s="5">
        <f>IF(R86&gt;0,RANK(R86,(N86:P86,Q86:AE86)),0)</f>
        <v>0</v>
      </c>
      <c r="AI86" s="5">
        <f>IF(T86&gt;0,RANK(T86,(N86:P86,Q86:AE86)),0)</f>
        <v>0</v>
      </c>
      <c r="AJ86" s="5">
        <f>IF(S86&gt;0,RANK(S86,(N86:P86,Q86:AE86)),0)</f>
        <v>0</v>
      </c>
      <c r="AK86" s="2">
        <f t="shared" si="19"/>
        <v>0</v>
      </c>
      <c r="AL86" s="2">
        <f t="shared" si="19"/>
        <v>0</v>
      </c>
      <c r="AM86" s="2">
        <f t="shared" si="16"/>
        <v>0</v>
      </c>
      <c r="AN86" s="2">
        <f t="shared" si="17"/>
        <v>0</v>
      </c>
      <c r="AP86" t="s">
        <v>90</v>
      </c>
      <c r="AQ86" t="s">
        <v>203</v>
      </c>
      <c r="AT86">
        <v>51</v>
      </c>
      <c r="AU86" s="79">
        <v>125</v>
      </c>
      <c r="AV86" s="54">
        <f t="shared" si="20"/>
        <v>51125</v>
      </c>
      <c r="AX86" s="5" t="s">
        <v>189</v>
      </c>
      <c r="AZ86" s="1"/>
      <c r="BA86" s="1"/>
    </row>
    <row r="87" spans="1:53" hidden="1" outlineLevel="1">
      <c r="A87" t="s">
        <v>143</v>
      </c>
      <c r="B87" t="s">
        <v>203</v>
      </c>
      <c r="C87" s="1">
        <f t="shared" si="10"/>
        <v>6081</v>
      </c>
      <c r="D87" s="5">
        <f>IF(N87&gt;0, RANK(N87,(N87:P87,Q87:AE87)),0)</f>
        <v>2</v>
      </c>
      <c r="E87" s="5">
        <f>IF(O87&gt;0,RANK(O87,(N87:P87,Q87:AE87)),0)</f>
        <v>1</v>
      </c>
      <c r="F87" s="5">
        <f>IF(P87&gt;0,RANK(P87,(N87:P87,Q87:AE87)),0)</f>
        <v>0</v>
      </c>
      <c r="G87" s="1">
        <f t="shared" si="11"/>
        <v>2977</v>
      </c>
      <c r="H87" s="2">
        <f t="shared" si="12"/>
        <v>0.48955763854629175</v>
      </c>
      <c r="I87" s="2"/>
      <c r="J87" s="2">
        <f t="shared" si="18"/>
        <v>0.2547278408156553</v>
      </c>
      <c r="K87" s="2">
        <f t="shared" si="18"/>
        <v>0.744285479361947</v>
      </c>
      <c r="L87" s="2">
        <f t="shared" si="18"/>
        <v>0</v>
      </c>
      <c r="M87" s="2">
        <f t="shared" si="14"/>
        <v>9.8667982239775132E-4</v>
      </c>
      <c r="N87" s="1">
        <v>1549</v>
      </c>
      <c r="O87" s="1">
        <v>4526</v>
      </c>
      <c r="Z87" s="1">
        <v>6</v>
      </c>
      <c r="AG87" s="5">
        <f>IF(Q87&gt;0,RANK(Q87,(N87:P87,Q87:AE87)),0)</f>
        <v>0</v>
      </c>
      <c r="AH87" s="5">
        <f>IF(R87&gt;0,RANK(R87,(N87:P87,Q87:AE87)),0)</f>
        <v>0</v>
      </c>
      <c r="AI87" s="5">
        <f>IF(T87&gt;0,RANK(T87,(N87:P87,Q87:AE87)),0)</f>
        <v>0</v>
      </c>
      <c r="AJ87" s="5">
        <f>IF(S87&gt;0,RANK(S87,(N87:P87,Q87:AE87)),0)</f>
        <v>0</v>
      </c>
      <c r="AK87" s="2">
        <f t="shared" si="19"/>
        <v>0</v>
      </c>
      <c r="AL87" s="2">
        <f t="shared" si="19"/>
        <v>0</v>
      </c>
      <c r="AM87" s="2">
        <f t="shared" si="16"/>
        <v>0</v>
      </c>
      <c r="AN87" s="2">
        <f t="shared" si="17"/>
        <v>0</v>
      </c>
      <c r="AP87" t="s">
        <v>143</v>
      </c>
      <c r="AQ87" t="s">
        <v>203</v>
      </c>
      <c r="AT87">
        <v>51</v>
      </c>
      <c r="AU87" s="79">
        <v>127</v>
      </c>
      <c r="AV87" s="54">
        <f t="shared" si="20"/>
        <v>51127</v>
      </c>
      <c r="AX87" s="5" t="s">
        <v>189</v>
      </c>
      <c r="AZ87" s="1"/>
      <c r="BA87" s="1"/>
    </row>
    <row r="88" spans="1:53" hidden="1" outlineLevel="1">
      <c r="A88" t="s">
        <v>144</v>
      </c>
      <c r="B88" t="s">
        <v>203</v>
      </c>
      <c r="C88" s="1">
        <f t="shared" si="10"/>
        <v>3872</v>
      </c>
      <c r="D88" s="5">
        <f>IF(N88&gt;0, RANK(N88,(N88:P88,Q88:AE88)),0)</f>
        <v>2</v>
      </c>
      <c r="E88" s="5">
        <f>IF(O88&gt;0,RANK(O88,(N88:P88,Q88:AE88)),0)</f>
        <v>1</v>
      </c>
      <c r="F88" s="5">
        <f>IF(P88&gt;0,RANK(P88,(N88:P88,Q88:AE88)),0)</f>
        <v>0</v>
      </c>
      <c r="G88" s="1">
        <f t="shared" si="11"/>
        <v>84</v>
      </c>
      <c r="H88" s="2">
        <f t="shared" si="12"/>
        <v>2.1694214876033058E-2</v>
      </c>
      <c r="I88" s="2"/>
      <c r="J88" s="2">
        <f t="shared" si="18"/>
        <v>0.48863636363636365</v>
      </c>
      <c r="K88" s="2">
        <f t="shared" si="18"/>
        <v>0.51033057851239672</v>
      </c>
      <c r="L88" s="2">
        <f t="shared" si="18"/>
        <v>0</v>
      </c>
      <c r="M88" s="2">
        <f t="shared" si="14"/>
        <v>1.0330578512396382E-3</v>
      </c>
      <c r="N88" s="1">
        <v>1892</v>
      </c>
      <c r="O88" s="1">
        <v>1976</v>
      </c>
      <c r="Z88" s="1">
        <v>4</v>
      </c>
      <c r="AG88" s="5">
        <f>IF(Q88&gt;0,RANK(Q88,(N88:P88,Q88:AE88)),0)</f>
        <v>0</v>
      </c>
      <c r="AH88" s="5">
        <f>IF(R88&gt;0,RANK(R88,(N88:P88,Q88:AE88)),0)</f>
        <v>0</v>
      </c>
      <c r="AI88" s="5">
        <f>IF(T88&gt;0,RANK(T88,(N88:P88,Q88:AE88)),0)</f>
        <v>0</v>
      </c>
      <c r="AJ88" s="5">
        <f>IF(S88&gt;0,RANK(S88,(N88:P88,Q88:AE88)),0)</f>
        <v>0</v>
      </c>
      <c r="AK88" s="2">
        <f t="shared" si="19"/>
        <v>0</v>
      </c>
      <c r="AL88" s="2">
        <f t="shared" si="19"/>
        <v>0</v>
      </c>
      <c r="AM88" s="2">
        <f t="shared" si="16"/>
        <v>0</v>
      </c>
      <c r="AN88" s="2">
        <f t="shared" si="17"/>
        <v>0</v>
      </c>
      <c r="AP88" t="s">
        <v>144</v>
      </c>
      <c r="AQ88" t="s">
        <v>203</v>
      </c>
      <c r="AT88">
        <v>51</v>
      </c>
      <c r="AU88" s="79">
        <v>131</v>
      </c>
      <c r="AV88" s="54">
        <f t="shared" si="20"/>
        <v>51131</v>
      </c>
      <c r="AX88" s="5" t="s">
        <v>189</v>
      </c>
      <c r="AZ88" s="1"/>
      <c r="BA88" s="1"/>
    </row>
    <row r="89" spans="1:53" hidden="1" outlineLevel="1">
      <c r="A89" t="s">
        <v>145</v>
      </c>
      <c r="B89" t="s">
        <v>203</v>
      </c>
      <c r="C89" s="1">
        <f t="shared" si="10"/>
        <v>4842</v>
      </c>
      <c r="D89" s="5">
        <f>IF(N89&gt;0, RANK(N89,(N89:P89,Q89:AE89)),0)</f>
        <v>2</v>
      </c>
      <c r="E89" s="5">
        <f>IF(O89&gt;0,RANK(O89,(N89:P89,Q89:AE89)),0)</f>
        <v>1</v>
      </c>
      <c r="F89" s="5">
        <f>IF(P89&gt;0,RANK(P89,(N89:P89,Q89:AE89)),0)</f>
        <v>0</v>
      </c>
      <c r="G89" s="1">
        <f t="shared" si="11"/>
        <v>1502</v>
      </c>
      <c r="H89" s="2">
        <f t="shared" si="12"/>
        <v>0.31020239570425445</v>
      </c>
      <c r="I89" s="2"/>
      <c r="J89" s="2">
        <f t="shared" si="18"/>
        <v>0.34386617100371747</v>
      </c>
      <c r="K89" s="2">
        <f t="shared" si="18"/>
        <v>0.65406856670797187</v>
      </c>
      <c r="L89" s="2">
        <f t="shared" si="18"/>
        <v>0</v>
      </c>
      <c r="M89" s="2">
        <f t="shared" si="14"/>
        <v>2.0652622883107208E-3</v>
      </c>
      <c r="N89" s="1">
        <v>1665</v>
      </c>
      <c r="O89" s="1">
        <v>3167</v>
      </c>
      <c r="Z89" s="1">
        <v>10</v>
      </c>
      <c r="AG89" s="5">
        <f>IF(Q89&gt;0,RANK(Q89,(N89:P89,Q89:AE89)),0)</f>
        <v>0</v>
      </c>
      <c r="AH89" s="5">
        <f>IF(R89&gt;0,RANK(R89,(N89:P89,Q89:AE89)),0)</f>
        <v>0</v>
      </c>
      <c r="AI89" s="5">
        <f>IF(T89&gt;0,RANK(T89,(N89:P89,Q89:AE89)),0)</f>
        <v>0</v>
      </c>
      <c r="AJ89" s="5">
        <f>IF(S89&gt;0,RANK(S89,(N89:P89,Q89:AE89)),0)</f>
        <v>0</v>
      </c>
      <c r="AK89" s="2">
        <f t="shared" si="19"/>
        <v>0</v>
      </c>
      <c r="AL89" s="2">
        <f t="shared" si="19"/>
        <v>0</v>
      </c>
      <c r="AM89" s="2">
        <f t="shared" si="16"/>
        <v>0</v>
      </c>
      <c r="AN89" s="2">
        <f t="shared" si="17"/>
        <v>0</v>
      </c>
      <c r="AP89" t="s">
        <v>145</v>
      </c>
      <c r="AQ89" t="s">
        <v>203</v>
      </c>
      <c r="AT89">
        <v>51</v>
      </c>
      <c r="AU89" s="79">
        <v>133</v>
      </c>
      <c r="AV89" s="54">
        <f t="shared" si="20"/>
        <v>51133</v>
      </c>
      <c r="AX89" s="5" t="s">
        <v>189</v>
      </c>
      <c r="AZ89" s="1"/>
      <c r="BA89" s="1"/>
    </row>
    <row r="90" spans="1:53" hidden="1" outlineLevel="1">
      <c r="A90" t="s">
        <v>146</v>
      </c>
      <c r="B90" t="s">
        <v>203</v>
      </c>
      <c r="C90" s="1">
        <f t="shared" ref="C90:C153" si="21">SUM(N90:AE90)</f>
        <v>4144</v>
      </c>
      <c r="D90" s="5">
        <f>IF(N90&gt;0, RANK(N90,(N90:P90,Q90:AE90)),0)</f>
        <v>2</v>
      </c>
      <c r="E90" s="5">
        <f>IF(O90&gt;0,RANK(O90,(N90:P90,Q90:AE90)),0)</f>
        <v>1</v>
      </c>
      <c r="F90" s="5">
        <f>IF(P90&gt;0,RANK(P90,(N90:P90,Q90:AE90)),0)</f>
        <v>0</v>
      </c>
      <c r="G90" s="1">
        <f t="shared" ref="G90:G153" si="22">IF(C90&gt;0,MAX(N90:P90)-LARGE(N90:P90,2),0)</f>
        <v>692</v>
      </c>
      <c r="H90" s="2">
        <f t="shared" ref="H90:H153" si="23">IF(C90&gt;0,G90/C90,0)</f>
        <v>0.16698841698841699</v>
      </c>
      <c r="I90" s="2"/>
      <c r="J90" s="2">
        <f t="shared" ref="J90:L121" si="24">IF($C90=0,"-",N90/$C90)</f>
        <v>0.4157818532818533</v>
      </c>
      <c r="K90" s="2">
        <f t="shared" si="24"/>
        <v>0.58277027027027029</v>
      </c>
      <c r="L90" s="2">
        <f t="shared" si="24"/>
        <v>0</v>
      </c>
      <c r="M90" s="2">
        <f t="shared" ref="M90:M153" si="25">IF(C90=0,"-",(1-J90-K90-L90))</f>
        <v>1.4478764478763617E-3</v>
      </c>
      <c r="N90" s="1">
        <v>1723</v>
      </c>
      <c r="O90" s="1">
        <v>2415</v>
      </c>
      <c r="Z90" s="1">
        <v>6</v>
      </c>
      <c r="AG90" s="5">
        <f>IF(Q90&gt;0,RANK(Q90,(N90:P90,Q90:AE90)),0)</f>
        <v>0</v>
      </c>
      <c r="AH90" s="5">
        <f>IF(R90&gt;0,RANK(R90,(N90:P90,Q90:AE90)),0)</f>
        <v>0</v>
      </c>
      <c r="AI90" s="5">
        <f>IF(T90&gt;0,RANK(T90,(N90:P90,Q90:AE90)),0)</f>
        <v>0</v>
      </c>
      <c r="AJ90" s="5">
        <f>IF(S90&gt;0,RANK(S90,(N90:P90,Q90:AE90)),0)</f>
        <v>0</v>
      </c>
      <c r="AK90" s="2">
        <f t="shared" ref="AK90:AL121" si="26">IF($C90=0,"-",Q90/$C90)</f>
        <v>0</v>
      </c>
      <c r="AL90" s="2">
        <f t="shared" si="26"/>
        <v>0</v>
      </c>
      <c r="AM90" s="2">
        <f t="shared" ref="AM90:AM153" si="27">IF($C90=0,"-",T90/$C90)</f>
        <v>0</v>
      </c>
      <c r="AN90" s="2">
        <f t="shared" ref="AN90:AN153" si="28">IF($C90=0,"-",S90/$C90)</f>
        <v>0</v>
      </c>
      <c r="AP90" t="s">
        <v>146</v>
      </c>
      <c r="AQ90" t="s">
        <v>203</v>
      </c>
      <c r="AT90">
        <v>51</v>
      </c>
      <c r="AU90" s="79">
        <v>135</v>
      </c>
      <c r="AV90" s="54">
        <f t="shared" si="20"/>
        <v>51135</v>
      </c>
      <c r="AX90" s="5" t="s">
        <v>189</v>
      </c>
      <c r="AZ90" s="1"/>
      <c r="BA90" s="1"/>
    </row>
    <row r="91" spans="1:53" hidden="1" outlineLevel="1">
      <c r="A91" t="s">
        <v>205</v>
      </c>
      <c r="B91" t="s">
        <v>203</v>
      </c>
      <c r="C91" s="1">
        <f t="shared" si="21"/>
        <v>9287</v>
      </c>
      <c r="D91" s="5">
        <f>IF(N91&gt;0, RANK(N91,(N91:P91,Q91:AE91)),0)</f>
        <v>2</v>
      </c>
      <c r="E91" s="5">
        <f>IF(O91&gt;0,RANK(O91,(N91:P91,Q91:AE91)),0)</f>
        <v>1</v>
      </c>
      <c r="F91" s="5">
        <f>IF(P91&gt;0,RANK(P91,(N91:P91,Q91:AE91)),0)</f>
        <v>0</v>
      </c>
      <c r="G91" s="1">
        <f t="shared" si="22"/>
        <v>3215</v>
      </c>
      <c r="H91" s="2">
        <f t="shared" si="23"/>
        <v>0.34618283622267687</v>
      </c>
      <c r="I91" s="2"/>
      <c r="J91" s="2">
        <f t="shared" si="24"/>
        <v>0.32658554969311943</v>
      </c>
      <c r="K91" s="2">
        <f t="shared" si="24"/>
        <v>0.67276838591579624</v>
      </c>
      <c r="L91" s="2">
        <f t="shared" si="24"/>
        <v>0</v>
      </c>
      <c r="M91" s="2">
        <f t="shared" si="25"/>
        <v>6.4606439108438884E-4</v>
      </c>
      <c r="N91" s="1">
        <v>3033</v>
      </c>
      <c r="O91" s="1">
        <v>6248</v>
      </c>
      <c r="Z91" s="1">
        <v>6</v>
      </c>
      <c r="AG91" s="5">
        <f>IF(Q91&gt;0,RANK(Q91,(N91:P91,Q91:AE91)),0)</f>
        <v>0</v>
      </c>
      <c r="AH91" s="5">
        <f>IF(R91&gt;0,RANK(R91,(N91:P91,Q91:AE91)),0)</f>
        <v>0</v>
      </c>
      <c r="AI91" s="5">
        <f>IF(T91&gt;0,RANK(T91,(N91:P91,Q91:AE91)),0)</f>
        <v>0</v>
      </c>
      <c r="AJ91" s="5">
        <f>IF(S91&gt;0,RANK(S91,(N91:P91,Q91:AE91)),0)</f>
        <v>0</v>
      </c>
      <c r="AK91" s="2">
        <f t="shared" si="26"/>
        <v>0</v>
      </c>
      <c r="AL91" s="2">
        <f t="shared" si="26"/>
        <v>0</v>
      </c>
      <c r="AM91" s="2">
        <f t="shared" si="27"/>
        <v>0</v>
      </c>
      <c r="AN91" s="2">
        <f t="shared" si="28"/>
        <v>0</v>
      </c>
      <c r="AP91" t="s">
        <v>205</v>
      </c>
      <c r="AQ91" t="s">
        <v>203</v>
      </c>
      <c r="AT91">
        <v>51</v>
      </c>
      <c r="AU91" s="79">
        <v>137</v>
      </c>
      <c r="AV91" s="54">
        <f t="shared" si="20"/>
        <v>51137</v>
      </c>
      <c r="AX91" s="5" t="s">
        <v>189</v>
      </c>
      <c r="AZ91" s="1"/>
      <c r="BA91" s="1"/>
    </row>
    <row r="92" spans="1:53" hidden="1" outlineLevel="1">
      <c r="A92" t="s">
        <v>206</v>
      </c>
      <c r="B92" t="s">
        <v>203</v>
      </c>
      <c r="C92" s="1">
        <f t="shared" si="21"/>
        <v>7477</v>
      </c>
      <c r="D92" s="5">
        <f>IF(N92&gt;0, RANK(N92,(N92:P92,Q92:AE92)),0)</f>
        <v>2</v>
      </c>
      <c r="E92" s="5">
        <f>IF(O92&gt;0,RANK(O92,(N92:P92,Q92:AE92)),0)</f>
        <v>1</v>
      </c>
      <c r="F92" s="5">
        <f>IF(P92&gt;0,RANK(P92,(N92:P92,Q92:AE92)),0)</f>
        <v>0</v>
      </c>
      <c r="G92" s="1">
        <f t="shared" si="22"/>
        <v>3022</v>
      </c>
      <c r="H92" s="2">
        <f t="shared" si="23"/>
        <v>0.40417279657616689</v>
      </c>
      <c r="I92" s="2"/>
      <c r="J92" s="2">
        <f t="shared" si="24"/>
        <v>0.29731175605189247</v>
      </c>
      <c r="K92" s="2">
        <f t="shared" si="24"/>
        <v>0.70148455262805942</v>
      </c>
      <c r="L92" s="2">
        <f t="shared" si="24"/>
        <v>0</v>
      </c>
      <c r="M92" s="2">
        <f t="shared" si="25"/>
        <v>1.2036913200480504E-3</v>
      </c>
      <c r="N92" s="1">
        <v>2223</v>
      </c>
      <c r="O92" s="1">
        <v>5245</v>
      </c>
      <c r="Z92" s="1">
        <v>9</v>
      </c>
      <c r="AG92" s="5">
        <f>IF(Q92&gt;0,RANK(Q92,(N92:P92,Q92:AE92)),0)</f>
        <v>0</v>
      </c>
      <c r="AH92" s="5">
        <f>IF(R92&gt;0,RANK(R92,(N92:P92,Q92:AE92)),0)</f>
        <v>0</v>
      </c>
      <c r="AI92" s="5">
        <f>IF(T92&gt;0,RANK(T92,(N92:P92,Q92:AE92)),0)</f>
        <v>0</v>
      </c>
      <c r="AJ92" s="5">
        <f>IF(S92&gt;0,RANK(S92,(N92:P92,Q92:AE92)),0)</f>
        <v>0</v>
      </c>
      <c r="AK92" s="2">
        <f t="shared" si="26"/>
        <v>0</v>
      </c>
      <c r="AL92" s="2">
        <f t="shared" si="26"/>
        <v>0</v>
      </c>
      <c r="AM92" s="2">
        <f t="shared" si="27"/>
        <v>0</v>
      </c>
      <c r="AN92" s="2">
        <f t="shared" si="28"/>
        <v>0</v>
      </c>
      <c r="AP92" t="s">
        <v>206</v>
      </c>
      <c r="AQ92" t="s">
        <v>203</v>
      </c>
      <c r="AT92">
        <v>51</v>
      </c>
      <c r="AU92" s="79">
        <v>139</v>
      </c>
      <c r="AV92" s="54">
        <f t="shared" si="20"/>
        <v>51139</v>
      </c>
      <c r="AX92" s="5" t="s">
        <v>189</v>
      </c>
      <c r="AZ92" s="1"/>
      <c r="BA92" s="1"/>
    </row>
    <row r="93" spans="1:53" hidden="1" outlineLevel="1">
      <c r="A93" t="s">
        <v>207</v>
      </c>
      <c r="B93" t="s">
        <v>203</v>
      </c>
      <c r="C93" s="1">
        <f t="shared" si="21"/>
        <v>4830</v>
      </c>
      <c r="D93" s="5">
        <f>IF(N93&gt;0, RANK(N93,(N93:P93,Q93:AE93)),0)</f>
        <v>2</v>
      </c>
      <c r="E93" s="5">
        <f>IF(O93&gt;0,RANK(O93,(N93:P93,Q93:AE93)),0)</f>
        <v>1</v>
      </c>
      <c r="F93" s="5">
        <f>IF(P93&gt;0,RANK(P93,(N93:P93,Q93:AE93)),0)</f>
        <v>0</v>
      </c>
      <c r="G93" s="1">
        <f t="shared" si="22"/>
        <v>1941</v>
      </c>
      <c r="H93" s="2">
        <f t="shared" si="23"/>
        <v>0.40186335403726708</v>
      </c>
      <c r="I93" s="2"/>
      <c r="J93" s="2">
        <f t="shared" si="24"/>
        <v>0.29855072463768118</v>
      </c>
      <c r="K93" s="2">
        <f t="shared" si="24"/>
        <v>0.7004140786749482</v>
      </c>
      <c r="L93" s="2">
        <f t="shared" si="24"/>
        <v>0</v>
      </c>
      <c r="M93" s="2">
        <f t="shared" si="25"/>
        <v>1.0351966873706209E-3</v>
      </c>
      <c r="N93" s="1">
        <v>1442</v>
      </c>
      <c r="O93" s="1">
        <v>3383</v>
      </c>
      <c r="Z93" s="1">
        <v>5</v>
      </c>
      <c r="AG93" s="5">
        <f>IF(Q93&gt;0,RANK(Q93,(N93:P93,Q93:AE93)),0)</f>
        <v>0</v>
      </c>
      <c r="AH93" s="5">
        <f>IF(R93&gt;0,RANK(R93,(N93:P93,Q93:AE93)),0)</f>
        <v>0</v>
      </c>
      <c r="AI93" s="5">
        <f>IF(T93&gt;0,RANK(T93,(N93:P93,Q93:AE93)),0)</f>
        <v>0</v>
      </c>
      <c r="AJ93" s="5">
        <f>IF(S93&gt;0,RANK(S93,(N93:P93,Q93:AE93)),0)</f>
        <v>0</v>
      </c>
      <c r="AK93" s="2">
        <f t="shared" si="26"/>
        <v>0</v>
      </c>
      <c r="AL93" s="2">
        <f t="shared" si="26"/>
        <v>0</v>
      </c>
      <c r="AM93" s="2">
        <f t="shared" si="27"/>
        <v>0</v>
      </c>
      <c r="AN93" s="2">
        <f t="shared" si="28"/>
        <v>0</v>
      </c>
      <c r="AP93" t="s">
        <v>207</v>
      </c>
      <c r="AQ93" t="s">
        <v>203</v>
      </c>
      <c r="AT93">
        <v>51</v>
      </c>
      <c r="AU93" s="79">
        <v>141</v>
      </c>
      <c r="AV93" s="54">
        <f t="shared" si="20"/>
        <v>51141</v>
      </c>
      <c r="AX93" s="5" t="s">
        <v>189</v>
      </c>
      <c r="AZ93" s="1"/>
      <c r="BA93" s="1"/>
    </row>
    <row r="94" spans="1:53" hidden="1" outlineLevel="1">
      <c r="A94" t="s">
        <v>208</v>
      </c>
      <c r="B94" t="s">
        <v>203</v>
      </c>
      <c r="C94" s="1">
        <f t="shared" si="21"/>
        <v>16428</v>
      </c>
      <c r="D94" s="5">
        <f>IF(N94&gt;0, RANK(N94,(N94:P94,Q94:AE94)),0)</f>
        <v>2</v>
      </c>
      <c r="E94" s="5">
        <f>IF(O94&gt;0,RANK(O94,(N94:P94,Q94:AE94)),0)</f>
        <v>1</v>
      </c>
      <c r="F94" s="5">
        <f>IF(P94&gt;0,RANK(P94,(N94:P94,Q94:AE94)),0)</f>
        <v>0</v>
      </c>
      <c r="G94" s="1">
        <f t="shared" si="22"/>
        <v>7050</v>
      </c>
      <c r="H94" s="2">
        <f t="shared" si="23"/>
        <v>0.42914536157779404</v>
      </c>
      <c r="I94" s="2"/>
      <c r="J94" s="2">
        <f t="shared" si="24"/>
        <v>0.28542731921110298</v>
      </c>
      <c r="K94" s="2">
        <f t="shared" si="24"/>
        <v>0.71457268078889702</v>
      </c>
      <c r="L94" s="2">
        <f t="shared" si="24"/>
        <v>0</v>
      </c>
      <c r="M94" s="2">
        <f t="shared" si="25"/>
        <v>0</v>
      </c>
      <c r="N94" s="1">
        <v>4689</v>
      </c>
      <c r="O94" s="1">
        <v>11739</v>
      </c>
      <c r="Z94" s="1">
        <v>0</v>
      </c>
      <c r="AG94" s="5">
        <f>IF(Q94&gt;0,RANK(Q94,(N94:P94,Q94:AE94)),0)</f>
        <v>0</v>
      </c>
      <c r="AH94" s="5">
        <f>IF(R94&gt;0,RANK(R94,(N94:P94,Q94:AE94)),0)</f>
        <v>0</v>
      </c>
      <c r="AI94" s="5">
        <f>IF(T94&gt;0,RANK(T94,(N94:P94,Q94:AE94)),0)</f>
        <v>0</v>
      </c>
      <c r="AJ94" s="5">
        <f>IF(S94&gt;0,RANK(S94,(N94:P94,Q94:AE94)),0)</f>
        <v>0</v>
      </c>
      <c r="AK94" s="2">
        <f t="shared" si="26"/>
        <v>0</v>
      </c>
      <c r="AL94" s="2">
        <f t="shared" si="26"/>
        <v>0</v>
      </c>
      <c r="AM94" s="2">
        <f t="shared" si="27"/>
        <v>0</v>
      </c>
      <c r="AN94" s="2">
        <f t="shared" si="28"/>
        <v>0</v>
      </c>
      <c r="AP94" t="s">
        <v>208</v>
      </c>
      <c r="AQ94" t="s">
        <v>203</v>
      </c>
      <c r="AT94">
        <v>51</v>
      </c>
      <c r="AU94" s="79">
        <v>143</v>
      </c>
      <c r="AV94" s="54">
        <f t="shared" si="20"/>
        <v>51143</v>
      </c>
      <c r="AX94" s="5" t="s">
        <v>189</v>
      </c>
      <c r="AZ94" s="1"/>
      <c r="BA94" s="1"/>
    </row>
    <row r="95" spans="1:53" hidden="1" outlineLevel="1">
      <c r="A95" t="s">
        <v>209</v>
      </c>
      <c r="B95" t="s">
        <v>203</v>
      </c>
      <c r="C95" s="1">
        <f t="shared" si="21"/>
        <v>9126</v>
      </c>
      <c r="D95" s="5">
        <f>IF(N95&gt;0, RANK(N95,(N95:P95,Q95:AE95)),0)</f>
        <v>2</v>
      </c>
      <c r="E95" s="5">
        <f>IF(O95&gt;0,RANK(O95,(N95:P95,Q95:AE95)),0)</f>
        <v>1</v>
      </c>
      <c r="F95" s="5">
        <f>IF(P95&gt;0,RANK(P95,(N95:P95,Q95:AE95)),0)</f>
        <v>0</v>
      </c>
      <c r="G95" s="1">
        <f t="shared" si="22"/>
        <v>5459</v>
      </c>
      <c r="H95" s="2">
        <f t="shared" si="23"/>
        <v>0.59818102125794437</v>
      </c>
      <c r="I95" s="2"/>
      <c r="J95" s="2">
        <f t="shared" si="24"/>
        <v>0.20030681569143108</v>
      </c>
      <c r="K95" s="2">
        <f t="shared" si="24"/>
        <v>0.79848783694937542</v>
      </c>
      <c r="L95" s="2">
        <f t="shared" si="24"/>
        <v>0</v>
      </c>
      <c r="M95" s="2">
        <f t="shared" si="25"/>
        <v>1.2053473591935315E-3</v>
      </c>
      <c r="N95" s="1">
        <v>1828</v>
      </c>
      <c r="O95" s="1">
        <v>7287</v>
      </c>
      <c r="Z95" s="1">
        <v>11</v>
      </c>
      <c r="AG95" s="5">
        <f>IF(Q95&gt;0,RANK(Q95,(N95:P95,Q95:AE95)),0)</f>
        <v>0</v>
      </c>
      <c r="AH95" s="5">
        <f>IF(R95&gt;0,RANK(R95,(N95:P95,Q95:AE95)),0)</f>
        <v>0</v>
      </c>
      <c r="AI95" s="5">
        <f>IF(T95&gt;0,RANK(T95,(N95:P95,Q95:AE95)),0)</f>
        <v>0</v>
      </c>
      <c r="AJ95" s="5">
        <f>IF(S95&gt;0,RANK(S95,(N95:P95,Q95:AE95)),0)</f>
        <v>0</v>
      </c>
      <c r="AK95" s="2">
        <f t="shared" si="26"/>
        <v>0</v>
      </c>
      <c r="AL95" s="2">
        <f t="shared" si="26"/>
        <v>0</v>
      </c>
      <c r="AM95" s="2">
        <f t="shared" si="27"/>
        <v>0</v>
      </c>
      <c r="AN95" s="2">
        <f t="shared" si="28"/>
        <v>0</v>
      </c>
      <c r="AP95" t="s">
        <v>209</v>
      </c>
      <c r="AQ95" t="s">
        <v>203</v>
      </c>
      <c r="AT95">
        <v>51</v>
      </c>
      <c r="AU95" s="79">
        <v>145</v>
      </c>
      <c r="AV95" s="54">
        <f t="shared" si="20"/>
        <v>51145</v>
      </c>
      <c r="AX95" s="5" t="s">
        <v>189</v>
      </c>
      <c r="AZ95" s="1"/>
      <c r="BA95" s="1"/>
    </row>
    <row r="96" spans="1:53" hidden="1" outlineLevel="1">
      <c r="A96" t="s">
        <v>13</v>
      </c>
      <c r="B96" t="s">
        <v>203</v>
      </c>
      <c r="C96" s="1">
        <f t="shared" si="21"/>
        <v>5006</v>
      </c>
      <c r="D96" s="5">
        <f>IF(N96&gt;0, RANK(N96,(N96:P96,Q96:AE96)),0)</f>
        <v>2</v>
      </c>
      <c r="E96" s="5">
        <f>IF(O96&gt;0,RANK(O96,(N96:P96,Q96:AE96)),0)</f>
        <v>1</v>
      </c>
      <c r="F96" s="5">
        <f>IF(P96&gt;0,RANK(P96,(N96:P96,Q96:AE96)),0)</f>
        <v>0</v>
      </c>
      <c r="G96" s="1">
        <f t="shared" si="22"/>
        <v>502</v>
      </c>
      <c r="H96" s="2">
        <f t="shared" si="23"/>
        <v>0.10027966440271674</v>
      </c>
      <c r="I96" s="2"/>
      <c r="J96" s="2">
        <f t="shared" si="24"/>
        <v>0.44946064722333201</v>
      </c>
      <c r="K96" s="2">
        <f t="shared" si="24"/>
        <v>0.54974031162604875</v>
      </c>
      <c r="L96" s="2">
        <f t="shared" si="24"/>
        <v>0</v>
      </c>
      <c r="M96" s="2">
        <f t="shared" si="25"/>
        <v>7.9904115061923964E-4</v>
      </c>
      <c r="N96" s="1">
        <v>2250</v>
      </c>
      <c r="O96" s="1">
        <v>2752</v>
      </c>
      <c r="Z96" s="1">
        <v>4</v>
      </c>
      <c r="AG96" s="5">
        <f>IF(Q96&gt;0,RANK(Q96,(N96:P96,Q96:AE96)),0)</f>
        <v>0</v>
      </c>
      <c r="AH96" s="5">
        <f>IF(R96&gt;0,RANK(R96,(N96:P96,Q96:AE96)),0)</f>
        <v>0</v>
      </c>
      <c r="AI96" s="5">
        <f>IF(T96&gt;0,RANK(T96,(N96:P96,Q96:AE96)),0)</f>
        <v>0</v>
      </c>
      <c r="AJ96" s="5">
        <f>IF(S96&gt;0,RANK(S96,(N96:P96,Q96:AE96)),0)</f>
        <v>0</v>
      </c>
      <c r="AK96" s="2">
        <f t="shared" si="26"/>
        <v>0</v>
      </c>
      <c r="AL96" s="2">
        <f t="shared" si="26"/>
        <v>0</v>
      </c>
      <c r="AM96" s="2">
        <f t="shared" si="27"/>
        <v>0</v>
      </c>
      <c r="AN96" s="2">
        <f t="shared" si="28"/>
        <v>0</v>
      </c>
      <c r="AP96" t="s">
        <v>13</v>
      </c>
      <c r="AQ96" t="s">
        <v>203</v>
      </c>
      <c r="AT96">
        <v>51</v>
      </c>
      <c r="AU96" s="79">
        <v>147</v>
      </c>
      <c r="AV96" s="54">
        <f t="shared" si="20"/>
        <v>51147</v>
      </c>
      <c r="AX96" s="5" t="s">
        <v>189</v>
      </c>
      <c r="AZ96" s="1"/>
      <c r="BA96" s="1"/>
    </row>
    <row r="97" spans="1:53" hidden="1" outlineLevel="1">
      <c r="A97" t="s">
        <v>14</v>
      </c>
      <c r="B97" t="s">
        <v>203</v>
      </c>
      <c r="C97" s="1">
        <f t="shared" si="21"/>
        <v>8487</v>
      </c>
      <c r="D97" s="5">
        <f>IF(N97&gt;0, RANK(N97,(N97:P97,Q97:AE97)),0)</f>
        <v>2</v>
      </c>
      <c r="E97" s="5">
        <f>IF(O97&gt;0,RANK(O97,(N97:P97,Q97:AE97)),0)</f>
        <v>1</v>
      </c>
      <c r="F97" s="5">
        <f>IF(P97&gt;0,RANK(P97,(N97:P97,Q97:AE97)),0)</f>
        <v>0</v>
      </c>
      <c r="G97" s="1">
        <f t="shared" si="22"/>
        <v>3212</v>
      </c>
      <c r="H97" s="2">
        <f t="shared" si="23"/>
        <v>0.37846117591610701</v>
      </c>
      <c r="I97" s="2"/>
      <c r="J97" s="2">
        <f t="shared" si="24"/>
        <v>0.3103570166136444</v>
      </c>
      <c r="K97" s="2">
        <f t="shared" si="24"/>
        <v>0.68881819252975141</v>
      </c>
      <c r="L97" s="2">
        <f t="shared" si="24"/>
        <v>0</v>
      </c>
      <c r="M97" s="2">
        <f t="shared" si="25"/>
        <v>8.2479085660414064E-4</v>
      </c>
      <c r="N97" s="1">
        <v>2634</v>
      </c>
      <c r="O97" s="1">
        <v>5846</v>
      </c>
      <c r="Z97" s="1">
        <v>7</v>
      </c>
      <c r="AG97" s="5">
        <f>IF(Q97&gt;0,RANK(Q97,(N97:P97,Q97:AE97)),0)</f>
        <v>0</v>
      </c>
      <c r="AH97" s="5">
        <f>IF(R97&gt;0,RANK(R97,(N97:P97,Q97:AE97)),0)</f>
        <v>0</v>
      </c>
      <c r="AI97" s="5">
        <f>IF(T97&gt;0,RANK(T97,(N97:P97,Q97:AE97)),0)</f>
        <v>0</v>
      </c>
      <c r="AJ97" s="5">
        <f>IF(S97&gt;0,RANK(S97,(N97:P97,Q97:AE97)),0)</f>
        <v>0</v>
      </c>
      <c r="AK97" s="2">
        <f t="shared" si="26"/>
        <v>0</v>
      </c>
      <c r="AL97" s="2">
        <f t="shared" si="26"/>
        <v>0</v>
      </c>
      <c r="AM97" s="2">
        <f t="shared" si="27"/>
        <v>0</v>
      </c>
      <c r="AN97" s="2">
        <f t="shared" si="28"/>
        <v>0</v>
      </c>
      <c r="AP97" t="s">
        <v>14</v>
      </c>
      <c r="AQ97" t="s">
        <v>203</v>
      </c>
      <c r="AT97">
        <v>51</v>
      </c>
      <c r="AU97" s="79">
        <v>149</v>
      </c>
      <c r="AV97" s="54">
        <f t="shared" si="20"/>
        <v>51149</v>
      </c>
      <c r="AX97" s="5" t="s">
        <v>189</v>
      </c>
      <c r="AZ97" s="1"/>
      <c r="BA97" s="1"/>
    </row>
    <row r="98" spans="1:53" hidden="1" outlineLevel="1">
      <c r="A98" t="s">
        <v>15</v>
      </c>
      <c r="B98" t="s">
        <v>203</v>
      </c>
      <c r="C98" s="1">
        <f t="shared" si="21"/>
        <v>74940</v>
      </c>
      <c r="D98" s="5">
        <f>IF(N98&gt;0, RANK(N98,(N98:P98,Q98:AE98)),0)</f>
        <v>2</v>
      </c>
      <c r="E98" s="5">
        <f>IF(O98&gt;0,RANK(O98,(N98:P98,Q98:AE98)),0)</f>
        <v>1</v>
      </c>
      <c r="F98" s="5">
        <f>IF(P98&gt;0,RANK(P98,(N98:P98,Q98:AE98)),0)</f>
        <v>0</v>
      </c>
      <c r="G98" s="1">
        <f t="shared" si="22"/>
        <v>13146</v>
      </c>
      <c r="H98" s="2">
        <f t="shared" si="23"/>
        <v>0.17542033626901521</v>
      </c>
      <c r="I98" s="2"/>
      <c r="J98" s="2">
        <f t="shared" si="24"/>
        <v>0.4116226314384841</v>
      </c>
      <c r="K98" s="2">
        <f t="shared" si="24"/>
        <v>0.58704296770749931</v>
      </c>
      <c r="L98" s="2">
        <f t="shared" si="24"/>
        <v>0</v>
      </c>
      <c r="M98" s="2">
        <f t="shared" si="25"/>
        <v>1.334400854016593E-3</v>
      </c>
      <c r="N98" s="1">
        <v>30847</v>
      </c>
      <c r="O98" s="1">
        <v>43993</v>
      </c>
      <c r="Z98" s="1">
        <v>100</v>
      </c>
      <c r="AG98" s="5">
        <f>IF(Q98&gt;0,RANK(Q98,(N98:P98,Q98:AE98)),0)</f>
        <v>0</v>
      </c>
      <c r="AH98" s="5">
        <f>IF(R98&gt;0,RANK(R98,(N98:P98,Q98:AE98)),0)</f>
        <v>0</v>
      </c>
      <c r="AI98" s="5">
        <f>IF(T98&gt;0,RANK(T98,(N98:P98,Q98:AE98)),0)</f>
        <v>0</v>
      </c>
      <c r="AJ98" s="5">
        <f>IF(S98&gt;0,RANK(S98,(N98:P98,Q98:AE98)),0)</f>
        <v>0</v>
      </c>
      <c r="AK98" s="2">
        <f t="shared" si="26"/>
        <v>0</v>
      </c>
      <c r="AL98" s="2">
        <f t="shared" si="26"/>
        <v>0</v>
      </c>
      <c r="AM98" s="2">
        <f t="shared" si="27"/>
        <v>0</v>
      </c>
      <c r="AN98" s="2">
        <f t="shared" si="28"/>
        <v>0</v>
      </c>
      <c r="AP98" t="s">
        <v>15</v>
      </c>
      <c r="AQ98" t="s">
        <v>203</v>
      </c>
      <c r="AT98">
        <v>51</v>
      </c>
      <c r="AU98" s="79">
        <v>153</v>
      </c>
      <c r="AV98" s="54">
        <f t="shared" si="20"/>
        <v>51153</v>
      </c>
      <c r="AX98" s="5" t="s">
        <v>189</v>
      </c>
      <c r="AZ98" s="1"/>
      <c r="BA98" s="1"/>
    </row>
    <row r="99" spans="1:53" hidden="1" outlineLevel="1">
      <c r="A99" t="s">
        <v>92</v>
      </c>
      <c r="B99" t="s">
        <v>203</v>
      </c>
      <c r="C99" s="1">
        <f t="shared" si="21"/>
        <v>8736</v>
      </c>
      <c r="D99" s="5">
        <f>IF(N99&gt;0, RANK(N99,(N99:P99,Q99:AE99)),0)</f>
        <v>2</v>
      </c>
      <c r="E99" s="5">
        <f>IF(O99&gt;0,RANK(O99,(N99:P99,Q99:AE99)),0)</f>
        <v>1</v>
      </c>
      <c r="F99" s="5">
        <f>IF(P99&gt;0,RANK(P99,(N99:P99,Q99:AE99)),0)</f>
        <v>0</v>
      </c>
      <c r="G99" s="1">
        <f t="shared" si="22"/>
        <v>2645</v>
      </c>
      <c r="H99" s="2">
        <f t="shared" si="23"/>
        <v>0.3027701465201465</v>
      </c>
      <c r="I99" s="2"/>
      <c r="J99" s="2">
        <f t="shared" si="24"/>
        <v>0.34844322344322343</v>
      </c>
      <c r="K99" s="2">
        <f t="shared" si="24"/>
        <v>0.65121336996336998</v>
      </c>
      <c r="L99" s="2">
        <f t="shared" si="24"/>
        <v>0</v>
      </c>
      <c r="M99" s="2">
        <f t="shared" si="25"/>
        <v>3.4340659340659219E-4</v>
      </c>
      <c r="N99" s="1">
        <v>3044</v>
      </c>
      <c r="O99" s="1">
        <v>5689</v>
      </c>
      <c r="Z99" s="1">
        <v>3</v>
      </c>
      <c r="AG99" s="5">
        <f>IF(Q99&gt;0,RANK(Q99,(N99:P99,Q99:AE99)),0)</f>
        <v>0</v>
      </c>
      <c r="AH99" s="5">
        <f>IF(R99&gt;0,RANK(R99,(N99:P99,Q99:AE99)),0)</f>
        <v>0</v>
      </c>
      <c r="AI99" s="5">
        <f>IF(T99&gt;0,RANK(T99,(N99:P99,Q99:AE99)),0)</f>
        <v>0</v>
      </c>
      <c r="AJ99" s="5">
        <f>IF(S99&gt;0,RANK(S99,(N99:P99,Q99:AE99)),0)</f>
        <v>0</v>
      </c>
      <c r="AK99" s="2">
        <f t="shared" si="26"/>
        <v>0</v>
      </c>
      <c r="AL99" s="2">
        <f t="shared" si="26"/>
        <v>0</v>
      </c>
      <c r="AM99" s="2">
        <f t="shared" si="27"/>
        <v>0</v>
      </c>
      <c r="AN99" s="2">
        <f t="shared" si="28"/>
        <v>0</v>
      </c>
      <c r="AP99" t="s">
        <v>92</v>
      </c>
      <c r="AQ99" t="s">
        <v>203</v>
      </c>
      <c r="AT99">
        <v>51</v>
      </c>
      <c r="AU99" s="79">
        <v>155</v>
      </c>
      <c r="AV99" s="54">
        <f t="shared" si="20"/>
        <v>51155</v>
      </c>
      <c r="AX99" s="5" t="s">
        <v>189</v>
      </c>
      <c r="AZ99" s="1"/>
      <c r="BA99" s="1"/>
    </row>
    <row r="100" spans="1:53" hidden="1" outlineLevel="1">
      <c r="A100" t="s">
        <v>16</v>
      </c>
      <c r="B100" t="s">
        <v>203</v>
      </c>
      <c r="C100" s="1">
        <f t="shared" si="21"/>
        <v>2884</v>
      </c>
      <c r="D100" s="5">
        <f>IF(N100&gt;0, RANK(N100,(N100:P100,Q100:AE100)),0)</f>
        <v>2</v>
      </c>
      <c r="E100" s="5">
        <f>IF(O100&gt;0,RANK(O100,(N100:P100,Q100:AE100)),0)</f>
        <v>1</v>
      </c>
      <c r="F100" s="5">
        <f>IF(P100&gt;0,RANK(P100,(N100:P100,Q100:AE100)),0)</f>
        <v>0</v>
      </c>
      <c r="G100" s="1">
        <f t="shared" si="22"/>
        <v>447</v>
      </c>
      <c r="H100" s="2">
        <f t="shared" si="23"/>
        <v>0.15499306518723993</v>
      </c>
      <c r="I100" s="2"/>
      <c r="J100" s="2">
        <f t="shared" si="24"/>
        <v>0.42198335644937585</v>
      </c>
      <c r="K100" s="2">
        <f t="shared" si="24"/>
        <v>0.57697642163661578</v>
      </c>
      <c r="L100" s="2">
        <f t="shared" si="24"/>
        <v>0</v>
      </c>
      <c r="M100" s="2">
        <f t="shared" si="25"/>
        <v>1.0402219140084323E-3</v>
      </c>
      <c r="N100" s="1">
        <v>1217</v>
      </c>
      <c r="O100" s="1">
        <v>1664</v>
      </c>
      <c r="Z100" s="1">
        <v>3</v>
      </c>
      <c r="AG100" s="5">
        <f>IF(Q100&gt;0,RANK(Q100,(N100:P100,Q100:AE100)),0)</f>
        <v>0</v>
      </c>
      <c r="AH100" s="5">
        <f>IF(R100&gt;0,RANK(R100,(N100:P100,Q100:AE100)),0)</f>
        <v>0</v>
      </c>
      <c r="AI100" s="5">
        <f>IF(T100&gt;0,RANK(T100,(N100:P100,Q100:AE100)),0)</f>
        <v>0</v>
      </c>
      <c r="AJ100" s="5">
        <f>IF(S100&gt;0,RANK(S100,(N100:P100,Q100:AE100)),0)</f>
        <v>0</v>
      </c>
      <c r="AK100" s="2">
        <f t="shared" si="26"/>
        <v>0</v>
      </c>
      <c r="AL100" s="2">
        <f t="shared" si="26"/>
        <v>0</v>
      </c>
      <c r="AM100" s="2">
        <f t="shared" si="27"/>
        <v>0</v>
      </c>
      <c r="AN100" s="2">
        <f t="shared" si="28"/>
        <v>0</v>
      </c>
      <c r="AP100" t="s">
        <v>16</v>
      </c>
      <c r="AQ100" t="s">
        <v>203</v>
      </c>
      <c r="AT100">
        <v>51</v>
      </c>
      <c r="AU100" s="79">
        <v>157</v>
      </c>
      <c r="AV100" s="54">
        <f t="shared" si="20"/>
        <v>51157</v>
      </c>
      <c r="AX100" s="5" t="s">
        <v>189</v>
      </c>
      <c r="AZ100" s="1"/>
      <c r="BA100" s="1"/>
    </row>
    <row r="101" spans="1:53" hidden="1" outlineLevel="1">
      <c r="A101" t="s">
        <v>17</v>
      </c>
      <c r="B101" t="s">
        <v>203</v>
      </c>
      <c r="C101" s="1">
        <f t="shared" si="21"/>
        <v>2234</v>
      </c>
      <c r="D101" s="5">
        <f>IF(N101&gt;0, RANK(N101,(N101:P101,Q101:AE101)),0)</f>
        <v>2</v>
      </c>
      <c r="E101" s="5">
        <f>IF(O101&gt;0,RANK(O101,(N101:P101,Q101:AE101)),0)</f>
        <v>1</v>
      </c>
      <c r="F101" s="5">
        <f>IF(P101&gt;0,RANK(P101,(N101:P101,Q101:AE101)),0)</f>
        <v>0</v>
      </c>
      <c r="G101" s="1">
        <f t="shared" si="22"/>
        <v>817</v>
      </c>
      <c r="H101" s="2">
        <f t="shared" si="23"/>
        <v>0.36571172784243511</v>
      </c>
      <c r="I101" s="2"/>
      <c r="J101" s="2">
        <f t="shared" si="24"/>
        <v>0.31692032229185318</v>
      </c>
      <c r="K101" s="2">
        <f t="shared" si="24"/>
        <v>0.68263205013428829</v>
      </c>
      <c r="L101" s="2">
        <f t="shared" si="24"/>
        <v>0</v>
      </c>
      <c r="M101" s="2">
        <f t="shared" si="25"/>
        <v>4.4762757385852225E-4</v>
      </c>
      <c r="N101" s="1">
        <v>708</v>
      </c>
      <c r="O101" s="1">
        <v>1525</v>
      </c>
      <c r="Z101" s="1">
        <v>1</v>
      </c>
      <c r="AG101" s="5">
        <f>IF(Q101&gt;0,RANK(Q101,(N101:P101,Q101:AE101)),0)</f>
        <v>0</v>
      </c>
      <c r="AH101" s="5">
        <f>IF(R101&gt;0,RANK(R101,(N101:P101,Q101:AE101)),0)</f>
        <v>0</v>
      </c>
      <c r="AI101" s="5">
        <f>IF(T101&gt;0,RANK(T101,(N101:P101,Q101:AE101)),0)</f>
        <v>0</v>
      </c>
      <c r="AJ101" s="5">
        <f>IF(S101&gt;0,RANK(S101,(N101:P101,Q101:AE101)),0)</f>
        <v>0</v>
      </c>
      <c r="AK101" s="2">
        <f t="shared" si="26"/>
        <v>0</v>
      </c>
      <c r="AL101" s="2">
        <f t="shared" si="26"/>
        <v>0</v>
      </c>
      <c r="AM101" s="2">
        <f t="shared" si="27"/>
        <v>0</v>
      </c>
      <c r="AN101" s="2">
        <f t="shared" si="28"/>
        <v>0</v>
      </c>
      <c r="AP101" t="s">
        <v>17</v>
      </c>
      <c r="AQ101" t="s">
        <v>203</v>
      </c>
      <c r="AT101">
        <v>51</v>
      </c>
      <c r="AU101" s="79">
        <v>159</v>
      </c>
      <c r="AV101" s="54">
        <f t="shared" si="20"/>
        <v>51159</v>
      </c>
      <c r="AX101" s="5" t="s">
        <v>189</v>
      </c>
      <c r="AZ101" s="1"/>
      <c r="BA101" s="1"/>
    </row>
    <row r="102" spans="1:53" hidden="1" outlineLevel="1">
      <c r="A102" t="s">
        <v>18</v>
      </c>
      <c r="B102" t="s">
        <v>203</v>
      </c>
      <c r="C102" s="1">
        <f t="shared" si="21"/>
        <v>30305</v>
      </c>
      <c r="D102" s="5">
        <f>IF(N102&gt;0, RANK(N102,(N102:P102,Q102:AE102)),0)</f>
        <v>2</v>
      </c>
      <c r="E102" s="5">
        <f>IF(O102&gt;0,RANK(O102,(N102:P102,Q102:AE102)),0)</f>
        <v>1</v>
      </c>
      <c r="F102" s="5">
        <f>IF(P102&gt;0,RANK(P102,(N102:P102,Q102:AE102)),0)</f>
        <v>0</v>
      </c>
      <c r="G102" s="1">
        <f t="shared" si="22"/>
        <v>10974</v>
      </c>
      <c r="H102" s="2">
        <f t="shared" si="23"/>
        <v>0.36211846229995048</v>
      </c>
      <c r="I102" s="2"/>
      <c r="J102" s="2">
        <f t="shared" si="24"/>
        <v>0.3181983171093879</v>
      </c>
      <c r="K102" s="2">
        <f t="shared" si="24"/>
        <v>0.68031677940933843</v>
      </c>
      <c r="L102" s="2">
        <f t="shared" si="24"/>
        <v>0</v>
      </c>
      <c r="M102" s="2">
        <f t="shared" si="25"/>
        <v>1.484903481273725E-3</v>
      </c>
      <c r="N102" s="1">
        <v>9643</v>
      </c>
      <c r="O102" s="1">
        <v>20617</v>
      </c>
      <c r="Z102" s="1">
        <v>45</v>
      </c>
      <c r="AG102" s="5">
        <f>IF(Q102&gt;0,RANK(Q102,(N102:P102,Q102:AE102)),0)</f>
        <v>0</v>
      </c>
      <c r="AH102" s="5">
        <f>IF(R102&gt;0,RANK(R102,(N102:P102,Q102:AE102)),0)</f>
        <v>0</v>
      </c>
      <c r="AI102" s="5">
        <f>IF(T102&gt;0,RANK(T102,(N102:P102,Q102:AE102)),0)</f>
        <v>0</v>
      </c>
      <c r="AJ102" s="5">
        <f>IF(S102&gt;0,RANK(S102,(N102:P102,Q102:AE102)),0)</f>
        <v>0</v>
      </c>
      <c r="AK102" s="2">
        <f t="shared" si="26"/>
        <v>0</v>
      </c>
      <c r="AL102" s="2">
        <f t="shared" si="26"/>
        <v>0</v>
      </c>
      <c r="AM102" s="2">
        <f t="shared" si="27"/>
        <v>0</v>
      </c>
      <c r="AN102" s="2">
        <f t="shared" si="28"/>
        <v>0</v>
      </c>
      <c r="AP102" t="s">
        <v>18</v>
      </c>
      <c r="AQ102" t="s">
        <v>203</v>
      </c>
      <c r="AT102">
        <v>51</v>
      </c>
      <c r="AU102" s="79">
        <v>161</v>
      </c>
      <c r="AV102" s="54">
        <f t="shared" si="20"/>
        <v>51161</v>
      </c>
      <c r="AX102" s="5" t="s">
        <v>189</v>
      </c>
      <c r="AZ102" s="1"/>
      <c r="BA102" s="1"/>
    </row>
    <row r="103" spans="1:53" hidden="1" outlineLevel="1">
      <c r="A103" t="s">
        <v>228</v>
      </c>
      <c r="B103" t="s">
        <v>203</v>
      </c>
      <c r="C103" s="1">
        <f t="shared" si="21"/>
        <v>6826</v>
      </c>
      <c r="D103" s="5">
        <f>IF(N103&gt;0, RANK(N103,(N103:P103,Q103:AE103)),0)</f>
        <v>2</v>
      </c>
      <c r="E103" s="5">
        <f>IF(O103&gt;0,RANK(O103,(N103:P103,Q103:AE103)),0)</f>
        <v>1</v>
      </c>
      <c r="F103" s="5">
        <f>IF(P103&gt;0,RANK(P103,(N103:P103,Q103:AE103)),0)</f>
        <v>0</v>
      </c>
      <c r="G103" s="1">
        <f t="shared" si="22"/>
        <v>1105</v>
      </c>
      <c r="H103" s="2">
        <f t="shared" si="23"/>
        <v>0.16188104307061235</v>
      </c>
      <c r="I103" s="2"/>
      <c r="J103" s="2">
        <f t="shared" si="24"/>
        <v>0.41883973044242601</v>
      </c>
      <c r="K103" s="2">
        <f t="shared" si="24"/>
        <v>0.58072077351303841</v>
      </c>
      <c r="L103" s="2">
        <f t="shared" si="24"/>
        <v>0</v>
      </c>
      <c r="M103" s="2">
        <f t="shared" si="25"/>
        <v>4.394960445355256E-4</v>
      </c>
      <c r="N103" s="1">
        <v>2859</v>
      </c>
      <c r="O103" s="1">
        <v>3964</v>
      </c>
      <c r="Z103" s="1">
        <v>3</v>
      </c>
      <c r="AG103" s="5">
        <f>IF(Q103&gt;0,RANK(Q103,(N103:P103,Q103:AE103)),0)</f>
        <v>0</v>
      </c>
      <c r="AH103" s="5">
        <f>IF(R103&gt;0,RANK(R103,(N103:P103,Q103:AE103)),0)</f>
        <v>0</v>
      </c>
      <c r="AI103" s="5">
        <f>IF(T103&gt;0,RANK(T103,(N103:P103,Q103:AE103)),0)</f>
        <v>0</v>
      </c>
      <c r="AJ103" s="5">
        <f>IF(S103&gt;0,RANK(S103,(N103:P103,Q103:AE103)),0)</f>
        <v>0</v>
      </c>
      <c r="AK103" s="2">
        <f t="shared" si="26"/>
        <v>0</v>
      </c>
      <c r="AL103" s="2">
        <f t="shared" si="26"/>
        <v>0</v>
      </c>
      <c r="AM103" s="2">
        <f t="shared" si="27"/>
        <v>0</v>
      </c>
      <c r="AN103" s="2">
        <f t="shared" si="28"/>
        <v>0</v>
      </c>
      <c r="AP103" t="s">
        <v>228</v>
      </c>
      <c r="AQ103" t="s">
        <v>203</v>
      </c>
      <c r="AT103">
        <v>51</v>
      </c>
      <c r="AU103" s="79">
        <v>163</v>
      </c>
      <c r="AV103" s="54">
        <f t="shared" si="20"/>
        <v>51163</v>
      </c>
      <c r="AX103" s="5" t="s">
        <v>189</v>
      </c>
      <c r="AZ103" s="1"/>
      <c r="BA103" s="1"/>
    </row>
    <row r="104" spans="1:53" hidden="1" outlineLevel="1">
      <c r="A104" t="s">
        <v>23</v>
      </c>
      <c r="B104" t="s">
        <v>203</v>
      </c>
      <c r="C104" s="1">
        <f t="shared" si="21"/>
        <v>21140</v>
      </c>
      <c r="D104" s="5">
        <f>IF(N104&gt;0, RANK(N104,(N104:P104,Q104:AE104)),0)</f>
        <v>2</v>
      </c>
      <c r="E104" s="5">
        <f>IF(O104&gt;0,RANK(O104,(N104:P104,Q104:AE104)),0)</f>
        <v>1</v>
      </c>
      <c r="F104" s="5">
        <f>IF(P104&gt;0,RANK(P104,(N104:P104,Q104:AE104)),0)</f>
        <v>0</v>
      </c>
      <c r="G104" s="1">
        <f t="shared" si="22"/>
        <v>11920</v>
      </c>
      <c r="H104" s="2">
        <f t="shared" si="23"/>
        <v>0.56385998107852409</v>
      </c>
      <c r="I104" s="2"/>
      <c r="J104" s="2">
        <f t="shared" si="24"/>
        <v>0.21754966887417218</v>
      </c>
      <c r="K104" s="2">
        <f t="shared" si="24"/>
        <v>0.78140964995269635</v>
      </c>
      <c r="L104" s="2">
        <f t="shared" si="24"/>
        <v>0</v>
      </c>
      <c r="M104" s="2">
        <f t="shared" si="25"/>
        <v>1.0406811731314969E-3</v>
      </c>
      <c r="N104" s="1">
        <v>4599</v>
      </c>
      <c r="O104" s="1">
        <v>16519</v>
      </c>
      <c r="Z104" s="1">
        <v>22</v>
      </c>
      <c r="AG104" s="5">
        <f>IF(Q104&gt;0,RANK(Q104,(N104:P104,Q104:AE104)),0)</f>
        <v>0</v>
      </c>
      <c r="AH104" s="5">
        <f>IF(R104&gt;0,RANK(R104,(N104:P104,Q104:AE104)),0)</f>
        <v>0</v>
      </c>
      <c r="AI104" s="5">
        <f>IF(T104&gt;0,RANK(T104,(N104:P104,Q104:AE104)),0)</f>
        <v>0</v>
      </c>
      <c r="AJ104" s="5">
        <f>IF(S104&gt;0,RANK(S104,(N104:P104,Q104:AE104)),0)</f>
        <v>0</v>
      </c>
      <c r="AK104" s="2">
        <f t="shared" si="26"/>
        <v>0</v>
      </c>
      <c r="AL104" s="2">
        <f t="shared" si="26"/>
        <v>0</v>
      </c>
      <c r="AM104" s="2">
        <f t="shared" si="27"/>
        <v>0</v>
      </c>
      <c r="AN104" s="2">
        <f t="shared" si="28"/>
        <v>0</v>
      </c>
      <c r="AP104" t="s">
        <v>23</v>
      </c>
      <c r="AQ104" t="s">
        <v>203</v>
      </c>
      <c r="AT104">
        <v>51</v>
      </c>
      <c r="AU104" s="79">
        <v>165</v>
      </c>
      <c r="AV104" s="54">
        <f t="shared" si="20"/>
        <v>51165</v>
      </c>
      <c r="AX104" s="5" t="s">
        <v>189</v>
      </c>
      <c r="AZ104" s="1"/>
      <c r="BA104" s="1"/>
    </row>
    <row r="105" spans="1:53" hidden="1" outlineLevel="1">
      <c r="A105" t="s">
        <v>107</v>
      </c>
      <c r="B105" t="s">
        <v>203</v>
      </c>
      <c r="C105" s="1">
        <f t="shared" si="21"/>
        <v>7709</v>
      </c>
      <c r="D105" s="5">
        <f>IF(N105&gt;0, RANK(N105,(N105:P105,Q105:AE105)),0)</f>
        <v>2</v>
      </c>
      <c r="E105" s="5">
        <f>IF(O105&gt;0,RANK(O105,(N105:P105,Q105:AE105)),0)</f>
        <v>1</v>
      </c>
      <c r="F105" s="5">
        <f>IF(P105&gt;0,RANK(P105,(N105:P105,Q105:AE105)),0)</f>
        <v>0</v>
      </c>
      <c r="G105" s="1">
        <f t="shared" si="22"/>
        <v>1917</v>
      </c>
      <c r="H105" s="2">
        <f t="shared" si="23"/>
        <v>0.24867038526397717</v>
      </c>
      <c r="I105" s="2"/>
      <c r="J105" s="2">
        <f t="shared" si="24"/>
        <v>0.3755350888571799</v>
      </c>
      <c r="K105" s="2">
        <f t="shared" si="24"/>
        <v>0.62420547412115712</v>
      </c>
      <c r="L105" s="2">
        <f t="shared" si="24"/>
        <v>0</v>
      </c>
      <c r="M105" s="2">
        <f t="shared" si="25"/>
        <v>2.5943702166297822E-4</v>
      </c>
      <c r="N105" s="1">
        <v>2895</v>
      </c>
      <c r="O105" s="1">
        <v>4812</v>
      </c>
      <c r="Z105" s="1">
        <v>2</v>
      </c>
      <c r="AG105" s="5">
        <f>IF(Q105&gt;0,RANK(Q105,(N105:P105,Q105:AE105)),0)</f>
        <v>0</v>
      </c>
      <c r="AH105" s="5">
        <f>IF(R105&gt;0,RANK(R105,(N105:P105,Q105:AE105)),0)</f>
        <v>0</v>
      </c>
      <c r="AI105" s="5">
        <f>IF(T105&gt;0,RANK(T105,(N105:P105,Q105:AE105)),0)</f>
        <v>0</v>
      </c>
      <c r="AJ105" s="5">
        <f>IF(S105&gt;0,RANK(S105,(N105:P105,Q105:AE105)),0)</f>
        <v>0</v>
      </c>
      <c r="AK105" s="2">
        <f t="shared" si="26"/>
        <v>0</v>
      </c>
      <c r="AL105" s="2">
        <f t="shared" si="26"/>
        <v>0</v>
      </c>
      <c r="AM105" s="2">
        <f t="shared" si="27"/>
        <v>0</v>
      </c>
      <c r="AN105" s="2">
        <f t="shared" si="28"/>
        <v>0</v>
      </c>
      <c r="AP105" t="s">
        <v>107</v>
      </c>
      <c r="AQ105" t="s">
        <v>203</v>
      </c>
      <c r="AT105">
        <v>51</v>
      </c>
      <c r="AU105" s="79">
        <v>167</v>
      </c>
      <c r="AV105" s="54">
        <f t="shared" si="20"/>
        <v>51167</v>
      </c>
      <c r="AX105" s="5" t="s">
        <v>189</v>
      </c>
      <c r="AZ105" s="1"/>
      <c r="BA105" s="1"/>
    </row>
    <row r="106" spans="1:53" hidden="1" outlineLevel="1">
      <c r="A106" t="s">
        <v>135</v>
      </c>
      <c r="B106" t="s">
        <v>203</v>
      </c>
      <c r="C106" s="1">
        <f t="shared" si="21"/>
        <v>5545</v>
      </c>
      <c r="D106" s="5">
        <f>IF(N106&gt;0, RANK(N106,(N106:P106,Q106:AE106)),0)</f>
        <v>2</v>
      </c>
      <c r="E106" s="5">
        <f>IF(O106&gt;0,RANK(O106,(N106:P106,Q106:AE106)),0)</f>
        <v>1</v>
      </c>
      <c r="F106" s="5">
        <f>IF(P106&gt;0,RANK(P106,(N106:P106,Q106:AE106)),0)</f>
        <v>0</v>
      </c>
      <c r="G106" s="1">
        <f t="shared" si="22"/>
        <v>3198</v>
      </c>
      <c r="H106" s="2">
        <f t="shared" si="23"/>
        <v>0.57673579801623087</v>
      </c>
      <c r="I106" s="2"/>
      <c r="J106" s="2">
        <f t="shared" si="24"/>
        <v>0.21136158701532912</v>
      </c>
      <c r="K106" s="2">
        <f t="shared" si="24"/>
        <v>0.78809738503156002</v>
      </c>
      <c r="L106" s="2">
        <f t="shared" si="24"/>
        <v>0</v>
      </c>
      <c r="M106" s="2">
        <f t="shared" si="25"/>
        <v>5.4102795311083973E-4</v>
      </c>
      <c r="N106" s="1">
        <v>1172</v>
      </c>
      <c r="O106" s="1">
        <v>4370</v>
      </c>
      <c r="Z106" s="1">
        <v>3</v>
      </c>
      <c r="AG106" s="5">
        <f>IF(Q106&gt;0,RANK(Q106,(N106:P106,Q106:AE106)),0)</f>
        <v>0</v>
      </c>
      <c r="AH106" s="5">
        <f>IF(R106&gt;0,RANK(R106,(N106:P106,Q106:AE106)),0)</f>
        <v>0</v>
      </c>
      <c r="AI106" s="5">
        <f>IF(T106&gt;0,RANK(T106,(N106:P106,Q106:AE106)),0)</f>
        <v>0</v>
      </c>
      <c r="AJ106" s="5">
        <f>IF(S106&gt;0,RANK(S106,(N106:P106,Q106:AE106)),0)</f>
        <v>0</v>
      </c>
      <c r="AK106" s="2">
        <f t="shared" si="26"/>
        <v>0</v>
      </c>
      <c r="AL106" s="2">
        <f t="shared" si="26"/>
        <v>0</v>
      </c>
      <c r="AM106" s="2">
        <f t="shared" si="27"/>
        <v>0</v>
      </c>
      <c r="AN106" s="2">
        <f t="shared" si="28"/>
        <v>0</v>
      </c>
      <c r="AP106" t="s">
        <v>135</v>
      </c>
      <c r="AQ106" t="s">
        <v>203</v>
      </c>
      <c r="AT106">
        <v>51</v>
      </c>
      <c r="AU106" s="79">
        <v>169</v>
      </c>
      <c r="AV106" s="54">
        <f t="shared" si="20"/>
        <v>51169</v>
      </c>
      <c r="AX106" s="5" t="s">
        <v>189</v>
      </c>
      <c r="AZ106" s="1"/>
      <c r="BA106" s="1"/>
    </row>
    <row r="107" spans="1:53" hidden="1" outlineLevel="1">
      <c r="A107" t="s">
        <v>24</v>
      </c>
      <c r="B107" t="s">
        <v>203</v>
      </c>
      <c r="C107" s="1">
        <f t="shared" si="21"/>
        <v>12196</v>
      </c>
      <c r="D107" s="5">
        <f>IF(N107&gt;0, RANK(N107,(N107:P107,Q107:AE107)),0)</f>
        <v>2</v>
      </c>
      <c r="E107" s="5">
        <f>IF(O107&gt;0,RANK(O107,(N107:P107,Q107:AE107)),0)</f>
        <v>1</v>
      </c>
      <c r="F107" s="5">
        <f>IF(P107&gt;0,RANK(P107,(N107:P107,Q107:AE107)),0)</f>
        <v>0</v>
      </c>
      <c r="G107" s="1">
        <f t="shared" si="22"/>
        <v>6080</v>
      </c>
      <c r="H107" s="2">
        <f t="shared" si="23"/>
        <v>0.49852410626434895</v>
      </c>
      <c r="I107" s="2"/>
      <c r="J107" s="2">
        <f t="shared" si="24"/>
        <v>0.25</v>
      </c>
      <c r="K107" s="2">
        <f t="shared" si="24"/>
        <v>0.74852410626434895</v>
      </c>
      <c r="L107" s="2">
        <f t="shared" si="24"/>
        <v>0</v>
      </c>
      <c r="M107" s="2">
        <f t="shared" si="25"/>
        <v>1.475893735651046E-3</v>
      </c>
      <c r="N107" s="1">
        <v>3049</v>
      </c>
      <c r="O107" s="1">
        <v>9129</v>
      </c>
      <c r="Z107" s="1">
        <v>18</v>
      </c>
      <c r="AG107" s="5">
        <f>IF(Q107&gt;0,RANK(Q107,(N107:P107,Q107:AE107)),0)</f>
        <v>0</v>
      </c>
      <c r="AH107" s="5">
        <f>IF(R107&gt;0,RANK(R107,(N107:P107,Q107:AE107)),0)</f>
        <v>0</v>
      </c>
      <c r="AI107" s="5">
        <f>IF(T107&gt;0,RANK(T107,(N107:P107,Q107:AE107)),0)</f>
        <v>0</v>
      </c>
      <c r="AJ107" s="5">
        <f>IF(S107&gt;0,RANK(S107,(N107:P107,Q107:AE107)),0)</f>
        <v>0</v>
      </c>
      <c r="AK107" s="2">
        <f t="shared" si="26"/>
        <v>0</v>
      </c>
      <c r="AL107" s="2">
        <f t="shared" si="26"/>
        <v>0</v>
      </c>
      <c r="AM107" s="2">
        <f t="shared" si="27"/>
        <v>0</v>
      </c>
      <c r="AN107" s="2">
        <f t="shared" si="28"/>
        <v>0</v>
      </c>
      <c r="AP107" t="s">
        <v>24</v>
      </c>
      <c r="AQ107" t="s">
        <v>203</v>
      </c>
      <c r="AT107">
        <v>51</v>
      </c>
      <c r="AU107" s="79">
        <v>171</v>
      </c>
      <c r="AV107" s="54">
        <f t="shared" si="20"/>
        <v>51171</v>
      </c>
      <c r="AX107" s="5" t="s">
        <v>189</v>
      </c>
      <c r="AZ107" s="1"/>
      <c r="BA107" s="1"/>
    </row>
    <row r="108" spans="1:53" hidden="1" outlineLevel="1">
      <c r="A108" t="s">
        <v>25</v>
      </c>
      <c r="B108" t="s">
        <v>203</v>
      </c>
      <c r="C108" s="1">
        <f t="shared" si="21"/>
        <v>7377</v>
      </c>
      <c r="D108" s="5">
        <f>IF(N108&gt;0, RANK(N108,(N108:P108,Q108:AE108)),0)</f>
        <v>2</v>
      </c>
      <c r="E108" s="5">
        <f>IF(O108&gt;0,RANK(O108,(N108:P108,Q108:AE108)),0)</f>
        <v>1</v>
      </c>
      <c r="F108" s="5">
        <f>IF(P108&gt;0,RANK(P108,(N108:P108,Q108:AE108)),0)</f>
        <v>0</v>
      </c>
      <c r="G108" s="1">
        <f t="shared" si="22"/>
        <v>3478</v>
      </c>
      <c r="H108" s="2">
        <f t="shared" si="23"/>
        <v>0.47146536532465771</v>
      </c>
      <c r="I108" s="2"/>
      <c r="J108" s="2">
        <f t="shared" si="24"/>
        <v>0.26379286973024263</v>
      </c>
      <c r="K108" s="2">
        <f t="shared" si="24"/>
        <v>0.7352582350549004</v>
      </c>
      <c r="L108" s="2">
        <f t="shared" si="24"/>
        <v>0</v>
      </c>
      <c r="M108" s="2">
        <f t="shared" si="25"/>
        <v>9.488952148569707E-4</v>
      </c>
      <c r="N108" s="1">
        <v>1946</v>
      </c>
      <c r="O108" s="1">
        <v>5424</v>
      </c>
      <c r="Z108" s="1">
        <v>7</v>
      </c>
      <c r="AG108" s="5">
        <f>IF(Q108&gt;0,RANK(Q108,(N108:P108,Q108:AE108)),0)</f>
        <v>0</v>
      </c>
      <c r="AH108" s="5">
        <f>IF(R108&gt;0,RANK(R108,(N108:P108,Q108:AE108)),0)</f>
        <v>0</v>
      </c>
      <c r="AI108" s="5">
        <f>IF(T108&gt;0,RANK(T108,(N108:P108,Q108:AE108)),0)</f>
        <v>0</v>
      </c>
      <c r="AJ108" s="5">
        <f>IF(S108&gt;0,RANK(S108,(N108:P108,Q108:AE108)),0)</f>
        <v>0</v>
      </c>
      <c r="AK108" s="2">
        <f t="shared" si="26"/>
        <v>0</v>
      </c>
      <c r="AL108" s="2">
        <f t="shared" si="26"/>
        <v>0</v>
      </c>
      <c r="AM108" s="2">
        <f t="shared" si="27"/>
        <v>0</v>
      </c>
      <c r="AN108" s="2">
        <f t="shared" si="28"/>
        <v>0</v>
      </c>
      <c r="AP108" t="s">
        <v>25</v>
      </c>
      <c r="AQ108" t="s">
        <v>203</v>
      </c>
      <c r="AT108">
        <v>51</v>
      </c>
      <c r="AU108" s="79">
        <v>173</v>
      </c>
      <c r="AV108" s="54">
        <f t="shared" si="20"/>
        <v>51173</v>
      </c>
      <c r="AX108" s="5" t="s">
        <v>189</v>
      </c>
      <c r="AZ108" s="1"/>
      <c r="BA108" s="1"/>
    </row>
    <row r="109" spans="1:53" hidden="1" outlineLevel="1">
      <c r="A109" t="s">
        <v>26</v>
      </c>
      <c r="B109" t="s">
        <v>203</v>
      </c>
      <c r="C109" s="1">
        <f t="shared" si="21"/>
        <v>5005</v>
      </c>
      <c r="D109" s="5">
        <f>IF(N109&gt;0, RANK(N109,(N109:P109,Q109:AE109)),0)</f>
        <v>2</v>
      </c>
      <c r="E109" s="5">
        <f>IF(O109&gt;0,RANK(O109,(N109:P109,Q109:AE109)),0)</f>
        <v>1</v>
      </c>
      <c r="F109" s="5">
        <f>IF(P109&gt;0,RANK(P109,(N109:P109,Q109:AE109)),0)</f>
        <v>0</v>
      </c>
      <c r="G109" s="1">
        <f t="shared" si="22"/>
        <v>981</v>
      </c>
      <c r="H109" s="2">
        <f t="shared" si="23"/>
        <v>0.19600399600399601</v>
      </c>
      <c r="I109" s="2"/>
      <c r="J109" s="2">
        <f t="shared" si="24"/>
        <v>0.4017982017982018</v>
      </c>
      <c r="K109" s="2">
        <f t="shared" si="24"/>
        <v>0.59780219780219779</v>
      </c>
      <c r="L109" s="2">
        <f t="shared" si="24"/>
        <v>0</v>
      </c>
      <c r="M109" s="2">
        <f t="shared" si="25"/>
        <v>3.9960039960040827E-4</v>
      </c>
      <c r="N109" s="1">
        <v>2011</v>
      </c>
      <c r="O109" s="1">
        <v>2992</v>
      </c>
      <c r="Z109" s="1">
        <v>2</v>
      </c>
      <c r="AG109" s="5">
        <f>IF(Q109&gt;0,RANK(Q109,(N109:P109,Q109:AE109)),0)</f>
        <v>0</v>
      </c>
      <c r="AH109" s="5">
        <f>IF(R109&gt;0,RANK(R109,(N109:P109,Q109:AE109)),0)</f>
        <v>0</v>
      </c>
      <c r="AI109" s="5">
        <f>IF(T109&gt;0,RANK(T109,(N109:P109,Q109:AE109)),0)</f>
        <v>0</v>
      </c>
      <c r="AJ109" s="5">
        <f>IF(S109&gt;0,RANK(S109,(N109:P109,Q109:AE109)),0)</f>
        <v>0</v>
      </c>
      <c r="AK109" s="2">
        <f t="shared" si="26"/>
        <v>0</v>
      </c>
      <c r="AL109" s="2">
        <f t="shared" si="26"/>
        <v>0</v>
      </c>
      <c r="AM109" s="2">
        <f t="shared" si="27"/>
        <v>0</v>
      </c>
      <c r="AN109" s="2">
        <f t="shared" si="28"/>
        <v>0</v>
      </c>
      <c r="AP109" t="s">
        <v>26</v>
      </c>
      <c r="AQ109" t="s">
        <v>203</v>
      </c>
      <c r="AT109">
        <v>51</v>
      </c>
      <c r="AU109" s="79">
        <v>175</v>
      </c>
      <c r="AV109" s="54">
        <f t="shared" si="20"/>
        <v>51175</v>
      </c>
      <c r="AX109" s="5" t="s">
        <v>189</v>
      </c>
      <c r="AZ109" s="1"/>
      <c r="BA109" s="1"/>
    </row>
    <row r="110" spans="1:53" hidden="1" outlineLevel="1">
      <c r="A110" t="s">
        <v>27</v>
      </c>
      <c r="B110" t="s">
        <v>203</v>
      </c>
      <c r="C110" s="1">
        <f t="shared" si="21"/>
        <v>26087</v>
      </c>
      <c r="D110" s="5">
        <f>IF(N110&gt;0, RANK(N110,(N110:P110,Q110:AE110)),0)</f>
        <v>2</v>
      </c>
      <c r="E110" s="5">
        <f>IF(O110&gt;0,RANK(O110,(N110:P110,Q110:AE110)),0)</f>
        <v>1</v>
      </c>
      <c r="F110" s="5">
        <f>IF(P110&gt;0,RANK(P110,(N110:P110,Q110:AE110)),0)</f>
        <v>0</v>
      </c>
      <c r="G110" s="1">
        <f t="shared" si="22"/>
        <v>9611</v>
      </c>
      <c r="H110" s="2">
        <f t="shared" si="23"/>
        <v>0.36842105263157893</v>
      </c>
      <c r="I110" s="2"/>
      <c r="J110" s="2">
        <f t="shared" si="24"/>
        <v>0.31509947483420864</v>
      </c>
      <c r="K110" s="2">
        <f t="shared" si="24"/>
        <v>0.68352052746578751</v>
      </c>
      <c r="L110" s="2">
        <f t="shared" si="24"/>
        <v>0</v>
      </c>
      <c r="M110" s="2">
        <f t="shared" si="25"/>
        <v>1.3799977000038544E-3</v>
      </c>
      <c r="N110" s="1">
        <v>8220</v>
      </c>
      <c r="O110" s="1">
        <v>17831</v>
      </c>
      <c r="Z110" s="1">
        <v>36</v>
      </c>
      <c r="AG110" s="5">
        <f>IF(Q110&gt;0,RANK(Q110,(N110:P110,Q110:AE110)),0)</f>
        <v>0</v>
      </c>
      <c r="AH110" s="5">
        <f>IF(R110&gt;0,RANK(R110,(N110:P110,Q110:AE110)),0)</f>
        <v>0</v>
      </c>
      <c r="AI110" s="5">
        <f>IF(T110&gt;0,RANK(T110,(N110:P110,Q110:AE110)),0)</f>
        <v>0</v>
      </c>
      <c r="AJ110" s="5">
        <f>IF(S110&gt;0,RANK(S110,(N110:P110,Q110:AE110)),0)</f>
        <v>0</v>
      </c>
      <c r="AK110" s="2">
        <f t="shared" si="26"/>
        <v>0</v>
      </c>
      <c r="AL110" s="2">
        <f t="shared" si="26"/>
        <v>0</v>
      </c>
      <c r="AM110" s="2">
        <f t="shared" si="27"/>
        <v>0</v>
      </c>
      <c r="AN110" s="2">
        <f t="shared" si="28"/>
        <v>0</v>
      </c>
      <c r="AP110" t="s">
        <v>27</v>
      </c>
      <c r="AQ110" t="s">
        <v>203</v>
      </c>
      <c r="AT110">
        <v>51</v>
      </c>
      <c r="AU110" s="79">
        <v>177</v>
      </c>
      <c r="AV110" s="54">
        <f t="shared" si="20"/>
        <v>51177</v>
      </c>
      <c r="AX110" s="5" t="s">
        <v>189</v>
      </c>
      <c r="AZ110" s="1"/>
      <c r="BA110" s="1"/>
    </row>
    <row r="111" spans="1:53" hidden="1" outlineLevel="1">
      <c r="A111" t="s">
        <v>28</v>
      </c>
      <c r="B111" t="s">
        <v>203</v>
      </c>
      <c r="C111" s="1">
        <f t="shared" si="21"/>
        <v>28436</v>
      </c>
      <c r="D111" s="5">
        <f>IF(N111&gt;0, RANK(N111,(N111:P111,Q111:AE111)),0)</f>
        <v>2</v>
      </c>
      <c r="E111" s="5">
        <f>IF(O111&gt;0,RANK(O111,(N111:P111,Q111:AE111)),0)</f>
        <v>1</v>
      </c>
      <c r="F111" s="5">
        <f>IF(P111&gt;0,RANK(P111,(N111:P111,Q111:AE111)),0)</f>
        <v>0</v>
      </c>
      <c r="G111" s="1">
        <f t="shared" si="22"/>
        <v>9938</v>
      </c>
      <c r="H111" s="2">
        <f t="shared" si="23"/>
        <v>0.34948656632437752</v>
      </c>
      <c r="I111" s="2"/>
      <c r="J111" s="2">
        <f t="shared" si="24"/>
        <v>0.32444788296525529</v>
      </c>
      <c r="K111" s="2">
        <f t="shared" si="24"/>
        <v>0.67393444928963286</v>
      </c>
      <c r="L111" s="2">
        <f t="shared" si="24"/>
        <v>0</v>
      </c>
      <c r="M111" s="2">
        <f t="shared" si="25"/>
        <v>1.6176677451118504E-3</v>
      </c>
      <c r="N111" s="1">
        <v>9226</v>
      </c>
      <c r="O111" s="1">
        <v>19164</v>
      </c>
      <c r="Z111" s="1">
        <v>46</v>
      </c>
      <c r="AG111" s="5">
        <f>IF(Q111&gt;0,RANK(Q111,(N111:P111,Q111:AE111)),0)</f>
        <v>0</v>
      </c>
      <c r="AH111" s="5">
        <f>IF(R111&gt;0,RANK(R111,(N111:P111,Q111:AE111)),0)</f>
        <v>0</v>
      </c>
      <c r="AI111" s="5">
        <f>IF(T111&gt;0,RANK(T111,(N111:P111,Q111:AE111)),0)</f>
        <v>0</v>
      </c>
      <c r="AJ111" s="5">
        <f>IF(S111&gt;0,RANK(S111,(N111:P111,Q111:AE111)),0)</f>
        <v>0</v>
      </c>
      <c r="AK111" s="2">
        <f t="shared" si="26"/>
        <v>0</v>
      </c>
      <c r="AL111" s="2">
        <f t="shared" si="26"/>
        <v>0</v>
      </c>
      <c r="AM111" s="2">
        <f t="shared" si="27"/>
        <v>0</v>
      </c>
      <c r="AN111" s="2">
        <f t="shared" si="28"/>
        <v>0</v>
      </c>
      <c r="AP111" t="s">
        <v>28</v>
      </c>
      <c r="AQ111" t="s">
        <v>203</v>
      </c>
      <c r="AT111">
        <v>51</v>
      </c>
      <c r="AU111" s="79">
        <v>179</v>
      </c>
      <c r="AV111" s="54">
        <f t="shared" si="20"/>
        <v>51179</v>
      </c>
      <c r="AX111" s="5" t="s">
        <v>189</v>
      </c>
      <c r="AZ111" s="1"/>
      <c r="BA111" s="1"/>
    </row>
    <row r="112" spans="1:53" hidden="1" outlineLevel="1">
      <c r="A112" t="s">
        <v>29</v>
      </c>
      <c r="B112" t="s">
        <v>203</v>
      </c>
      <c r="C112" s="1">
        <f t="shared" si="21"/>
        <v>2393</v>
      </c>
      <c r="D112" s="5">
        <f>IF(N112&gt;0, RANK(N112,(N112:P112,Q112:AE112)),0)</f>
        <v>1</v>
      </c>
      <c r="E112" s="5">
        <f>IF(O112&gt;0,RANK(O112,(N112:P112,Q112:AE112)),0)</f>
        <v>2</v>
      </c>
      <c r="F112" s="5">
        <f>IF(P112&gt;0,RANK(P112,(N112:P112,Q112:AE112)),0)</f>
        <v>0</v>
      </c>
      <c r="G112" s="1">
        <f t="shared" si="22"/>
        <v>178</v>
      </c>
      <c r="H112" s="2">
        <f t="shared" si="23"/>
        <v>7.4383618888424569E-2</v>
      </c>
      <c r="I112" s="2"/>
      <c r="J112" s="2">
        <f t="shared" si="24"/>
        <v>0.53614709569577934</v>
      </c>
      <c r="K112" s="2">
        <f t="shared" si="24"/>
        <v>0.4617634768073548</v>
      </c>
      <c r="L112" s="2">
        <f t="shared" si="24"/>
        <v>0</v>
      </c>
      <c r="M112" s="2">
        <f t="shared" si="25"/>
        <v>2.0894274968658588E-3</v>
      </c>
      <c r="N112" s="1">
        <v>1283</v>
      </c>
      <c r="O112" s="1">
        <v>1105</v>
      </c>
      <c r="Z112" s="1">
        <v>5</v>
      </c>
      <c r="AG112" s="5">
        <f>IF(Q112&gt;0,RANK(Q112,(N112:P112,Q112:AE112)),0)</f>
        <v>0</v>
      </c>
      <c r="AH112" s="5">
        <f>IF(R112&gt;0,RANK(R112,(N112:P112,Q112:AE112)),0)</f>
        <v>0</v>
      </c>
      <c r="AI112" s="5">
        <f>IF(T112&gt;0,RANK(T112,(N112:P112,Q112:AE112)),0)</f>
        <v>0</v>
      </c>
      <c r="AJ112" s="5">
        <f>IF(S112&gt;0,RANK(S112,(N112:P112,Q112:AE112)),0)</f>
        <v>0</v>
      </c>
      <c r="AK112" s="2">
        <f t="shared" si="26"/>
        <v>0</v>
      </c>
      <c r="AL112" s="2">
        <f t="shared" si="26"/>
        <v>0</v>
      </c>
      <c r="AM112" s="2">
        <f t="shared" si="27"/>
        <v>0</v>
      </c>
      <c r="AN112" s="2">
        <f t="shared" si="28"/>
        <v>0</v>
      </c>
      <c r="AP112" t="s">
        <v>29</v>
      </c>
      <c r="AQ112" t="s">
        <v>203</v>
      </c>
      <c r="AT112">
        <v>51</v>
      </c>
      <c r="AU112" s="79">
        <v>181</v>
      </c>
      <c r="AV112" s="54">
        <f t="shared" si="20"/>
        <v>51181</v>
      </c>
      <c r="AX112" s="5" t="s">
        <v>189</v>
      </c>
      <c r="AZ112" s="1"/>
      <c r="BA112" s="1"/>
    </row>
    <row r="113" spans="1:53" hidden="1" outlineLevel="1">
      <c r="A113" t="s">
        <v>201</v>
      </c>
      <c r="B113" t="s">
        <v>203</v>
      </c>
      <c r="C113" s="1">
        <f t="shared" si="21"/>
        <v>2914</v>
      </c>
      <c r="D113" s="5">
        <f>IF(N113&gt;0, RANK(N113,(N113:P113,Q113:AE113)),0)</f>
        <v>2</v>
      </c>
      <c r="E113" s="5">
        <f>IF(O113&gt;0,RANK(O113,(N113:P113,Q113:AE113)),0)</f>
        <v>1</v>
      </c>
      <c r="F113" s="5">
        <f>IF(P113&gt;0,RANK(P113,(N113:P113,Q113:AE113)),0)</f>
        <v>0</v>
      </c>
      <c r="G113" s="1">
        <f t="shared" si="22"/>
        <v>142</v>
      </c>
      <c r="H113" s="2">
        <f t="shared" si="23"/>
        <v>4.8730267673301304E-2</v>
      </c>
      <c r="I113" s="2"/>
      <c r="J113" s="2">
        <f t="shared" si="24"/>
        <v>0.47563486616334932</v>
      </c>
      <c r="K113" s="2">
        <f t="shared" si="24"/>
        <v>0.52436513383665062</v>
      </c>
      <c r="L113" s="2">
        <f t="shared" si="24"/>
        <v>0</v>
      </c>
      <c r="M113" s="2">
        <f t="shared" si="25"/>
        <v>0</v>
      </c>
      <c r="N113" s="1">
        <v>1386</v>
      </c>
      <c r="O113" s="1">
        <v>1528</v>
      </c>
      <c r="Z113" s="1">
        <v>0</v>
      </c>
      <c r="AG113" s="5">
        <f>IF(Q113&gt;0,RANK(Q113,(N113:P113,Q113:AE113)),0)</f>
        <v>0</v>
      </c>
      <c r="AH113" s="5">
        <f>IF(R113&gt;0,RANK(R113,(N113:P113,Q113:AE113)),0)</f>
        <v>0</v>
      </c>
      <c r="AI113" s="5">
        <f>IF(T113&gt;0,RANK(T113,(N113:P113,Q113:AE113)),0)</f>
        <v>0</v>
      </c>
      <c r="AJ113" s="5">
        <f>IF(S113&gt;0,RANK(S113,(N113:P113,Q113:AE113)),0)</f>
        <v>0</v>
      </c>
      <c r="AK113" s="2">
        <f t="shared" si="26"/>
        <v>0</v>
      </c>
      <c r="AL113" s="2">
        <f t="shared" si="26"/>
        <v>0</v>
      </c>
      <c r="AM113" s="2">
        <f t="shared" si="27"/>
        <v>0</v>
      </c>
      <c r="AN113" s="2">
        <f t="shared" si="28"/>
        <v>0</v>
      </c>
      <c r="AP113" t="s">
        <v>201</v>
      </c>
      <c r="AQ113" t="s">
        <v>203</v>
      </c>
      <c r="AT113">
        <v>51</v>
      </c>
      <c r="AU113" s="79">
        <v>183</v>
      </c>
      <c r="AV113" s="54">
        <f t="shared" si="20"/>
        <v>51183</v>
      </c>
      <c r="AX113" s="5" t="s">
        <v>189</v>
      </c>
      <c r="AZ113" s="1"/>
      <c r="BA113" s="1"/>
    </row>
    <row r="114" spans="1:53" hidden="1" outlineLevel="1">
      <c r="A114" t="s">
        <v>30</v>
      </c>
      <c r="B114" t="s">
        <v>203</v>
      </c>
      <c r="C114" s="1">
        <f t="shared" si="21"/>
        <v>10344</v>
      </c>
      <c r="D114" s="5">
        <f>IF(N114&gt;0, RANK(N114,(N114:P114,Q114:AE114)),0)</f>
        <v>2</v>
      </c>
      <c r="E114" s="5">
        <f>IF(O114&gt;0,RANK(O114,(N114:P114,Q114:AE114)),0)</f>
        <v>1</v>
      </c>
      <c r="F114" s="5">
        <f>IF(P114&gt;0,RANK(P114,(N114:P114,Q114:AE114)),0)</f>
        <v>0</v>
      </c>
      <c r="G114" s="1">
        <f t="shared" si="22"/>
        <v>4839</v>
      </c>
      <c r="H114" s="2">
        <f t="shared" si="23"/>
        <v>0.46780742459396751</v>
      </c>
      <c r="I114" s="2"/>
      <c r="J114" s="2">
        <f t="shared" si="24"/>
        <v>0.26575792730085074</v>
      </c>
      <c r="K114" s="2">
        <f t="shared" si="24"/>
        <v>0.73356535189481831</v>
      </c>
      <c r="L114" s="2">
        <f t="shared" si="24"/>
        <v>0</v>
      </c>
      <c r="M114" s="2">
        <f t="shared" si="25"/>
        <v>6.7672080433089921E-4</v>
      </c>
      <c r="N114" s="1">
        <v>2749</v>
      </c>
      <c r="O114" s="1">
        <v>7588</v>
      </c>
      <c r="Z114" s="1">
        <v>7</v>
      </c>
      <c r="AG114" s="5">
        <f>IF(Q114&gt;0,RANK(Q114,(N114:P114,Q114:AE114)),0)</f>
        <v>0</v>
      </c>
      <c r="AH114" s="5">
        <f>IF(R114&gt;0,RANK(R114,(N114:P114,Q114:AE114)),0)</f>
        <v>0</v>
      </c>
      <c r="AI114" s="5">
        <f>IF(T114&gt;0,RANK(T114,(N114:P114,Q114:AE114)),0)</f>
        <v>0</v>
      </c>
      <c r="AJ114" s="5">
        <f>IF(S114&gt;0,RANK(S114,(N114:P114,Q114:AE114)),0)</f>
        <v>0</v>
      </c>
      <c r="AK114" s="2">
        <f t="shared" si="26"/>
        <v>0</v>
      </c>
      <c r="AL114" s="2">
        <f t="shared" si="26"/>
        <v>0</v>
      </c>
      <c r="AM114" s="2">
        <f t="shared" si="27"/>
        <v>0</v>
      </c>
      <c r="AN114" s="2">
        <f t="shared" si="28"/>
        <v>0</v>
      </c>
      <c r="AP114" t="s">
        <v>30</v>
      </c>
      <c r="AQ114" t="s">
        <v>203</v>
      </c>
      <c r="AT114">
        <v>51</v>
      </c>
      <c r="AU114" s="79">
        <v>185</v>
      </c>
      <c r="AV114" s="54">
        <f t="shared" si="20"/>
        <v>51185</v>
      </c>
      <c r="AX114" s="5" t="s">
        <v>189</v>
      </c>
      <c r="AZ114" s="1"/>
      <c r="BA114" s="1"/>
    </row>
    <row r="115" spans="1:53" hidden="1" outlineLevel="1">
      <c r="A115" t="s">
        <v>91</v>
      </c>
      <c r="B115" t="s">
        <v>203</v>
      </c>
      <c r="C115" s="1">
        <f t="shared" si="21"/>
        <v>8171</v>
      </c>
      <c r="D115" s="5">
        <f>IF(N115&gt;0, RANK(N115,(N115:P115,Q115:AE115)),0)</f>
        <v>2</v>
      </c>
      <c r="E115" s="5">
        <f>IF(O115&gt;0,RANK(O115,(N115:P115,Q115:AE115)),0)</f>
        <v>1</v>
      </c>
      <c r="F115" s="5">
        <f>IF(P115&gt;0,RANK(P115,(N115:P115,Q115:AE115)),0)</f>
        <v>0</v>
      </c>
      <c r="G115" s="1">
        <f t="shared" si="22"/>
        <v>3045</v>
      </c>
      <c r="H115" s="2">
        <f t="shared" si="23"/>
        <v>0.37265940521356017</v>
      </c>
      <c r="I115" s="2"/>
      <c r="J115" s="2">
        <f t="shared" si="24"/>
        <v>0.31318076122873578</v>
      </c>
      <c r="K115" s="2">
        <f t="shared" si="24"/>
        <v>0.68584016644229595</v>
      </c>
      <c r="L115" s="2">
        <f t="shared" si="24"/>
        <v>0</v>
      </c>
      <c r="M115" s="2">
        <f t="shared" si="25"/>
        <v>9.7907232896821128E-4</v>
      </c>
      <c r="N115" s="1">
        <v>2559</v>
      </c>
      <c r="O115" s="1">
        <v>5604</v>
      </c>
      <c r="Z115" s="1">
        <v>8</v>
      </c>
      <c r="AG115" s="5">
        <f>IF(Q115&gt;0,RANK(Q115,(N115:P115,Q115:AE115)),0)</f>
        <v>0</v>
      </c>
      <c r="AH115" s="5">
        <f>IF(R115&gt;0,RANK(R115,(N115:P115,Q115:AE115)),0)</f>
        <v>0</v>
      </c>
      <c r="AI115" s="5">
        <f>IF(T115&gt;0,RANK(T115,(N115:P115,Q115:AE115)),0)</f>
        <v>0</v>
      </c>
      <c r="AJ115" s="5">
        <f>IF(S115&gt;0,RANK(S115,(N115:P115,Q115:AE115)),0)</f>
        <v>0</v>
      </c>
      <c r="AK115" s="2">
        <f t="shared" si="26"/>
        <v>0</v>
      </c>
      <c r="AL115" s="2">
        <f t="shared" si="26"/>
        <v>0</v>
      </c>
      <c r="AM115" s="2">
        <f t="shared" si="27"/>
        <v>0</v>
      </c>
      <c r="AN115" s="2">
        <f t="shared" si="28"/>
        <v>0</v>
      </c>
      <c r="AP115" t="s">
        <v>91</v>
      </c>
      <c r="AQ115" t="s">
        <v>203</v>
      </c>
      <c r="AT115">
        <v>51</v>
      </c>
      <c r="AU115" s="79">
        <v>187</v>
      </c>
      <c r="AV115" s="54">
        <f t="shared" si="20"/>
        <v>51187</v>
      </c>
      <c r="AX115" s="5" t="s">
        <v>189</v>
      </c>
      <c r="AZ115" s="1"/>
      <c r="BA115" s="1"/>
    </row>
    <row r="116" spans="1:53" hidden="1" outlineLevel="1">
      <c r="A116" t="s">
        <v>100</v>
      </c>
      <c r="B116" t="s">
        <v>203</v>
      </c>
      <c r="C116" s="1">
        <f t="shared" si="21"/>
        <v>13822</v>
      </c>
      <c r="D116" s="5">
        <f>IF(N116&gt;0, RANK(N116,(N116:P116,Q116:AE116)),0)</f>
        <v>2</v>
      </c>
      <c r="E116" s="5">
        <f>IF(O116&gt;0,RANK(O116,(N116:P116,Q116:AE116)),0)</f>
        <v>1</v>
      </c>
      <c r="F116" s="5">
        <f>IF(P116&gt;0,RANK(P116,(N116:P116,Q116:AE116)),0)</f>
        <v>0</v>
      </c>
      <c r="G116" s="1">
        <f t="shared" si="22"/>
        <v>6879</v>
      </c>
      <c r="H116" s="2">
        <f t="shared" si="23"/>
        <v>0.49768485023874981</v>
      </c>
      <c r="I116" s="2"/>
      <c r="J116" s="2">
        <f t="shared" si="24"/>
        <v>0.25097670380552745</v>
      </c>
      <c r="K116" s="2">
        <f t="shared" si="24"/>
        <v>0.74866155404427726</v>
      </c>
      <c r="L116" s="2">
        <f t="shared" si="24"/>
        <v>0</v>
      </c>
      <c r="M116" s="2">
        <f t="shared" si="25"/>
        <v>3.6174215019524336E-4</v>
      </c>
      <c r="N116" s="1">
        <v>3469</v>
      </c>
      <c r="O116" s="1">
        <v>10348</v>
      </c>
      <c r="Z116" s="1">
        <v>5</v>
      </c>
      <c r="AG116" s="5">
        <f>IF(Q116&gt;0,RANK(Q116,(N116:P116,Q116:AE116)),0)</f>
        <v>0</v>
      </c>
      <c r="AH116" s="5">
        <f>IF(R116&gt;0,RANK(R116,(N116:P116,Q116:AE116)),0)</f>
        <v>0</v>
      </c>
      <c r="AI116" s="5">
        <f>IF(T116&gt;0,RANK(T116,(N116:P116,Q116:AE116)),0)</f>
        <v>0</v>
      </c>
      <c r="AJ116" s="5">
        <f>IF(S116&gt;0,RANK(S116,(N116:P116,Q116:AE116)),0)</f>
        <v>0</v>
      </c>
      <c r="AK116" s="2">
        <f t="shared" si="26"/>
        <v>0</v>
      </c>
      <c r="AL116" s="2">
        <f t="shared" si="26"/>
        <v>0</v>
      </c>
      <c r="AM116" s="2">
        <f t="shared" si="27"/>
        <v>0</v>
      </c>
      <c r="AN116" s="2">
        <f t="shared" si="28"/>
        <v>0</v>
      </c>
      <c r="AP116" t="s">
        <v>100</v>
      </c>
      <c r="AQ116" t="s">
        <v>203</v>
      </c>
      <c r="AT116">
        <v>51</v>
      </c>
      <c r="AU116" s="79">
        <v>191</v>
      </c>
      <c r="AV116" s="54">
        <f t="shared" si="20"/>
        <v>51191</v>
      </c>
      <c r="AX116" s="5" t="s">
        <v>189</v>
      </c>
      <c r="AZ116" s="1"/>
      <c r="BA116" s="1"/>
    </row>
    <row r="117" spans="1:53" hidden="1" outlineLevel="1">
      <c r="A117" t="s">
        <v>31</v>
      </c>
      <c r="B117" t="s">
        <v>203</v>
      </c>
      <c r="C117" s="1">
        <f t="shared" si="21"/>
        <v>4135</v>
      </c>
      <c r="D117" s="5">
        <f>IF(N117&gt;0, RANK(N117,(N117:P117,Q117:AE117)),0)</f>
        <v>2</v>
      </c>
      <c r="E117" s="5">
        <f>IF(O117&gt;0,RANK(O117,(N117:P117,Q117:AE117)),0)</f>
        <v>1</v>
      </c>
      <c r="F117" s="5">
        <f>IF(P117&gt;0,RANK(P117,(N117:P117,Q117:AE117)),0)</f>
        <v>0</v>
      </c>
      <c r="G117" s="1">
        <f t="shared" si="22"/>
        <v>711</v>
      </c>
      <c r="H117" s="2">
        <f t="shared" si="23"/>
        <v>0.17194679564691656</v>
      </c>
      <c r="I117" s="2"/>
      <c r="J117" s="2">
        <f t="shared" si="24"/>
        <v>0.41378476420798066</v>
      </c>
      <c r="K117" s="2">
        <f t="shared" si="24"/>
        <v>0.58573155985489722</v>
      </c>
      <c r="L117" s="2">
        <f t="shared" si="24"/>
        <v>0</v>
      </c>
      <c r="M117" s="2">
        <f t="shared" si="25"/>
        <v>4.8367593712217438E-4</v>
      </c>
      <c r="N117" s="1">
        <v>1711</v>
      </c>
      <c r="O117" s="1">
        <v>2422</v>
      </c>
      <c r="Z117" s="1">
        <v>2</v>
      </c>
      <c r="AG117" s="5">
        <f>IF(Q117&gt;0,RANK(Q117,(N117:P117,Q117:AE117)),0)</f>
        <v>0</v>
      </c>
      <c r="AH117" s="5">
        <f>IF(R117&gt;0,RANK(R117,(N117:P117,Q117:AE117)),0)</f>
        <v>0</v>
      </c>
      <c r="AI117" s="5">
        <f>IF(T117&gt;0,RANK(T117,(N117:P117,Q117:AE117)),0)</f>
        <v>0</v>
      </c>
      <c r="AJ117" s="5">
        <f>IF(S117&gt;0,RANK(S117,(N117:P117,Q117:AE117)),0)</f>
        <v>0</v>
      </c>
      <c r="AK117" s="2">
        <f t="shared" si="26"/>
        <v>0</v>
      </c>
      <c r="AL117" s="2">
        <f t="shared" si="26"/>
        <v>0</v>
      </c>
      <c r="AM117" s="2">
        <f t="shared" si="27"/>
        <v>0</v>
      </c>
      <c r="AN117" s="2">
        <f t="shared" si="28"/>
        <v>0</v>
      </c>
      <c r="AP117" t="s">
        <v>31</v>
      </c>
      <c r="AQ117" t="s">
        <v>203</v>
      </c>
      <c r="AT117">
        <v>51</v>
      </c>
      <c r="AU117" s="79">
        <v>193</v>
      </c>
      <c r="AV117" s="54">
        <f t="shared" si="20"/>
        <v>51193</v>
      </c>
      <c r="AX117" s="5" t="s">
        <v>189</v>
      </c>
      <c r="AZ117" s="1"/>
      <c r="BA117" s="1"/>
    </row>
    <row r="118" spans="1:53" hidden="1" outlineLevel="1">
      <c r="A118" t="s">
        <v>32</v>
      </c>
      <c r="B118" t="s">
        <v>203</v>
      </c>
      <c r="C118" s="1">
        <f t="shared" si="21"/>
        <v>7874</v>
      </c>
      <c r="D118" s="5">
        <f>IF(N118&gt;0, RANK(N118,(N118:P118,Q118:AE118)),0)</f>
        <v>2</v>
      </c>
      <c r="E118" s="5">
        <f>IF(O118&gt;0,RANK(O118,(N118:P118,Q118:AE118)),0)</f>
        <v>1</v>
      </c>
      <c r="F118" s="5">
        <f>IF(P118&gt;0,RANK(P118,(N118:P118,Q118:AE118)),0)</f>
        <v>0</v>
      </c>
      <c r="G118" s="1">
        <f t="shared" si="22"/>
        <v>3211</v>
      </c>
      <c r="H118" s="2">
        <f t="shared" si="23"/>
        <v>0.40779781559563122</v>
      </c>
      <c r="I118" s="2"/>
      <c r="J118" s="2">
        <f t="shared" si="24"/>
        <v>0.29552959105918214</v>
      </c>
      <c r="K118" s="2">
        <f t="shared" si="24"/>
        <v>0.7033274066548133</v>
      </c>
      <c r="L118" s="2">
        <f t="shared" si="24"/>
        <v>0</v>
      </c>
      <c r="M118" s="2">
        <f t="shared" si="25"/>
        <v>1.1430022860045019E-3</v>
      </c>
      <c r="N118" s="1">
        <v>2327</v>
      </c>
      <c r="O118" s="1">
        <v>5538</v>
      </c>
      <c r="Z118" s="1">
        <v>9</v>
      </c>
      <c r="AG118" s="5">
        <f>IF(Q118&gt;0,RANK(Q118,(N118:P118,Q118:AE118)),0)</f>
        <v>0</v>
      </c>
      <c r="AH118" s="5">
        <f>IF(R118&gt;0,RANK(R118,(N118:P118,Q118:AE118)),0)</f>
        <v>0</v>
      </c>
      <c r="AI118" s="5">
        <f>IF(T118&gt;0,RANK(T118,(N118:P118,Q118:AE118)),0)</f>
        <v>0</v>
      </c>
      <c r="AJ118" s="5">
        <f>IF(S118&gt;0,RANK(S118,(N118:P118,Q118:AE118)),0)</f>
        <v>0</v>
      </c>
      <c r="AK118" s="2">
        <f t="shared" si="26"/>
        <v>0</v>
      </c>
      <c r="AL118" s="2">
        <f t="shared" si="26"/>
        <v>0</v>
      </c>
      <c r="AM118" s="2">
        <f t="shared" si="27"/>
        <v>0</v>
      </c>
      <c r="AN118" s="2">
        <f t="shared" si="28"/>
        <v>0</v>
      </c>
      <c r="AP118" t="s">
        <v>32</v>
      </c>
      <c r="AQ118" t="s">
        <v>203</v>
      </c>
      <c r="AT118">
        <v>51</v>
      </c>
      <c r="AU118" s="79">
        <v>195</v>
      </c>
      <c r="AV118" s="54">
        <f t="shared" si="20"/>
        <v>51195</v>
      </c>
      <c r="AX118" s="5" t="s">
        <v>189</v>
      </c>
      <c r="AZ118" s="1"/>
      <c r="BA118" s="1"/>
    </row>
    <row r="119" spans="1:53" hidden="1" outlineLevel="1">
      <c r="A119" t="s">
        <v>33</v>
      </c>
      <c r="B119" t="s">
        <v>203</v>
      </c>
      <c r="C119" s="1">
        <f t="shared" si="21"/>
        <v>7779</v>
      </c>
      <c r="D119" s="5">
        <f>IF(N119&gt;0, RANK(N119,(N119:P119,Q119:AE119)),0)</f>
        <v>2</v>
      </c>
      <c r="E119" s="5">
        <f>IF(O119&gt;0,RANK(O119,(N119:P119,Q119:AE119)),0)</f>
        <v>1</v>
      </c>
      <c r="F119" s="5">
        <f>IF(P119&gt;0,RANK(P119,(N119:P119,Q119:AE119)),0)</f>
        <v>0</v>
      </c>
      <c r="G119" s="1">
        <f t="shared" si="22"/>
        <v>3531</v>
      </c>
      <c r="H119" s="2">
        <f t="shared" si="23"/>
        <v>0.45391438488237562</v>
      </c>
      <c r="I119" s="2"/>
      <c r="J119" s="2">
        <f t="shared" si="24"/>
        <v>0.27240005142049106</v>
      </c>
      <c r="K119" s="2">
        <f t="shared" si="24"/>
        <v>0.72631443630286674</v>
      </c>
      <c r="L119" s="2">
        <f t="shared" si="24"/>
        <v>0</v>
      </c>
      <c r="M119" s="2">
        <f t="shared" si="25"/>
        <v>1.2855122766421978E-3</v>
      </c>
      <c r="N119" s="1">
        <v>2119</v>
      </c>
      <c r="O119" s="1">
        <v>5650</v>
      </c>
      <c r="Z119" s="1">
        <v>10</v>
      </c>
      <c r="AG119" s="5">
        <f>IF(Q119&gt;0,RANK(Q119,(N119:P119,Q119:AE119)),0)</f>
        <v>0</v>
      </c>
      <c r="AH119" s="5">
        <f>IF(R119&gt;0,RANK(R119,(N119:P119,Q119:AE119)),0)</f>
        <v>0</v>
      </c>
      <c r="AI119" s="5">
        <f>IF(T119&gt;0,RANK(T119,(N119:P119,Q119:AE119)),0)</f>
        <v>0</v>
      </c>
      <c r="AJ119" s="5">
        <f>IF(S119&gt;0,RANK(S119,(N119:P119,Q119:AE119)),0)</f>
        <v>0</v>
      </c>
      <c r="AK119" s="2">
        <f t="shared" si="26"/>
        <v>0</v>
      </c>
      <c r="AL119" s="2">
        <f t="shared" si="26"/>
        <v>0</v>
      </c>
      <c r="AM119" s="2">
        <f t="shared" si="27"/>
        <v>0</v>
      </c>
      <c r="AN119" s="2">
        <f t="shared" si="28"/>
        <v>0</v>
      </c>
      <c r="AP119" t="s">
        <v>33</v>
      </c>
      <c r="AQ119" t="s">
        <v>203</v>
      </c>
      <c r="AT119">
        <v>51</v>
      </c>
      <c r="AU119" s="79">
        <v>197</v>
      </c>
      <c r="AV119" s="54">
        <f t="shared" si="20"/>
        <v>51197</v>
      </c>
      <c r="AX119" s="5" t="s">
        <v>189</v>
      </c>
      <c r="AZ119" s="1"/>
      <c r="BA119" s="1"/>
    </row>
    <row r="120" spans="1:53" hidden="1" outlineLevel="1">
      <c r="A120" t="s">
        <v>34</v>
      </c>
      <c r="B120" t="s">
        <v>203</v>
      </c>
      <c r="C120" s="1">
        <f t="shared" si="21"/>
        <v>19282</v>
      </c>
      <c r="D120" s="5">
        <f>IF(N120&gt;0, RANK(N120,(N120:P120,Q120:AE120)),0)</f>
        <v>2</v>
      </c>
      <c r="E120" s="5">
        <f>IF(O120&gt;0,RANK(O120,(N120:P120,Q120:AE120)),0)</f>
        <v>1</v>
      </c>
      <c r="F120" s="5">
        <f>IF(P120&gt;0,RANK(P120,(N120:P120,Q120:AE120)),0)</f>
        <v>0</v>
      </c>
      <c r="G120" s="1">
        <f t="shared" si="22"/>
        <v>7581</v>
      </c>
      <c r="H120" s="2">
        <f t="shared" si="23"/>
        <v>0.39316460948034437</v>
      </c>
      <c r="I120" s="2"/>
      <c r="J120" s="2">
        <f t="shared" si="24"/>
        <v>0.30282128409915982</v>
      </c>
      <c r="K120" s="2">
        <f t="shared" si="24"/>
        <v>0.69598589357950424</v>
      </c>
      <c r="L120" s="2">
        <f t="shared" si="24"/>
        <v>0</v>
      </c>
      <c r="M120" s="2">
        <f t="shared" si="25"/>
        <v>1.1928223213359956E-3</v>
      </c>
      <c r="N120" s="1">
        <v>5839</v>
      </c>
      <c r="O120" s="1">
        <v>13420</v>
      </c>
      <c r="Z120" s="1">
        <v>23</v>
      </c>
      <c r="AG120" s="5">
        <f>IF(Q120&gt;0,RANK(Q120,(N120:P120,Q120:AE120)),0)</f>
        <v>0</v>
      </c>
      <c r="AH120" s="5">
        <f>IF(R120&gt;0,RANK(R120,(N120:P120,Q120:AE120)),0)</f>
        <v>0</v>
      </c>
      <c r="AI120" s="5">
        <f>IF(T120&gt;0,RANK(T120,(N120:P120,Q120:AE120)),0)</f>
        <v>0</v>
      </c>
      <c r="AJ120" s="5">
        <f>IF(S120&gt;0,RANK(S120,(N120:P120,Q120:AE120)),0)</f>
        <v>0</v>
      </c>
      <c r="AK120" s="2">
        <f t="shared" si="26"/>
        <v>0</v>
      </c>
      <c r="AL120" s="2">
        <f t="shared" si="26"/>
        <v>0</v>
      </c>
      <c r="AM120" s="2">
        <f t="shared" si="27"/>
        <v>0</v>
      </c>
      <c r="AN120" s="2">
        <f t="shared" si="28"/>
        <v>0</v>
      </c>
      <c r="AP120" t="s">
        <v>34</v>
      </c>
      <c r="AQ120" t="s">
        <v>203</v>
      </c>
      <c r="AT120">
        <v>51</v>
      </c>
      <c r="AU120" s="79">
        <v>199</v>
      </c>
      <c r="AV120" s="54">
        <f t="shared" si="20"/>
        <v>51199</v>
      </c>
      <c r="AX120" s="5" t="s">
        <v>189</v>
      </c>
      <c r="AZ120" s="1"/>
      <c r="BA120" s="1"/>
    </row>
    <row r="121" spans="1:53" hidden="1" outlineLevel="1">
      <c r="A121" t="s">
        <v>35</v>
      </c>
      <c r="B121" t="s">
        <v>203</v>
      </c>
      <c r="C121" s="1">
        <f t="shared" si="21"/>
        <v>35229</v>
      </c>
      <c r="D121" s="5">
        <f>IF(N121&gt;0, RANK(N121,(N121:P121,Q121:AE121)),0)</f>
        <v>1</v>
      </c>
      <c r="E121" s="5">
        <f>IF(O121&gt;0,RANK(O121,(N121:P121,Q121:AE121)),0)</f>
        <v>2</v>
      </c>
      <c r="F121" s="5">
        <f>IF(P121&gt;0,RANK(P121,(N121:P121,Q121:AE121)),0)</f>
        <v>0</v>
      </c>
      <c r="G121" s="1">
        <f t="shared" si="22"/>
        <v>9058</v>
      </c>
      <c r="H121" s="2">
        <f t="shared" si="23"/>
        <v>0.25711771551846491</v>
      </c>
      <c r="I121" s="2"/>
      <c r="J121" s="2">
        <f t="shared" si="24"/>
        <v>0.62755116523318855</v>
      </c>
      <c r="K121" s="2">
        <f t="shared" si="24"/>
        <v>0.37043344971472364</v>
      </c>
      <c r="L121" s="2">
        <f t="shared" si="24"/>
        <v>0</v>
      </c>
      <c r="M121" s="2">
        <f t="shared" si="25"/>
        <v>2.0153850520878147E-3</v>
      </c>
      <c r="N121" s="1">
        <v>22108</v>
      </c>
      <c r="O121" s="1">
        <v>13050</v>
      </c>
      <c r="Z121" s="1">
        <v>71</v>
      </c>
      <c r="AG121" s="5">
        <f>IF(Q121&gt;0,RANK(Q121,(N121:P121,Q121:AE121)),0)</f>
        <v>0</v>
      </c>
      <c r="AH121" s="5">
        <f>IF(R121&gt;0,RANK(R121,(N121:P121,Q121:AE121)),0)</f>
        <v>0</v>
      </c>
      <c r="AI121" s="5">
        <f>IF(T121&gt;0,RANK(T121,(N121:P121,Q121:AE121)),0)</f>
        <v>0</v>
      </c>
      <c r="AJ121" s="5">
        <f>IF(S121&gt;0,RANK(S121,(N121:P121,Q121:AE121)),0)</f>
        <v>0</v>
      </c>
      <c r="AK121" s="2">
        <f t="shared" si="26"/>
        <v>0</v>
      </c>
      <c r="AL121" s="2">
        <f t="shared" si="26"/>
        <v>0</v>
      </c>
      <c r="AM121" s="2">
        <f t="shared" si="27"/>
        <v>0</v>
      </c>
      <c r="AN121" s="2">
        <f t="shared" si="28"/>
        <v>0</v>
      </c>
      <c r="AP121" t="s">
        <v>35</v>
      </c>
      <c r="AQ121" t="s">
        <v>203</v>
      </c>
      <c r="AT121">
        <v>51</v>
      </c>
      <c r="AU121" s="79">
        <v>510</v>
      </c>
      <c r="AV121" s="54">
        <f t="shared" si="20"/>
        <v>51510</v>
      </c>
      <c r="AX121" s="5" t="s">
        <v>36</v>
      </c>
      <c r="AZ121" s="1"/>
      <c r="BA121" s="1"/>
    </row>
    <row r="122" spans="1:53" hidden="1" outlineLevel="1">
      <c r="A122" t="s">
        <v>171</v>
      </c>
      <c r="B122" t="s">
        <v>203</v>
      </c>
      <c r="C122" s="1">
        <f t="shared" si="21"/>
        <v>1569</v>
      </c>
      <c r="D122" s="5">
        <f>IF(N122&gt;0, RANK(N122,(N122:P122,Q122:AE122)),0)</f>
        <v>2</v>
      </c>
      <c r="E122" s="5">
        <f>IF(O122&gt;0,RANK(O122,(N122:P122,Q122:AE122)),0)</f>
        <v>1</v>
      </c>
      <c r="F122" s="5">
        <f>IF(P122&gt;0,RANK(P122,(N122:P122,Q122:AE122)),0)</f>
        <v>0</v>
      </c>
      <c r="G122" s="1">
        <f t="shared" si="22"/>
        <v>463</v>
      </c>
      <c r="H122" s="2">
        <f t="shared" si="23"/>
        <v>0.29509241555130655</v>
      </c>
      <c r="I122" s="2"/>
      <c r="J122" s="2">
        <f t="shared" ref="J122:L152" si="29">IF($C122=0,"-",N122/$C122)</f>
        <v>0.3524537922243467</v>
      </c>
      <c r="K122" s="2">
        <f t="shared" si="29"/>
        <v>0.6475462077756533</v>
      </c>
      <c r="L122" s="2">
        <f t="shared" si="29"/>
        <v>0</v>
      </c>
      <c r="M122" s="2">
        <f t="shared" si="25"/>
        <v>0</v>
      </c>
      <c r="N122" s="1">
        <v>553</v>
      </c>
      <c r="O122" s="1">
        <v>1016</v>
      </c>
      <c r="AG122" s="5">
        <f>IF(Q122&gt;0,RANK(Q122,(N122:P122,Q122:AE122)),0)</f>
        <v>0</v>
      </c>
      <c r="AH122" s="5">
        <f>IF(R122&gt;0,RANK(R122,(N122:P122,Q122:AE122)),0)</f>
        <v>0</v>
      </c>
      <c r="AI122" s="5">
        <f>IF(T122&gt;0,RANK(T122,(N122:P122,Q122:AE122)),0)</f>
        <v>0</v>
      </c>
      <c r="AJ122" s="5">
        <f>IF(S122&gt;0,RANK(S122,(N122:P122,Q122:AE122)),0)</f>
        <v>0</v>
      </c>
      <c r="AK122" s="2">
        <f t="shared" ref="AK122:AL152" si="30">IF($C122=0,"-",Q122/$C122)</f>
        <v>0</v>
      </c>
      <c r="AL122" s="2">
        <f t="shared" si="30"/>
        <v>0</v>
      </c>
      <c r="AM122" s="2">
        <f t="shared" si="27"/>
        <v>0</v>
      </c>
      <c r="AN122" s="2">
        <f t="shared" si="28"/>
        <v>0</v>
      </c>
      <c r="AP122" t="s">
        <v>171</v>
      </c>
      <c r="AQ122" t="s">
        <v>203</v>
      </c>
      <c r="AT122">
        <v>51</v>
      </c>
      <c r="AU122" s="79">
        <v>515</v>
      </c>
      <c r="AV122" s="54">
        <f t="shared" si="20"/>
        <v>51515</v>
      </c>
      <c r="AX122" s="5" t="s">
        <v>36</v>
      </c>
      <c r="AZ122" s="1"/>
      <c r="BA122" s="1"/>
    </row>
    <row r="123" spans="1:53" hidden="1" outlineLevel="1">
      <c r="A123" t="s">
        <v>37</v>
      </c>
      <c r="B123" t="s">
        <v>203</v>
      </c>
      <c r="C123" s="1">
        <f t="shared" si="21"/>
        <v>3810</v>
      </c>
      <c r="D123" s="5">
        <f>IF(N123&gt;0, RANK(N123,(N123:P123,Q123:AE123)),0)</f>
        <v>2</v>
      </c>
      <c r="E123" s="5">
        <f>IF(O123&gt;0,RANK(O123,(N123:P123,Q123:AE123)),0)</f>
        <v>1</v>
      </c>
      <c r="F123" s="5">
        <f>IF(P123&gt;0,RANK(P123,(N123:P123,Q123:AE123)),0)</f>
        <v>0</v>
      </c>
      <c r="G123" s="1">
        <f t="shared" si="22"/>
        <v>1713</v>
      </c>
      <c r="H123" s="2">
        <f t="shared" si="23"/>
        <v>0.44960629921259843</v>
      </c>
      <c r="I123" s="2"/>
      <c r="J123" s="2">
        <f t="shared" si="29"/>
        <v>0.2748031496062992</v>
      </c>
      <c r="K123" s="2">
        <f t="shared" si="29"/>
        <v>0.72440944881889768</v>
      </c>
      <c r="L123" s="2">
        <f t="shared" si="29"/>
        <v>0</v>
      </c>
      <c r="M123" s="2">
        <f t="shared" si="25"/>
        <v>7.8740157480305939E-4</v>
      </c>
      <c r="N123" s="1">
        <v>1047</v>
      </c>
      <c r="O123" s="1">
        <v>2760</v>
      </c>
      <c r="Z123" s="1">
        <v>3</v>
      </c>
      <c r="AG123" s="5">
        <f>IF(Q123&gt;0,RANK(Q123,(N123:P123,Q123:AE123)),0)</f>
        <v>0</v>
      </c>
      <c r="AH123" s="5">
        <f>IF(R123&gt;0,RANK(R123,(N123:P123,Q123:AE123)),0)</f>
        <v>0</v>
      </c>
      <c r="AI123" s="5">
        <f>IF(T123&gt;0,RANK(T123,(N123:P123,Q123:AE123)),0)</f>
        <v>0</v>
      </c>
      <c r="AJ123" s="5">
        <f>IF(S123&gt;0,RANK(S123,(N123:P123,Q123:AE123)),0)</f>
        <v>0</v>
      </c>
      <c r="AK123" s="2">
        <f t="shared" si="30"/>
        <v>0</v>
      </c>
      <c r="AL123" s="2">
        <f t="shared" si="30"/>
        <v>0</v>
      </c>
      <c r="AM123" s="2">
        <f t="shared" si="27"/>
        <v>0</v>
      </c>
      <c r="AN123" s="2">
        <f t="shared" si="28"/>
        <v>0</v>
      </c>
      <c r="AP123" t="s">
        <v>37</v>
      </c>
      <c r="AQ123" t="s">
        <v>203</v>
      </c>
      <c r="AT123">
        <v>51</v>
      </c>
      <c r="AU123" s="79">
        <v>520</v>
      </c>
      <c r="AV123" s="54">
        <f t="shared" si="20"/>
        <v>51520</v>
      </c>
      <c r="AX123" s="5" t="s">
        <v>36</v>
      </c>
      <c r="AZ123" s="1"/>
      <c r="BA123" s="1"/>
    </row>
    <row r="124" spans="1:53" hidden="1" outlineLevel="1">
      <c r="A124" t="s">
        <v>38</v>
      </c>
      <c r="B124" t="s">
        <v>203</v>
      </c>
      <c r="C124" s="1">
        <f t="shared" si="21"/>
        <v>1352</v>
      </c>
      <c r="D124" s="5">
        <f>IF(N124&gt;0, RANK(N124,(N124:P124,Q124:AE124)),0)</f>
        <v>2</v>
      </c>
      <c r="E124" s="5">
        <f>IF(O124&gt;0,RANK(O124,(N124:P124,Q124:AE124)),0)</f>
        <v>1</v>
      </c>
      <c r="F124" s="5">
        <f>IF(P124&gt;0,RANK(P124,(N124:P124,Q124:AE124)),0)</f>
        <v>0</v>
      </c>
      <c r="G124" s="1">
        <f t="shared" si="22"/>
        <v>296</v>
      </c>
      <c r="H124" s="2">
        <f t="shared" si="23"/>
        <v>0.21893491124260356</v>
      </c>
      <c r="I124" s="2"/>
      <c r="J124" s="2">
        <f t="shared" si="29"/>
        <v>0.39053254437869822</v>
      </c>
      <c r="K124" s="2">
        <f t="shared" si="29"/>
        <v>0.60946745562130178</v>
      </c>
      <c r="L124" s="2">
        <f t="shared" si="29"/>
        <v>0</v>
      </c>
      <c r="M124" s="2">
        <f t="shared" si="25"/>
        <v>0</v>
      </c>
      <c r="N124" s="1">
        <v>528</v>
      </c>
      <c r="O124" s="1">
        <v>824</v>
      </c>
      <c r="Z124" s="1">
        <v>0</v>
      </c>
      <c r="AG124" s="5">
        <f>IF(Q124&gt;0,RANK(Q124,(N124:P124,Q124:AE124)),0)</f>
        <v>0</v>
      </c>
      <c r="AH124" s="5">
        <f>IF(R124&gt;0,RANK(R124,(N124:P124,Q124:AE124)),0)</f>
        <v>0</v>
      </c>
      <c r="AI124" s="5">
        <f>IF(T124&gt;0,RANK(T124,(N124:P124,Q124:AE124)),0)</f>
        <v>0</v>
      </c>
      <c r="AJ124" s="5">
        <f>IF(S124&gt;0,RANK(S124,(N124:P124,Q124:AE124)),0)</f>
        <v>0</v>
      </c>
      <c r="AK124" s="2">
        <f t="shared" si="30"/>
        <v>0</v>
      </c>
      <c r="AL124" s="2">
        <f t="shared" si="30"/>
        <v>0</v>
      </c>
      <c r="AM124" s="2">
        <f t="shared" si="27"/>
        <v>0</v>
      </c>
      <c r="AN124" s="2">
        <f t="shared" si="28"/>
        <v>0</v>
      </c>
      <c r="AP124" t="s">
        <v>38</v>
      </c>
      <c r="AQ124" t="s">
        <v>203</v>
      </c>
      <c r="AT124">
        <v>51</v>
      </c>
      <c r="AU124" s="79">
        <v>530</v>
      </c>
      <c r="AV124" s="54">
        <f t="shared" si="20"/>
        <v>51530</v>
      </c>
      <c r="AX124" s="5" t="s">
        <v>36</v>
      </c>
      <c r="AZ124" s="1"/>
      <c r="BA124" s="1"/>
    </row>
    <row r="125" spans="1:53" hidden="1" outlineLevel="1">
      <c r="A125" t="s">
        <v>39</v>
      </c>
      <c r="B125" t="s">
        <v>203</v>
      </c>
      <c r="C125" s="1">
        <f t="shared" si="21"/>
        <v>10056</v>
      </c>
      <c r="D125" s="5">
        <f>IF(N125&gt;0, RANK(N125,(N125:P125,Q125:AE125)),0)</f>
        <v>1</v>
      </c>
      <c r="E125" s="5">
        <f>IF(O125&gt;0,RANK(O125,(N125:P125,Q125:AE125)),0)</f>
        <v>2</v>
      </c>
      <c r="F125" s="5">
        <f>IF(P125&gt;0,RANK(P125,(N125:P125,Q125:AE125)),0)</f>
        <v>0</v>
      </c>
      <c r="G125" s="1">
        <f t="shared" si="22"/>
        <v>4770</v>
      </c>
      <c r="H125" s="2">
        <f t="shared" si="23"/>
        <v>0.47434367541766109</v>
      </c>
      <c r="I125" s="2"/>
      <c r="J125" s="2">
        <f t="shared" si="29"/>
        <v>0.73647573587907722</v>
      </c>
      <c r="K125" s="2">
        <f t="shared" si="29"/>
        <v>0.26213206046141607</v>
      </c>
      <c r="L125" s="2">
        <f t="shared" si="29"/>
        <v>0</v>
      </c>
      <c r="M125" s="2">
        <f t="shared" si="25"/>
        <v>1.3922036595067078E-3</v>
      </c>
      <c r="N125" s="1">
        <v>7406</v>
      </c>
      <c r="O125" s="1">
        <v>2636</v>
      </c>
      <c r="Z125" s="1">
        <v>14</v>
      </c>
      <c r="AG125" s="5">
        <f>IF(Q125&gt;0,RANK(Q125,(N125:P125,Q125:AE125)),0)</f>
        <v>0</v>
      </c>
      <c r="AH125" s="5">
        <f>IF(R125&gt;0,RANK(R125,(N125:P125,Q125:AE125)),0)</f>
        <v>0</v>
      </c>
      <c r="AI125" s="5">
        <f>IF(T125&gt;0,RANK(T125,(N125:P125,Q125:AE125)),0)</f>
        <v>0</v>
      </c>
      <c r="AJ125" s="5">
        <f>IF(S125&gt;0,RANK(S125,(N125:P125,Q125:AE125)),0)</f>
        <v>0</v>
      </c>
      <c r="AK125" s="2">
        <f t="shared" si="30"/>
        <v>0</v>
      </c>
      <c r="AL125" s="2">
        <f t="shared" si="30"/>
        <v>0</v>
      </c>
      <c r="AM125" s="2">
        <f t="shared" si="27"/>
        <v>0</v>
      </c>
      <c r="AN125" s="2">
        <f t="shared" si="28"/>
        <v>0</v>
      </c>
      <c r="AP125" t="s">
        <v>39</v>
      </c>
      <c r="AQ125" t="s">
        <v>203</v>
      </c>
      <c r="AT125">
        <v>51</v>
      </c>
      <c r="AU125" s="79">
        <v>540</v>
      </c>
      <c r="AV125" s="54">
        <f t="shared" si="20"/>
        <v>51540</v>
      </c>
      <c r="AX125" s="5" t="s">
        <v>36</v>
      </c>
      <c r="AZ125" s="1"/>
      <c r="BA125" s="1"/>
    </row>
    <row r="126" spans="1:53" hidden="1" outlineLevel="1">
      <c r="A126" t="s">
        <v>40</v>
      </c>
      <c r="B126" t="s">
        <v>203</v>
      </c>
      <c r="C126" s="1">
        <f t="shared" si="21"/>
        <v>53937</v>
      </c>
      <c r="D126" s="5">
        <f>IF(N126&gt;0, RANK(N126,(N126:P126,Q126:AE126)),0)</f>
        <v>2</v>
      </c>
      <c r="E126" s="5">
        <f>IF(O126&gt;0,RANK(O126,(N126:P126,Q126:AE126)),0)</f>
        <v>1</v>
      </c>
      <c r="F126" s="5">
        <f>IF(P126&gt;0,RANK(P126,(N126:P126,Q126:AE126)),0)</f>
        <v>0</v>
      </c>
      <c r="G126" s="1">
        <f t="shared" si="22"/>
        <v>11142</v>
      </c>
      <c r="H126" s="2">
        <f t="shared" si="23"/>
        <v>0.20657433672618056</v>
      </c>
      <c r="I126" s="2"/>
      <c r="J126" s="2">
        <f t="shared" si="29"/>
        <v>0.3963142184400319</v>
      </c>
      <c r="K126" s="2">
        <f t="shared" si="29"/>
        <v>0.60288855516621243</v>
      </c>
      <c r="L126" s="2">
        <f t="shared" si="29"/>
        <v>0</v>
      </c>
      <c r="M126" s="2">
        <f t="shared" si="25"/>
        <v>7.9722639375567894E-4</v>
      </c>
      <c r="N126" s="1">
        <v>21376</v>
      </c>
      <c r="O126" s="1">
        <v>32518</v>
      </c>
      <c r="Z126" s="1">
        <v>43</v>
      </c>
      <c r="AG126" s="5">
        <f>IF(Q126&gt;0,RANK(Q126,(N126:P126,Q126:AE126)),0)</f>
        <v>0</v>
      </c>
      <c r="AH126" s="5">
        <f>IF(R126&gt;0,RANK(R126,(N126:P126,Q126:AE126)),0)</f>
        <v>0</v>
      </c>
      <c r="AI126" s="5">
        <f>IF(T126&gt;0,RANK(T126,(N126:P126,Q126:AE126)),0)</f>
        <v>0</v>
      </c>
      <c r="AJ126" s="5">
        <f>IF(S126&gt;0,RANK(S126,(N126:P126,Q126:AE126)),0)</f>
        <v>0</v>
      </c>
      <c r="AK126" s="2">
        <f t="shared" si="30"/>
        <v>0</v>
      </c>
      <c r="AL126" s="2">
        <f t="shared" si="30"/>
        <v>0</v>
      </c>
      <c r="AM126" s="2">
        <f t="shared" si="27"/>
        <v>0</v>
      </c>
      <c r="AN126" s="2">
        <f t="shared" si="28"/>
        <v>0</v>
      </c>
      <c r="AP126" t="s">
        <v>40</v>
      </c>
      <c r="AQ126" t="s">
        <v>203</v>
      </c>
      <c r="AT126">
        <v>51</v>
      </c>
      <c r="AU126" s="79">
        <v>550</v>
      </c>
      <c r="AV126" s="54">
        <f t="shared" si="20"/>
        <v>51550</v>
      </c>
      <c r="AX126" s="5" t="s">
        <v>36</v>
      </c>
      <c r="AZ126" s="1"/>
      <c r="BA126" s="1"/>
    </row>
    <row r="127" spans="1:53" hidden="1" outlineLevel="1">
      <c r="A127" t="s">
        <v>41</v>
      </c>
      <c r="B127" t="s">
        <v>203</v>
      </c>
      <c r="C127" s="1">
        <f t="shared" si="21"/>
        <v>5212</v>
      </c>
      <c r="D127" s="5">
        <f>IF(N127&gt;0, RANK(N127,(N127:P127,Q127:AE127)),0)</f>
        <v>2</v>
      </c>
      <c r="E127" s="5">
        <f>IF(O127&gt;0,RANK(O127,(N127:P127,Q127:AE127)),0)</f>
        <v>1</v>
      </c>
      <c r="F127" s="5">
        <f>IF(P127&gt;0,RANK(P127,(N127:P127,Q127:AE127)),0)</f>
        <v>0</v>
      </c>
      <c r="G127" s="1">
        <f t="shared" si="22"/>
        <v>3456</v>
      </c>
      <c r="H127" s="2">
        <f t="shared" si="23"/>
        <v>0.6630851880276285</v>
      </c>
      <c r="I127" s="2"/>
      <c r="J127" s="2">
        <f t="shared" si="29"/>
        <v>0.16826554105909439</v>
      </c>
      <c r="K127" s="2">
        <f t="shared" si="29"/>
        <v>0.83135072908672292</v>
      </c>
      <c r="L127" s="2">
        <f t="shared" si="29"/>
        <v>0</v>
      </c>
      <c r="M127" s="2">
        <f t="shared" si="25"/>
        <v>3.8372985418266836E-4</v>
      </c>
      <c r="N127" s="1">
        <v>877</v>
      </c>
      <c r="O127" s="1">
        <v>4333</v>
      </c>
      <c r="Z127" s="1">
        <v>2</v>
      </c>
      <c r="AG127" s="5">
        <f>IF(Q127&gt;0,RANK(Q127,(N127:P127,Q127:AE127)),0)</f>
        <v>0</v>
      </c>
      <c r="AH127" s="5">
        <f>IF(R127&gt;0,RANK(R127,(N127:P127,Q127:AE127)),0)</f>
        <v>0</v>
      </c>
      <c r="AI127" s="5">
        <f>IF(T127&gt;0,RANK(T127,(N127:P127,Q127:AE127)),0)</f>
        <v>0</v>
      </c>
      <c r="AJ127" s="5">
        <f>IF(S127&gt;0,RANK(S127,(N127:P127,Q127:AE127)),0)</f>
        <v>0</v>
      </c>
      <c r="AK127" s="2">
        <f t="shared" si="30"/>
        <v>0</v>
      </c>
      <c r="AL127" s="2">
        <f t="shared" si="30"/>
        <v>0</v>
      </c>
      <c r="AM127" s="2">
        <f t="shared" si="27"/>
        <v>0</v>
      </c>
      <c r="AN127" s="2">
        <f t="shared" si="28"/>
        <v>0</v>
      </c>
      <c r="AP127" t="s">
        <v>41</v>
      </c>
      <c r="AQ127" t="s">
        <v>203</v>
      </c>
      <c r="AT127">
        <v>51</v>
      </c>
      <c r="AU127" s="79">
        <v>570</v>
      </c>
      <c r="AV127" s="54">
        <f t="shared" si="20"/>
        <v>51570</v>
      </c>
      <c r="AX127" s="5" t="s">
        <v>36</v>
      </c>
      <c r="AZ127" s="1"/>
      <c r="BA127" s="1"/>
    </row>
    <row r="128" spans="1:53" hidden="1" outlineLevel="1">
      <c r="A128" t="s">
        <v>315</v>
      </c>
      <c r="B128" t="s">
        <v>203</v>
      </c>
      <c r="C128" s="1">
        <f t="shared" si="21"/>
        <v>1488</v>
      </c>
      <c r="D128" s="5">
        <f>IF(N128&gt;0, RANK(N128,(N128:P128,Q128:AE128)),0)</f>
        <v>1</v>
      </c>
      <c r="E128" s="5">
        <f>IF(O128&gt;0,RANK(O128,(N128:P128,Q128:AE128)),0)</f>
        <v>2</v>
      </c>
      <c r="F128" s="5">
        <f>IF(P128&gt;0,RANK(P128,(N128:P128,Q128:AE128)),0)</f>
        <v>0</v>
      </c>
      <c r="G128" s="1">
        <f t="shared" si="22"/>
        <v>472</v>
      </c>
      <c r="H128" s="2">
        <f t="shared" si="23"/>
        <v>0.31720430107526881</v>
      </c>
      <c r="I128" s="2"/>
      <c r="J128" s="2">
        <f t="shared" si="29"/>
        <v>0.65793010752688175</v>
      </c>
      <c r="K128" s="2">
        <f t="shared" si="29"/>
        <v>0.34072580645161288</v>
      </c>
      <c r="L128" s="2">
        <f t="shared" si="29"/>
        <v>0</v>
      </c>
      <c r="M128" s="2">
        <f t="shared" si="25"/>
        <v>1.3440860215053752E-3</v>
      </c>
      <c r="N128" s="1">
        <v>979</v>
      </c>
      <c r="O128" s="1">
        <v>507</v>
      </c>
      <c r="Z128" s="1">
        <v>2</v>
      </c>
      <c r="AG128" s="5">
        <f>IF(Q128&gt;0,RANK(Q128,(N128:P128,Q128:AE128)),0)</f>
        <v>0</v>
      </c>
      <c r="AH128" s="5">
        <f>IF(R128&gt;0,RANK(R128,(N128:P128,Q128:AE128)),0)</f>
        <v>0</v>
      </c>
      <c r="AI128" s="5">
        <f>IF(T128&gt;0,RANK(T128,(N128:P128,Q128:AE128)),0)</f>
        <v>0</v>
      </c>
      <c r="AJ128" s="5">
        <f>IF(S128&gt;0,RANK(S128,(N128:P128,Q128:AE128)),0)</f>
        <v>0</v>
      </c>
      <c r="AK128" s="2">
        <f t="shared" si="30"/>
        <v>0</v>
      </c>
      <c r="AL128" s="2">
        <f t="shared" si="30"/>
        <v>0</v>
      </c>
      <c r="AM128" s="2">
        <f t="shared" si="27"/>
        <v>0</v>
      </c>
      <c r="AN128" s="2">
        <f t="shared" si="28"/>
        <v>0</v>
      </c>
      <c r="AP128" t="s">
        <v>315</v>
      </c>
      <c r="AQ128" t="s">
        <v>203</v>
      </c>
      <c r="AT128">
        <v>51</v>
      </c>
      <c r="AU128" s="79">
        <v>580</v>
      </c>
      <c r="AV128" s="54">
        <f t="shared" si="20"/>
        <v>51580</v>
      </c>
      <c r="AX128" s="5" t="s">
        <v>36</v>
      </c>
      <c r="AZ128" s="1"/>
      <c r="BA128" s="1"/>
    </row>
    <row r="129" spans="1:53" hidden="1" outlineLevel="1">
      <c r="A129" t="s">
        <v>42</v>
      </c>
      <c r="B129" t="s">
        <v>203</v>
      </c>
      <c r="C129" s="1">
        <f t="shared" si="21"/>
        <v>10918</v>
      </c>
      <c r="D129" s="5">
        <f>IF(N129&gt;0, RANK(N129,(N129:P129,Q129:AE129)),0)</f>
        <v>2</v>
      </c>
      <c r="E129" s="5">
        <f>IF(O129&gt;0,RANK(O129,(N129:P129,Q129:AE129)),0)</f>
        <v>1</v>
      </c>
      <c r="F129" s="5">
        <f>IF(P129&gt;0,RANK(P129,(N129:P129,Q129:AE129)),0)</f>
        <v>0</v>
      </c>
      <c r="G129" s="1">
        <f t="shared" si="22"/>
        <v>1095</v>
      </c>
      <c r="H129" s="2">
        <f t="shared" si="23"/>
        <v>0.10029309397325517</v>
      </c>
      <c r="I129" s="2"/>
      <c r="J129" s="2">
        <f t="shared" si="29"/>
        <v>0.44934969774684008</v>
      </c>
      <c r="K129" s="2">
        <f t="shared" si="29"/>
        <v>0.54964279172009523</v>
      </c>
      <c r="L129" s="2">
        <f t="shared" si="29"/>
        <v>0</v>
      </c>
      <c r="M129" s="2">
        <f t="shared" si="25"/>
        <v>1.0075105330646927E-3</v>
      </c>
      <c r="N129" s="1">
        <v>4906</v>
      </c>
      <c r="O129" s="1">
        <v>6001</v>
      </c>
      <c r="Z129" s="1">
        <v>11</v>
      </c>
      <c r="AG129" s="5">
        <f>IF(Q129&gt;0,RANK(Q129,(N129:P129,Q129:AE129)),0)</f>
        <v>0</v>
      </c>
      <c r="AH129" s="5">
        <f>IF(R129&gt;0,RANK(R129,(N129:P129,Q129:AE129)),0)</f>
        <v>0</v>
      </c>
      <c r="AI129" s="5">
        <f>IF(T129&gt;0,RANK(T129,(N129:P129,Q129:AE129)),0)</f>
        <v>0</v>
      </c>
      <c r="AJ129" s="5">
        <f>IF(S129&gt;0,RANK(S129,(N129:P129,Q129:AE129)),0)</f>
        <v>0</v>
      </c>
      <c r="AK129" s="2">
        <f t="shared" si="30"/>
        <v>0</v>
      </c>
      <c r="AL129" s="2">
        <f t="shared" si="30"/>
        <v>0</v>
      </c>
      <c r="AM129" s="2">
        <f t="shared" si="27"/>
        <v>0</v>
      </c>
      <c r="AN129" s="2">
        <f t="shared" si="28"/>
        <v>0</v>
      </c>
      <c r="AP129" t="s">
        <v>42</v>
      </c>
      <c r="AQ129" t="s">
        <v>203</v>
      </c>
      <c r="AT129">
        <v>51</v>
      </c>
      <c r="AU129" s="79">
        <v>590</v>
      </c>
      <c r="AV129" s="54">
        <f t="shared" si="20"/>
        <v>51590</v>
      </c>
      <c r="AX129" s="5" t="s">
        <v>36</v>
      </c>
      <c r="AZ129" s="1"/>
      <c r="BA129" s="1"/>
    </row>
    <row r="130" spans="1:53" hidden="1" outlineLevel="1">
      <c r="A130" t="s">
        <v>43</v>
      </c>
      <c r="B130" t="s">
        <v>203</v>
      </c>
      <c r="C130" s="1">
        <f t="shared" si="21"/>
        <v>1318</v>
      </c>
      <c r="D130" s="5">
        <f>IF(N130&gt;0, RANK(N130,(N130:P130,Q130:AE130)),0)</f>
        <v>2</v>
      </c>
      <c r="E130" s="5">
        <f>IF(O130&gt;0,RANK(O130,(N130:P130,Q130:AE130)),0)</f>
        <v>1</v>
      </c>
      <c r="F130" s="5">
        <f>IF(P130&gt;0,RANK(P130,(N130:P130,Q130:AE130)),0)</f>
        <v>0</v>
      </c>
      <c r="G130" s="1">
        <f t="shared" si="22"/>
        <v>63</v>
      </c>
      <c r="H130" s="2">
        <f t="shared" si="23"/>
        <v>4.7799696509863432E-2</v>
      </c>
      <c r="I130" s="2"/>
      <c r="J130" s="2">
        <f t="shared" si="29"/>
        <v>0.47572078907435511</v>
      </c>
      <c r="K130" s="2">
        <f t="shared" si="29"/>
        <v>0.52352048558421849</v>
      </c>
      <c r="L130" s="2">
        <f t="shared" si="29"/>
        <v>0</v>
      </c>
      <c r="M130" s="2">
        <f t="shared" si="25"/>
        <v>7.587253414264028E-4</v>
      </c>
      <c r="N130" s="1">
        <v>627</v>
      </c>
      <c r="O130" s="1">
        <v>690</v>
      </c>
      <c r="Z130" s="1">
        <v>1</v>
      </c>
      <c r="AG130" s="5">
        <f>IF(Q130&gt;0,RANK(Q130,(N130:P130,Q130:AE130)),0)</f>
        <v>0</v>
      </c>
      <c r="AH130" s="5">
        <f>IF(R130&gt;0,RANK(R130,(N130:P130,Q130:AE130)),0)</f>
        <v>0</v>
      </c>
      <c r="AI130" s="5">
        <f>IF(T130&gt;0,RANK(T130,(N130:P130,Q130:AE130)),0)</f>
        <v>0</v>
      </c>
      <c r="AJ130" s="5">
        <f>IF(S130&gt;0,RANK(S130,(N130:P130,Q130:AE130)),0)</f>
        <v>0</v>
      </c>
      <c r="AK130" s="2">
        <f t="shared" si="30"/>
        <v>0</v>
      </c>
      <c r="AL130" s="2">
        <f t="shared" si="30"/>
        <v>0</v>
      </c>
      <c r="AM130" s="2">
        <f t="shared" si="27"/>
        <v>0</v>
      </c>
      <c r="AN130" s="2">
        <f t="shared" si="28"/>
        <v>0</v>
      </c>
      <c r="AP130" t="s">
        <v>43</v>
      </c>
      <c r="AQ130" t="s">
        <v>203</v>
      </c>
      <c r="AT130">
        <v>51</v>
      </c>
      <c r="AU130" s="79">
        <v>595</v>
      </c>
      <c r="AV130" s="54">
        <f t="shared" si="20"/>
        <v>51595</v>
      </c>
      <c r="AX130" s="5" t="s">
        <v>36</v>
      </c>
      <c r="AZ130" s="1"/>
      <c r="BA130" s="1"/>
    </row>
    <row r="131" spans="1:53" hidden="1" outlineLevel="1">
      <c r="A131" t="s">
        <v>218</v>
      </c>
      <c r="B131" t="s">
        <v>203</v>
      </c>
      <c r="C131" s="1">
        <f t="shared" si="21"/>
        <v>6201</v>
      </c>
      <c r="D131" s="5">
        <f>IF(N131&gt;0, RANK(N131,(N131:P131,Q131:AE131)),0)</f>
        <v>2</v>
      </c>
      <c r="E131" s="5">
        <f>IF(O131&gt;0,RANK(O131,(N131:P131,Q131:AE131)),0)</f>
        <v>1</v>
      </c>
      <c r="F131" s="5">
        <f>IF(P131&gt;0,RANK(P131,(N131:P131,Q131:AE131)),0)</f>
        <v>0</v>
      </c>
      <c r="G131" s="1">
        <f t="shared" si="22"/>
        <v>376</v>
      </c>
      <c r="H131" s="2">
        <f t="shared" si="23"/>
        <v>6.0635381390098372E-2</v>
      </c>
      <c r="I131" s="2"/>
      <c r="J131" s="2">
        <f t="shared" si="29"/>
        <v>0.46911788421222383</v>
      </c>
      <c r="K131" s="2">
        <f t="shared" si="29"/>
        <v>0.52975326560232217</v>
      </c>
      <c r="L131" s="2">
        <f t="shared" si="29"/>
        <v>0</v>
      </c>
      <c r="M131" s="2">
        <f t="shared" si="25"/>
        <v>1.1288501854539446E-3</v>
      </c>
      <c r="N131" s="1">
        <v>2909</v>
      </c>
      <c r="O131" s="1">
        <v>3285</v>
      </c>
      <c r="Z131" s="1">
        <v>7</v>
      </c>
      <c r="AG131" s="5">
        <f>IF(Q131&gt;0,RANK(Q131,(N131:P131,Q131:AE131)),0)</f>
        <v>0</v>
      </c>
      <c r="AH131" s="5">
        <f>IF(R131&gt;0,RANK(R131,(N131:P131,Q131:AE131)),0)</f>
        <v>0</v>
      </c>
      <c r="AI131" s="5">
        <f>IF(T131&gt;0,RANK(T131,(N131:P131,Q131:AE131)),0)</f>
        <v>0</v>
      </c>
      <c r="AJ131" s="5">
        <f>IF(S131&gt;0,RANK(S131,(N131:P131,Q131:AE131)),0)</f>
        <v>0</v>
      </c>
      <c r="AK131" s="2">
        <f t="shared" si="30"/>
        <v>0</v>
      </c>
      <c r="AL131" s="2">
        <f t="shared" si="30"/>
        <v>0</v>
      </c>
      <c r="AM131" s="2">
        <f t="shared" si="27"/>
        <v>0</v>
      </c>
      <c r="AN131" s="2">
        <f t="shared" si="28"/>
        <v>0</v>
      </c>
      <c r="AP131" t="s">
        <v>218</v>
      </c>
      <c r="AQ131" t="s">
        <v>203</v>
      </c>
      <c r="AT131">
        <v>51</v>
      </c>
      <c r="AU131" s="79">
        <v>600</v>
      </c>
      <c r="AV131" s="54">
        <f t="shared" si="20"/>
        <v>51600</v>
      </c>
      <c r="AX131" s="5" t="s">
        <v>36</v>
      </c>
      <c r="AZ131" s="1"/>
      <c r="BA131" s="1"/>
    </row>
    <row r="132" spans="1:53" hidden="1" outlineLevel="1">
      <c r="A132" t="s">
        <v>44</v>
      </c>
      <c r="B132" t="s">
        <v>203</v>
      </c>
      <c r="C132" s="1">
        <f t="shared" si="21"/>
        <v>4187</v>
      </c>
      <c r="D132" s="5">
        <f>IF(N132&gt;0, RANK(N132,(N132:P132,Q132:AE132)),0)</f>
        <v>1</v>
      </c>
      <c r="E132" s="5">
        <f>IF(O132&gt;0,RANK(O132,(N132:P132,Q132:AE132)),0)</f>
        <v>2</v>
      </c>
      <c r="F132" s="5">
        <f>IF(P132&gt;0,RANK(P132,(N132:P132,Q132:AE132)),0)</f>
        <v>0</v>
      </c>
      <c r="G132" s="1">
        <f t="shared" si="22"/>
        <v>1255</v>
      </c>
      <c r="H132" s="2">
        <f t="shared" si="23"/>
        <v>0.29973728206352995</v>
      </c>
      <c r="I132" s="2"/>
      <c r="J132" s="2">
        <f t="shared" si="29"/>
        <v>0.64915213756866497</v>
      </c>
      <c r="K132" s="2">
        <f t="shared" si="29"/>
        <v>0.34941485550513496</v>
      </c>
      <c r="L132" s="2">
        <f t="shared" si="29"/>
        <v>0</v>
      </c>
      <c r="M132" s="2">
        <f t="shared" si="25"/>
        <v>1.4330069262000755E-3</v>
      </c>
      <c r="N132" s="1">
        <v>2718</v>
      </c>
      <c r="O132" s="1">
        <v>1463</v>
      </c>
      <c r="Z132" s="1">
        <v>6</v>
      </c>
      <c r="AG132" s="5">
        <f>IF(Q132&gt;0,RANK(Q132,(N132:P132,Q132:AE132)),0)</f>
        <v>0</v>
      </c>
      <c r="AH132" s="5">
        <f>IF(R132&gt;0,RANK(R132,(N132:P132,Q132:AE132)),0)</f>
        <v>0</v>
      </c>
      <c r="AI132" s="5">
        <f>IF(T132&gt;0,RANK(T132,(N132:P132,Q132:AE132)),0)</f>
        <v>0</v>
      </c>
      <c r="AJ132" s="5">
        <f>IF(S132&gt;0,RANK(S132,(N132:P132,Q132:AE132)),0)</f>
        <v>0</v>
      </c>
      <c r="AK132" s="2">
        <f t="shared" si="30"/>
        <v>0</v>
      </c>
      <c r="AL132" s="2">
        <f t="shared" si="30"/>
        <v>0</v>
      </c>
      <c r="AM132" s="2">
        <f t="shared" si="27"/>
        <v>0</v>
      </c>
      <c r="AN132" s="2">
        <f t="shared" si="28"/>
        <v>0</v>
      </c>
      <c r="AP132" t="s">
        <v>44</v>
      </c>
      <c r="AQ132" t="s">
        <v>203</v>
      </c>
      <c r="AT132">
        <v>51</v>
      </c>
      <c r="AU132" s="79">
        <v>610</v>
      </c>
      <c r="AV132" s="54">
        <f t="shared" ref="AV132:AV159" si="31">1000*AT132+AU132</f>
        <v>51610</v>
      </c>
      <c r="AX132" s="5" t="s">
        <v>36</v>
      </c>
      <c r="AZ132" s="1"/>
      <c r="BA132" s="1"/>
    </row>
    <row r="133" spans="1:53" hidden="1" outlineLevel="1">
      <c r="A133" t="s">
        <v>114</v>
      </c>
      <c r="B133" t="s">
        <v>203</v>
      </c>
      <c r="C133" s="1">
        <f t="shared" si="21"/>
        <v>2230</v>
      </c>
      <c r="D133" s="5">
        <f>IF(N133&gt;0, RANK(N133,(N133:P133,Q133:AE133)),0)</f>
        <v>1</v>
      </c>
      <c r="E133" s="5">
        <f>IF(O133&gt;0,RANK(O133,(N133:P133,Q133:AE133)),0)</f>
        <v>2</v>
      </c>
      <c r="F133" s="5">
        <f>IF(P133&gt;0,RANK(P133,(N133:P133,Q133:AE133)),0)</f>
        <v>0</v>
      </c>
      <c r="G133" s="1">
        <f t="shared" si="22"/>
        <v>203</v>
      </c>
      <c r="H133" s="2">
        <f t="shared" si="23"/>
        <v>9.1031390134529142E-2</v>
      </c>
      <c r="I133" s="2"/>
      <c r="J133" s="2">
        <f t="shared" si="29"/>
        <v>0.54529147982062776</v>
      </c>
      <c r="K133" s="2">
        <f t="shared" si="29"/>
        <v>0.45426008968609866</v>
      </c>
      <c r="L133" s="2">
        <f t="shared" si="29"/>
        <v>0</v>
      </c>
      <c r="M133" s="2">
        <f t="shared" si="25"/>
        <v>4.484304932735883E-4</v>
      </c>
      <c r="N133" s="1">
        <v>1216</v>
      </c>
      <c r="O133" s="1">
        <v>1013</v>
      </c>
      <c r="Z133" s="1">
        <v>1</v>
      </c>
      <c r="AG133" s="5">
        <f>IF(Q133&gt;0,RANK(Q133,(N133:P133,Q133:AE133)),0)</f>
        <v>0</v>
      </c>
      <c r="AH133" s="5">
        <f>IF(R133&gt;0,RANK(R133,(N133:P133,Q133:AE133)),0)</f>
        <v>0</v>
      </c>
      <c r="AI133" s="5">
        <f>IF(T133&gt;0,RANK(T133,(N133:P133,Q133:AE133)),0)</f>
        <v>0</v>
      </c>
      <c r="AJ133" s="5">
        <f>IF(S133&gt;0,RANK(S133,(N133:P133,Q133:AE133)),0)</f>
        <v>0</v>
      </c>
      <c r="AK133" s="2">
        <f t="shared" si="30"/>
        <v>0</v>
      </c>
      <c r="AL133" s="2">
        <f t="shared" si="30"/>
        <v>0</v>
      </c>
      <c r="AM133" s="2">
        <f t="shared" si="27"/>
        <v>0</v>
      </c>
      <c r="AN133" s="2">
        <f t="shared" si="28"/>
        <v>0</v>
      </c>
      <c r="AP133" t="s">
        <v>114</v>
      </c>
      <c r="AQ133" t="s">
        <v>203</v>
      </c>
      <c r="AT133">
        <v>51</v>
      </c>
      <c r="AU133" s="79">
        <v>620</v>
      </c>
      <c r="AV133" s="54">
        <f t="shared" si="31"/>
        <v>51620</v>
      </c>
      <c r="AX133" s="5" t="s">
        <v>36</v>
      </c>
      <c r="AZ133" s="1"/>
      <c r="BA133" s="1"/>
    </row>
    <row r="134" spans="1:53" hidden="1" outlineLevel="1">
      <c r="A134" t="s">
        <v>45</v>
      </c>
      <c r="B134" t="s">
        <v>203</v>
      </c>
      <c r="C134" s="1">
        <f t="shared" si="21"/>
        <v>4559</v>
      </c>
      <c r="D134" s="5">
        <f>IF(N134&gt;0, RANK(N134,(N134:P134,Q134:AE134)),0)</f>
        <v>1</v>
      </c>
      <c r="E134" s="5">
        <f>IF(O134&gt;0,RANK(O134,(N134:P134,Q134:AE134)),0)</f>
        <v>2</v>
      </c>
      <c r="F134" s="5">
        <f>IF(P134&gt;0,RANK(P134,(N134:P134,Q134:AE134)),0)</f>
        <v>0</v>
      </c>
      <c r="G134" s="1">
        <f t="shared" si="22"/>
        <v>87</v>
      </c>
      <c r="H134" s="2">
        <f t="shared" si="23"/>
        <v>1.9083132265847774E-2</v>
      </c>
      <c r="I134" s="2"/>
      <c r="J134" s="2">
        <f t="shared" si="29"/>
        <v>0.50844483439350729</v>
      </c>
      <c r="K134" s="2">
        <f t="shared" si="29"/>
        <v>0.48936170212765956</v>
      </c>
      <c r="L134" s="2">
        <f t="shared" si="29"/>
        <v>0</v>
      </c>
      <c r="M134" s="2">
        <f t="shared" si="25"/>
        <v>2.1934634788331464E-3</v>
      </c>
      <c r="N134" s="1">
        <v>2318</v>
      </c>
      <c r="O134" s="1">
        <v>2231</v>
      </c>
      <c r="Z134" s="1">
        <v>10</v>
      </c>
      <c r="AG134" s="5">
        <f>IF(Q134&gt;0,RANK(Q134,(N134:P134,Q134:AE134)),0)</f>
        <v>0</v>
      </c>
      <c r="AH134" s="5">
        <f>IF(R134&gt;0,RANK(R134,(N134:P134,Q134:AE134)),0)</f>
        <v>0</v>
      </c>
      <c r="AI134" s="5">
        <f>IF(T134&gt;0,RANK(T134,(N134:P134,Q134:AE134)),0)</f>
        <v>0</v>
      </c>
      <c r="AJ134" s="5">
        <f>IF(S134&gt;0,RANK(S134,(N134:P134,Q134:AE134)),0)</f>
        <v>0</v>
      </c>
      <c r="AK134" s="2">
        <f t="shared" si="30"/>
        <v>0</v>
      </c>
      <c r="AL134" s="2">
        <f t="shared" si="30"/>
        <v>0</v>
      </c>
      <c r="AM134" s="2">
        <f t="shared" si="27"/>
        <v>0</v>
      </c>
      <c r="AN134" s="2">
        <f t="shared" si="28"/>
        <v>0</v>
      </c>
      <c r="AP134" t="s">
        <v>45</v>
      </c>
      <c r="AQ134" t="s">
        <v>203</v>
      </c>
      <c r="AT134">
        <v>51</v>
      </c>
      <c r="AU134" s="79">
        <v>630</v>
      </c>
      <c r="AV134" s="54">
        <f t="shared" si="31"/>
        <v>51630</v>
      </c>
      <c r="AX134" s="5" t="s">
        <v>36</v>
      </c>
      <c r="AZ134" s="1"/>
      <c r="BA134" s="1"/>
    </row>
    <row r="135" spans="1:53" hidden="1" outlineLevel="1">
      <c r="A135" t="s">
        <v>46</v>
      </c>
      <c r="B135" t="s">
        <v>203</v>
      </c>
      <c r="C135" s="1">
        <f t="shared" si="21"/>
        <v>1311</v>
      </c>
      <c r="D135" s="5">
        <f>IF(N135&gt;0, RANK(N135,(N135:P135,Q135:AE135)),0)</f>
        <v>2</v>
      </c>
      <c r="E135" s="5">
        <f>IF(O135&gt;0,RANK(O135,(N135:P135,Q135:AE135)),0)</f>
        <v>1</v>
      </c>
      <c r="F135" s="5">
        <f>IF(P135&gt;0,RANK(P135,(N135:P135,Q135:AE135)),0)</f>
        <v>0</v>
      </c>
      <c r="G135" s="1">
        <f t="shared" si="22"/>
        <v>328</v>
      </c>
      <c r="H135" s="2">
        <f t="shared" si="23"/>
        <v>0.25019069412662093</v>
      </c>
      <c r="I135" s="2"/>
      <c r="J135" s="2">
        <f t="shared" si="29"/>
        <v>0.37376048817696417</v>
      </c>
      <c r="K135" s="2">
        <f t="shared" si="29"/>
        <v>0.62395118230358504</v>
      </c>
      <c r="L135" s="2">
        <f t="shared" si="29"/>
        <v>0</v>
      </c>
      <c r="M135" s="2">
        <f t="shared" si="25"/>
        <v>2.2883295194507935E-3</v>
      </c>
      <c r="N135" s="1">
        <v>490</v>
      </c>
      <c r="O135" s="1">
        <v>818</v>
      </c>
      <c r="Z135" s="1">
        <v>3</v>
      </c>
      <c r="AG135" s="5">
        <f>IF(Q135&gt;0,RANK(Q135,(N135:P135,Q135:AE135)),0)</f>
        <v>0</v>
      </c>
      <c r="AH135" s="5">
        <f>IF(R135&gt;0,RANK(R135,(N135:P135,Q135:AE135)),0)</f>
        <v>0</v>
      </c>
      <c r="AI135" s="5">
        <f>IF(T135&gt;0,RANK(T135,(N135:P135,Q135:AE135)),0)</f>
        <v>0</v>
      </c>
      <c r="AJ135" s="5">
        <f>IF(S135&gt;0,RANK(S135,(N135:P135,Q135:AE135)),0)</f>
        <v>0</v>
      </c>
      <c r="AK135" s="2">
        <f t="shared" si="30"/>
        <v>0</v>
      </c>
      <c r="AL135" s="2">
        <f t="shared" si="30"/>
        <v>0</v>
      </c>
      <c r="AM135" s="2">
        <f t="shared" si="27"/>
        <v>0</v>
      </c>
      <c r="AN135" s="2">
        <f t="shared" si="28"/>
        <v>0</v>
      </c>
      <c r="AP135" t="s">
        <v>46</v>
      </c>
      <c r="AQ135" t="s">
        <v>203</v>
      </c>
      <c r="AT135">
        <v>51</v>
      </c>
      <c r="AU135" s="79">
        <v>640</v>
      </c>
      <c r="AV135" s="54">
        <f t="shared" si="31"/>
        <v>51640</v>
      </c>
      <c r="AX135" s="5" t="s">
        <v>36</v>
      </c>
      <c r="AZ135" s="1"/>
      <c r="BA135" s="1"/>
    </row>
    <row r="136" spans="1:53" hidden="1" outlineLevel="1">
      <c r="A136" t="s">
        <v>47</v>
      </c>
      <c r="B136" t="s">
        <v>203</v>
      </c>
      <c r="C136" s="1">
        <f t="shared" si="21"/>
        <v>32302</v>
      </c>
      <c r="D136" s="5">
        <f>IF(N136&gt;0, RANK(N136,(N136:P136,Q136:AE136)),0)</f>
        <v>1</v>
      </c>
      <c r="E136" s="5">
        <f>IF(O136&gt;0,RANK(O136,(N136:P136,Q136:AE136)),0)</f>
        <v>2</v>
      </c>
      <c r="F136" s="5">
        <f>IF(P136&gt;0,RANK(P136,(N136:P136,Q136:AE136)),0)</f>
        <v>0</v>
      </c>
      <c r="G136" s="1">
        <f t="shared" si="22"/>
        <v>5137</v>
      </c>
      <c r="H136" s="2">
        <f t="shared" si="23"/>
        <v>0.15903040059439044</v>
      </c>
      <c r="I136" s="2"/>
      <c r="J136" s="2">
        <f t="shared" si="29"/>
        <v>0.5787876911646338</v>
      </c>
      <c r="K136" s="2">
        <f t="shared" si="29"/>
        <v>0.4197572905702433</v>
      </c>
      <c r="L136" s="2">
        <f t="shared" si="29"/>
        <v>0</v>
      </c>
      <c r="M136" s="2">
        <f t="shared" si="25"/>
        <v>1.4550182651228982E-3</v>
      </c>
      <c r="N136" s="1">
        <v>18696</v>
      </c>
      <c r="O136" s="1">
        <v>13559</v>
      </c>
      <c r="Z136" s="1">
        <v>47</v>
      </c>
      <c r="AG136" s="5">
        <f>IF(Q136&gt;0,RANK(Q136,(N136:P136,Q136:AE136)),0)</f>
        <v>0</v>
      </c>
      <c r="AH136" s="5">
        <f>IF(R136&gt;0,RANK(R136,(N136:P136,Q136:AE136)),0)</f>
        <v>0</v>
      </c>
      <c r="AI136" s="5">
        <f>IF(T136&gt;0,RANK(T136,(N136:P136,Q136:AE136)),0)</f>
        <v>0</v>
      </c>
      <c r="AJ136" s="5">
        <f>IF(S136&gt;0,RANK(S136,(N136:P136,Q136:AE136)),0)</f>
        <v>0</v>
      </c>
      <c r="AK136" s="2">
        <f t="shared" si="30"/>
        <v>0</v>
      </c>
      <c r="AL136" s="2">
        <f t="shared" si="30"/>
        <v>0</v>
      </c>
      <c r="AM136" s="2">
        <f t="shared" si="27"/>
        <v>0</v>
      </c>
      <c r="AN136" s="2">
        <f t="shared" si="28"/>
        <v>0</v>
      </c>
      <c r="AP136" t="s">
        <v>47</v>
      </c>
      <c r="AQ136" t="s">
        <v>203</v>
      </c>
      <c r="AT136">
        <v>51</v>
      </c>
      <c r="AU136" s="79">
        <v>650</v>
      </c>
      <c r="AV136" s="54">
        <f t="shared" si="31"/>
        <v>51650</v>
      </c>
      <c r="AX136" s="5" t="s">
        <v>36</v>
      </c>
      <c r="AZ136" s="1"/>
      <c r="BA136" s="1"/>
    </row>
    <row r="137" spans="1:53" hidden="1" outlineLevel="1">
      <c r="A137" t="s">
        <v>48</v>
      </c>
      <c r="B137" t="s">
        <v>203</v>
      </c>
      <c r="C137" s="1">
        <f t="shared" si="21"/>
        <v>6617</v>
      </c>
      <c r="D137" s="5">
        <f>IF(N137&gt;0, RANK(N137,(N137:P137,Q137:AE137)),0)</f>
        <v>2</v>
      </c>
      <c r="E137" s="5">
        <f>IF(O137&gt;0,RANK(O137,(N137:P137,Q137:AE137)),0)</f>
        <v>1</v>
      </c>
      <c r="F137" s="5">
        <f>IF(P137&gt;0,RANK(P137,(N137:P137,Q137:AE137)),0)</f>
        <v>0</v>
      </c>
      <c r="G137" s="1">
        <f t="shared" si="22"/>
        <v>1026</v>
      </c>
      <c r="H137" s="2">
        <f t="shared" si="23"/>
        <v>0.15505516094907057</v>
      </c>
      <c r="I137" s="2"/>
      <c r="J137" s="2">
        <f t="shared" si="29"/>
        <v>0.42164122714220947</v>
      </c>
      <c r="K137" s="2">
        <f t="shared" si="29"/>
        <v>0.57669638809127999</v>
      </c>
      <c r="L137" s="2">
        <f t="shared" si="29"/>
        <v>0</v>
      </c>
      <c r="M137" s="2">
        <f t="shared" si="25"/>
        <v>1.662384766510594E-3</v>
      </c>
      <c r="N137" s="1">
        <v>2790</v>
      </c>
      <c r="O137" s="1">
        <v>3816</v>
      </c>
      <c r="Z137" s="1">
        <v>11</v>
      </c>
      <c r="AG137" s="5">
        <f>IF(Q137&gt;0,RANK(Q137,(N137:P137,Q137:AE137)),0)</f>
        <v>0</v>
      </c>
      <c r="AH137" s="5">
        <f>IF(R137&gt;0,RANK(R137,(N137:P137,Q137:AE137)),0)</f>
        <v>0</v>
      </c>
      <c r="AI137" s="5">
        <f>IF(T137&gt;0,RANK(T137,(N137:P137,Q137:AE137)),0)</f>
        <v>0</v>
      </c>
      <c r="AJ137" s="5">
        <f>IF(S137&gt;0,RANK(S137,(N137:P137,Q137:AE137)),0)</f>
        <v>0</v>
      </c>
      <c r="AK137" s="2">
        <f t="shared" si="30"/>
        <v>0</v>
      </c>
      <c r="AL137" s="2">
        <f t="shared" si="30"/>
        <v>0</v>
      </c>
      <c r="AM137" s="2">
        <f t="shared" si="27"/>
        <v>0</v>
      </c>
      <c r="AN137" s="2">
        <f t="shared" si="28"/>
        <v>0</v>
      </c>
      <c r="AP137" t="s">
        <v>48</v>
      </c>
      <c r="AQ137" t="s">
        <v>203</v>
      </c>
      <c r="AT137">
        <v>51</v>
      </c>
      <c r="AU137" s="79">
        <v>660</v>
      </c>
      <c r="AV137" s="54">
        <f t="shared" si="31"/>
        <v>51660</v>
      </c>
      <c r="AX137" s="5" t="s">
        <v>36</v>
      </c>
      <c r="AZ137" s="1"/>
      <c r="BA137" s="1"/>
    </row>
    <row r="138" spans="1:53" hidden="1" outlineLevel="1">
      <c r="A138" t="s">
        <v>49</v>
      </c>
      <c r="B138" t="s">
        <v>203</v>
      </c>
      <c r="C138" s="1">
        <f t="shared" si="21"/>
        <v>4690</v>
      </c>
      <c r="D138" s="5">
        <f>IF(N138&gt;0, RANK(N138,(N138:P138,Q138:AE138)),0)</f>
        <v>2</v>
      </c>
      <c r="E138" s="5">
        <f>IF(O138&gt;0,RANK(O138,(N138:P138,Q138:AE138)),0)</f>
        <v>1</v>
      </c>
      <c r="F138" s="5">
        <f>IF(P138&gt;0,RANK(P138,(N138:P138,Q138:AE138)),0)</f>
        <v>0</v>
      </c>
      <c r="G138" s="1">
        <f t="shared" si="22"/>
        <v>1173</v>
      </c>
      <c r="H138" s="2">
        <f t="shared" si="23"/>
        <v>0.25010660980810234</v>
      </c>
      <c r="I138" s="2"/>
      <c r="J138" s="2">
        <f t="shared" si="29"/>
        <v>0.37377398720682303</v>
      </c>
      <c r="K138" s="2">
        <f t="shared" si="29"/>
        <v>0.62388059701492538</v>
      </c>
      <c r="L138" s="2">
        <f t="shared" si="29"/>
        <v>0</v>
      </c>
      <c r="M138" s="2">
        <f t="shared" si="25"/>
        <v>2.3454157782515361E-3</v>
      </c>
      <c r="N138" s="1">
        <v>1753</v>
      </c>
      <c r="O138" s="1">
        <v>2926</v>
      </c>
      <c r="Z138" s="1">
        <v>11</v>
      </c>
      <c r="AG138" s="5">
        <f>IF(Q138&gt;0,RANK(Q138,(N138:P138,Q138:AE138)),0)</f>
        <v>0</v>
      </c>
      <c r="AH138" s="5">
        <f>IF(R138&gt;0,RANK(R138,(N138:P138,Q138:AE138)),0)</f>
        <v>0</v>
      </c>
      <c r="AI138" s="5">
        <f>IF(T138&gt;0,RANK(T138,(N138:P138,Q138:AE138)),0)</f>
        <v>0</v>
      </c>
      <c r="AJ138" s="5">
        <f>IF(S138&gt;0,RANK(S138,(N138:P138,Q138:AE138)),0)</f>
        <v>0</v>
      </c>
      <c r="AK138" s="2">
        <f t="shared" si="30"/>
        <v>0</v>
      </c>
      <c r="AL138" s="2">
        <f t="shared" si="30"/>
        <v>0</v>
      </c>
      <c r="AM138" s="2">
        <f t="shared" si="27"/>
        <v>0</v>
      </c>
      <c r="AN138" s="2">
        <f t="shared" si="28"/>
        <v>0</v>
      </c>
      <c r="AP138" t="s">
        <v>49</v>
      </c>
      <c r="AQ138" t="s">
        <v>203</v>
      </c>
      <c r="AT138">
        <v>51</v>
      </c>
      <c r="AU138" s="79">
        <v>670</v>
      </c>
      <c r="AV138" s="54">
        <f t="shared" si="31"/>
        <v>51670</v>
      </c>
      <c r="AX138" s="5" t="s">
        <v>36</v>
      </c>
      <c r="AZ138" s="1"/>
      <c r="BA138" s="1"/>
    </row>
    <row r="139" spans="1:53" hidden="1" outlineLevel="1">
      <c r="A139" t="s">
        <v>50</v>
      </c>
      <c r="B139" t="s">
        <v>203</v>
      </c>
      <c r="C139" s="1">
        <f t="shared" si="21"/>
        <v>1505</v>
      </c>
      <c r="D139" s="5">
        <f>IF(N139&gt;0, RANK(N139,(N139:P139,Q139:AE139)),0)</f>
        <v>1</v>
      </c>
      <c r="E139" s="5">
        <f>IF(O139&gt;0,RANK(O139,(N139:P139,Q139:AE139)),0)</f>
        <v>2</v>
      </c>
      <c r="F139" s="5">
        <f>IF(P139&gt;0,RANK(P139,(N139:P139,Q139:AE139)),0)</f>
        <v>0</v>
      </c>
      <c r="G139" s="1">
        <f t="shared" si="22"/>
        <v>319</v>
      </c>
      <c r="H139" s="2">
        <f t="shared" si="23"/>
        <v>0.21196013289036544</v>
      </c>
      <c r="I139" s="2"/>
      <c r="J139" s="2">
        <f t="shared" si="29"/>
        <v>0.60531561461794015</v>
      </c>
      <c r="K139" s="2">
        <f t="shared" si="29"/>
        <v>0.39335548172757473</v>
      </c>
      <c r="L139" s="2">
        <f t="shared" si="29"/>
        <v>0</v>
      </c>
      <c r="M139" s="2">
        <f t="shared" si="25"/>
        <v>1.3289036544851252E-3</v>
      </c>
      <c r="N139" s="1">
        <v>911</v>
      </c>
      <c r="O139" s="1">
        <v>592</v>
      </c>
      <c r="Z139" s="1">
        <v>2</v>
      </c>
      <c r="AG139" s="5">
        <f>IF(Q139&gt;0,RANK(Q139,(N139:P139,Q139:AE139)),0)</f>
        <v>0</v>
      </c>
      <c r="AH139" s="5">
        <f>IF(R139&gt;0,RANK(R139,(N139:P139,Q139:AE139)),0)</f>
        <v>0</v>
      </c>
      <c r="AI139" s="5">
        <f>IF(T139&gt;0,RANK(T139,(N139:P139,Q139:AE139)),0)</f>
        <v>0</v>
      </c>
      <c r="AJ139" s="5">
        <f>IF(S139&gt;0,RANK(S139,(N139:P139,Q139:AE139)),0)</f>
        <v>0</v>
      </c>
      <c r="AK139" s="2">
        <f t="shared" si="30"/>
        <v>0</v>
      </c>
      <c r="AL139" s="2">
        <f t="shared" si="30"/>
        <v>0</v>
      </c>
      <c r="AM139" s="2">
        <f t="shared" si="27"/>
        <v>0</v>
      </c>
      <c r="AN139" s="2">
        <f t="shared" si="28"/>
        <v>0</v>
      </c>
      <c r="AP139" t="s">
        <v>50</v>
      </c>
      <c r="AQ139" t="s">
        <v>203</v>
      </c>
      <c r="AT139">
        <v>51</v>
      </c>
      <c r="AU139" s="79">
        <v>678</v>
      </c>
      <c r="AV139" s="54">
        <f t="shared" si="31"/>
        <v>51678</v>
      </c>
      <c r="AX139" s="5" t="s">
        <v>36</v>
      </c>
      <c r="AZ139" s="1"/>
      <c r="BA139" s="1"/>
    </row>
    <row r="140" spans="1:53" hidden="1" outlineLevel="1">
      <c r="A140" t="s">
        <v>51</v>
      </c>
      <c r="B140" t="s">
        <v>203</v>
      </c>
      <c r="C140" s="1">
        <f t="shared" si="21"/>
        <v>20242</v>
      </c>
      <c r="D140" s="5">
        <f>IF(N140&gt;0, RANK(N140,(N140:P140,Q140:AE140)),0)</f>
        <v>2</v>
      </c>
      <c r="E140" s="5">
        <f>IF(O140&gt;0,RANK(O140,(N140:P140,Q140:AE140)),0)</f>
        <v>1</v>
      </c>
      <c r="F140" s="5">
        <f>IF(P140&gt;0,RANK(P140,(N140:P140,Q140:AE140)),0)</f>
        <v>0</v>
      </c>
      <c r="G140" s="1">
        <f t="shared" si="22"/>
        <v>4790</v>
      </c>
      <c r="H140" s="2">
        <f t="shared" si="23"/>
        <v>0.23663669597865825</v>
      </c>
      <c r="I140" s="2"/>
      <c r="J140" s="2">
        <f t="shared" si="29"/>
        <v>0.38103942298191879</v>
      </c>
      <c r="K140" s="2">
        <f t="shared" si="29"/>
        <v>0.61767611896057706</v>
      </c>
      <c r="L140" s="2">
        <f t="shared" si="29"/>
        <v>0</v>
      </c>
      <c r="M140" s="2">
        <f t="shared" si="25"/>
        <v>1.2844580575042119E-3</v>
      </c>
      <c r="N140" s="1">
        <v>7713</v>
      </c>
      <c r="O140" s="1">
        <v>12503</v>
      </c>
      <c r="Z140" s="1">
        <v>26</v>
      </c>
      <c r="AG140" s="5">
        <f>IF(Q140&gt;0,RANK(Q140,(N140:P140,Q140:AE140)),0)</f>
        <v>0</v>
      </c>
      <c r="AH140" s="5">
        <f>IF(R140&gt;0,RANK(R140,(N140:P140,Q140:AE140)),0)</f>
        <v>0</v>
      </c>
      <c r="AI140" s="5">
        <f>IF(T140&gt;0,RANK(T140,(N140:P140,Q140:AE140)),0)</f>
        <v>0</v>
      </c>
      <c r="AJ140" s="5">
        <f>IF(S140&gt;0,RANK(S140,(N140:P140,Q140:AE140)),0)</f>
        <v>0</v>
      </c>
      <c r="AK140" s="2">
        <f t="shared" si="30"/>
        <v>0</v>
      </c>
      <c r="AL140" s="2">
        <f t="shared" si="30"/>
        <v>0</v>
      </c>
      <c r="AM140" s="2">
        <f t="shared" si="27"/>
        <v>0</v>
      </c>
      <c r="AN140" s="2">
        <f t="shared" si="28"/>
        <v>0</v>
      </c>
      <c r="AP140" t="s">
        <v>51</v>
      </c>
      <c r="AQ140" t="s">
        <v>203</v>
      </c>
      <c r="AT140">
        <v>51</v>
      </c>
      <c r="AU140" s="79">
        <v>680</v>
      </c>
      <c r="AV140" s="54">
        <f t="shared" si="31"/>
        <v>51680</v>
      </c>
      <c r="AX140" s="5" t="s">
        <v>36</v>
      </c>
      <c r="AZ140" s="1"/>
      <c r="BA140" s="1"/>
    </row>
    <row r="141" spans="1:53" hidden="1" outlineLevel="1">
      <c r="A141" t="s">
        <v>52</v>
      </c>
      <c r="B141" t="s">
        <v>203</v>
      </c>
      <c r="C141" s="1">
        <f t="shared" si="21"/>
        <v>6889</v>
      </c>
      <c r="D141" s="5">
        <f>IF(N141&gt;0, RANK(N141,(N141:P141,Q141:AE141)),0)</f>
        <v>2</v>
      </c>
      <c r="E141" s="5">
        <f>IF(O141&gt;0,RANK(O141,(N141:P141,Q141:AE141)),0)</f>
        <v>1</v>
      </c>
      <c r="F141" s="5">
        <f>IF(P141&gt;0,RANK(P141,(N141:P141,Q141:AE141)),0)</f>
        <v>0</v>
      </c>
      <c r="G141" s="1">
        <f t="shared" si="22"/>
        <v>1648</v>
      </c>
      <c r="H141" s="2">
        <f t="shared" si="23"/>
        <v>0.23922194803309624</v>
      </c>
      <c r="I141" s="2"/>
      <c r="J141" s="2">
        <f t="shared" si="29"/>
        <v>0.38002612861082885</v>
      </c>
      <c r="K141" s="2">
        <f t="shared" si="29"/>
        <v>0.61924807664392512</v>
      </c>
      <c r="L141" s="2">
        <f t="shared" si="29"/>
        <v>0</v>
      </c>
      <c r="M141" s="2">
        <f t="shared" si="25"/>
        <v>7.2579474524603338E-4</v>
      </c>
      <c r="N141" s="1">
        <v>2618</v>
      </c>
      <c r="O141" s="1">
        <v>4266</v>
      </c>
      <c r="Z141" s="1">
        <v>5</v>
      </c>
      <c r="AG141" s="5">
        <f>IF(Q141&gt;0,RANK(Q141,(N141:P141,Q141:AE141)),0)</f>
        <v>0</v>
      </c>
      <c r="AH141" s="5">
        <f>IF(R141&gt;0,RANK(R141,(N141:P141,Q141:AE141)),0)</f>
        <v>0</v>
      </c>
      <c r="AI141" s="5">
        <f>IF(T141&gt;0,RANK(T141,(N141:P141,Q141:AE141)),0)</f>
        <v>0</v>
      </c>
      <c r="AJ141" s="5">
        <f>IF(S141&gt;0,RANK(S141,(N141:P141,Q141:AE141)),0)</f>
        <v>0</v>
      </c>
      <c r="AK141" s="2">
        <f t="shared" si="30"/>
        <v>0</v>
      </c>
      <c r="AL141" s="2">
        <f t="shared" si="30"/>
        <v>0</v>
      </c>
      <c r="AM141" s="2">
        <f t="shared" si="27"/>
        <v>0</v>
      </c>
      <c r="AN141" s="2">
        <f t="shared" si="28"/>
        <v>0</v>
      </c>
      <c r="AP141" t="s">
        <v>52</v>
      </c>
      <c r="AQ141" t="s">
        <v>203</v>
      </c>
      <c r="AT141">
        <v>51</v>
      </c>
      <c r="AU141" s="79">
        <v>683</v>
      </c>
      <c r="AV141" s="54">
        <f t="shared" si="31"/>
        <v>51683</v>
      </c>
      <c r="AX141" s="5" t="s">
        <v>36</v>
      </c>
      <c r="AZ141" s="1"/>
      <c r="BA141" s="1"/>
    </row>
    <row r="142" spans="1:53" hidden="1" outlineLevel="1">
      <c r="A142" t="s">
        <v>53</v>
      </c>
      <c r="B142" t="s">
        <v>203</v>
      </c>
      <c r="C142" s="1">
        <f t="shared" si="21"/>
        <v>1672</v>
      </c>
      <c r="D142" s="5">
        <f>IF(N142&gt;0, RANK(N142,(N142:P142,Q142:AE142)),0)</f>
        <v>2</v>
      </c>
      <c r="E142" s="5">
        <f>IF(O142&gt;0,RANK(O142,(N142:P142,Q142:AE142)),0)</f>
        <v>1</v>
      </c>
      <c r="F142" s="5">
        <f>IF(P142&gt;0,RANK(P142,(N142:P142,Q142:AE142)),0)</f>
        <v>0</v>
      </c>
      <c r="G142" s="1">
        <f t="shared" si="22"/>
        <v>340</v>
      </c>
      <c r="H142" s="2">
        <f t="shared" si="23"/>
        <v>0.20334928229665072</v>
      </c>
      <c r="I142" s="2"/>
      <c r="J142" s="2">
        <f t="shared" si="29"/>
        <v>0.39832535885167464</v>
      </c>
      <c r="K142" s="2">
        <f t="shared" si="29"/>
        <v>0.60167464114832536</v>
      </c>
      <c r="L142" s="2">
        <f t="shared" si="29"/>
        <v>0</v>
      </c>
      <c r="M142" s="2">
        <f t="shared" si="25"/>
        <v>0</v>
      </c>
      <c r="N142" s="1">
        <v>666</v>
      </c>
      <c r="O142" s="1">
        <v>1006</v>
      </c>
      <c r="Z142" s="1">
        <v>0</v>
      </c>
      <c r="AG142" s="5">
        <f>IF(Q142&gt;0,RANK(Q142,(N142:P142,Q142:AE142)),0)</f>
        <v>0</v>
      </c>
      <c r="AH142" s="5">
        <f>IF(R142&gt;0,RANK(R142,(N142:P142,Q142:AE142)),0)</f>
        <v>0</v>
      </c>
      <c r="AI142" s="5">
        <f>IF(T142&gt;0,RANK(T142,(N142:P142,Q142:AE142)),0)</f>
        <v>0</v>
      </c>
      <c r="AJ142" s="5">
        <f>IF(S142&gt;0,RANK(S142,(N142:P142,Q142:AE142)),0)</f>
        <v>0</v>
      </c>
      <c r="AK142" s="2">
        <f t="shared" si="30"/>
        <v>0</v>
      </c>
      <c r="AL142" s="2">
        <f t="shared" si="30"/>
        <v>0</v>
      </c>
      <c r="AM142" s="2">
        <f t="shared" si="27"/>
        <v>0</v>
      </c>
      <c r="AN142" s="2">
        <f t="shared" si="28"/>
        <v>0</v>
      </c>
      <c r="AP142" t="s">
        <v>53</v>
      </c>
      <c r="AQ142" t="s">
        <v>203</v>
      </c>
      <c r="AT142">
        <v>51</v>
      </c>
      <c r="AU142" s="79">
        <v>685</v>
      </c>
      <c r="AV142" s="54">
        <f t="shared" si="31"/>
        <v>51685</v>
      </c>
      <c r="AX142" s="5" t="s">
        <v>36</v>
      </c>
      <c r="AZ142" s="1"/>
      <c r="BA142" s="1"/>
    </row>
    <row r="143" spans="1:53" hidden="1" outlineLevel="1">
      <c r="A143" t="s">
        <v>54</v>
      </c>
      <c r="B143" t="s">
        <v>203</v>
      </c>
      <c r="C143" s="1">
        <f t="shared" si="21"/>
        <v>3248</v>
      </c>
      <c r="D143" s="5">
        <f>IF(N143&gt;0, RANK(N143,(N143:P143,Q143:AE143)),0)</f>
        <v>1</v>
      </c>
      <c r="E143" s="5">
        <f>IF(O143&gt;0,RANK(O143,(N143:P143,Q143:AE143)),0)</f>
        <v>2</v>
      </c>
      <c r="F143" s="5">
        <f>IF(P143&gt;0,RANK(P143,(N143:P143,Q143:AE143)),0)</f>
        <v>0</v>
      </c>
      <c r="G143" s="1">
        <f t="shared" si="22"/>
        <v>113</v>
      </c>
      <c r="H143" s="2">
        <f t="shared" si="23"/>
        <v>3.4790640394088669E-2</v>
      </c>
      <c r="I143" s="2"/>
      <c r="J143" s="2">
        <f t="shared" si="29"/>
        <v>0.51662561576354682</v>
      </c>
      <c r="K143" s="2">
        <f t="shared" si="29"/>
        <v>0.48183497536945813</v>
      </c>
      <c r="L143" s="2">
        <f t="shared" si="29"/>
        <v>0</v>
      </c>
      <c r="M143" s="2">
        <f t="shared" si="25"/>
        <v>1.5394088669950512E-3</v>
      </c>
      <c r="N143" s="1">
        <v>1678</v>
      </c>
      <c r="O143" s="1">
        <v>1565</v>
      </c>
      <c r="Z143" s="1">
        <v>5</v>
      </c>
      <c r="AG143" s="5">
        <f>IF(Q143&gt;0,RANK(Q143,(N143:P143,Q143:AE143)),0)</f>
        <v>0</v>
      </c>
      <c r="AH143" s="5">
        <f>IF(R143&gt;0,RANK(R143,(N143:P143,Q143:AE143)),0)</f>
        <v>0</v>
      </c>
      <c r="AI143" s="5">
        <f>IF(T143&gt;0,RANK(T143,(N143:P143,Q143:AE143)),0)</f>
        <v>0</v>
      </c>
      <c r="AJ143" s="5">
        <f>IF(S143&gt;0,RANK(S143,(N143:P143,Q143:AE143)),0)</f>
        <v>0</v>
      </c>
      <c r="AK143" s="2">
        <f t="shared" si="30"/>
        <v>0</v>
      </c>
      <c r="AL143" s="2">
        <f t="shared" si="30"/>
        <v>0</v>
      </c>
      <c r="AM143" s="2">
        <f t="shared" si="27"/>
        <v>0</v>
      </c>
      <c r="AN143" s="2">
        <f t="shared" si="28"/>
        <v>0</v>
      </c>
      <c r="AP143" t="s">
        <v>54</v>
      </c>
      <c r="AQ143" t="s">
        <v>203</v>
      </c>
      <c r="AT143">
        <v>51</v>
      </c>
      <c r="AU143" s="79">
        <v>690</v>
      </c>
      <c r="AV143" s="54">
        <f t="shared" si="31"/>
        <v>51690</v>
      </c>
      <c r="AX143" s="5" t="s">
        <v>36</v>
      </c>
      <c r="AZ143" s="1"/>
      <c r="BA143" s="1"/>
    </row>
    <row r="144" spans="1:53" hidden="1" outlineLevel="1">
      <c r="A144" t="s">
        <v>55</v>
      </c>
      <c r="B144" t="s">
        <v>203</v>
      </c>
      <c r="C144" s="1">
        <f t="shared" si="21"/>
        <v>36857</v>
      </c>
      <c r="D144" s="5">
        <f>IF(N144&gt;0, RANK(N144,(N144:P144,Q144:AE144)),0)</f>
        <v>1</v>
      </c>
      <c r="E144" s="5">
        <f>IF(O144&gt;0,RANK(O144,(N144:P144,Q144:AE144)),0)</f>
        <v>2</v>
      </c>
      <c r="F144" s="5">
        <f>IF(P144&gt;0,RANK(P144,(N144:P144,Q144:AE144)),0)</f>
        <v>0</v>
      </c>
      <c r="G144" s="1">
        <f t="shared" si="22"/>
        <v>14</v>
      </c>
      <c r="H144" s="2">
        <f t="shared" si="23"/>
        <v>3.7984643351330819E-4</v>
      </c>
      <c r="I144" s="2"/>
      <c r="J144" s="2">
        <f t="shared" si="29"/>
        <v>0.49963371951054075</v>
      </c>
      <c r="K144" s="2">
        <f t="shared" si="29"/>
        <v>0.49925387307702745</v>
      </c>
      <c r="L144" s="2">
        <f t="shared" si="29"/>
        <v>0</v>
      </c>
      <c r="M144" s="2">
        <f t="shared" si="25"/>
        <v>1.1124074124318484E-3</v>
      </c>
      <c r="N144" s="1">
        <v>18415</v>
      </c>
      <c r="O144" s="1">
        <v>18401</v>
      </c>
      <c r="Z144" s="1">
        <v>41</v>
      </c>
      <c r="AG144" s="5">
        <f>IF(Q144&gt;0,RANK(Q144,(N144:P144,Q144:AE144)),0)</f>
        <v>0</v>
      </c>
      <c r="AH144" s="5">
        <f>IF(R144&gt;0,RANK(R144,(N144:P144,Q144:AE144)),0)</f>
        <v>0</v>
      </c>
      <c r="AI144" s="5">
        <f>IF(T144&gt;0,RANK(T144,(N144:P144,Q144:AE144)),0)</f>
        <v>0</v>
      </c>
      <c r="AJ144" s="5">
        <f>IF(S144&gt;0,RANK(S144,(N144:P144,Q144:AE144)),0)</f>
        <v>0</v>
      </c>
      <c r="AK144" s="2">
        <f t="shared" si="30"/>
        <v>0</v>
      </c>
      <c r="AL144" s="2">
        <f t="shared" si="30"/>
        <v>0</v>
      </c>
      <c r="AM144" s="2">
        <f t="shared" si="27"/>
        <v>0</v>
      </c>
      <c r="AN144" s="2">
        <f t="shared" si="28"/>
        <v>0</v>
      </c>
      <c r="AP144" t="s">
        <v>55</v>
      </c>
      <c r="AQ144" t="s">
        <v>203</v>
      </c>
      <c r="AT144">
        <v>51</v>
      </c>
      <c r="AU144" s="79">
        <v>700</v>
      </c>
      <c r="AV144" s="54">
        <f t="shared" si="31"/>
        <v>51700</v>
      </c>
      <c r="AX144" s="5" t="s">
        <v>36</v>
      </c>
      <c r="AZ144" s="1"/>
      <c r="BA144" s="1"/>
    </row>
    <row r="145" spans="1:53" hidden="1" outlineLevel="1">
      <c r="A145" t="s">
        <v>56</v>
      </c>
      <c r="B145" t="s">
        <v>203</v>
      </c>
      <c r="C145" s="1">
        <f t="shared" si="21"/>
        <v>39988</v>
      </c>
      <c r="D145" s="5">
        <f>IF(N145&gt;0, RANK(N145,(N145:P145,Q145:AE145)),0)</f>
        <v>1</v>
      </c>
      <c r="E145" s="5">
        <f>IF(O145&gt;0,RANK(O145,(N145:P145,Q145:AE145)),0)</f>
        <v>2</v>
      </c>
      <c r="F145" s="5">
        <f>IF(P145&gt;0,RANK(P145,(N145:P145,Q145:AE145)),0)</f>
        <v>0</v>
      </c>
      <c r="G145" s="1">
        <f t="shared" si="22"/>
        <v>8112</v>
      </c>
      <c r="H145" s="2">
        <f t="shared" si="23"/>
        <v>0.20286085825747724</v>
      </c>
      <c r="I145" s="2"/>
      <c r="J145" s="2">
        <f t="shared" si="29"/>
        <v>0.60080524157247173</v>
      </c>
      <c r="K145" s="2">
        <f t="shared" si="29"/>
        <v>0.39794438331499449</v>
      </c>
      <c r="L145" s="2">
        <f t="shared" si="29"/>
        <v>0</v>
      </c>
      <c r="M145" s="2">
        <f t="shared" si="25"/>
        <v>1.2503751125337859E-3</v>
      </c>
      <c r="N145" s="1">
        <v>24025</v>
      </c>
      <c r="O145" s="1">
        <v>15913</v>
      </c>
      <c r="Z145" s="1">
        <v>50</v>
      </c>
      <c r="AG145" s="5">
        <f>IF(Q145&gt;0,RANK(Q145,(N145:P145,Q145:AE145)),0)</f>
        <v>0</v>
      </c>
      <c r="AH145" s="5">
        <f>IF(R145&gt;0,RANK(R145,(N145:P145,Q145:AE145)),0)</f>
        <v>0</v>
      </c>
      <c r="AI145" s="5">
        <f>IF(T145&gt;0,RANK(T145,(N145:P145,Q145:AE145)),0)</f>
        <v>0</v>
      </c>
      <c r="AJ145" s="5">
        <f>IF(S145&gt;0,RANK(S145,(N145:P145,Q145:AE145)),0)</f>
        <v>0</v>
      </c>
      <c r="AK145" s="2">
        <f t="shared" si="30"/>
        <v>0</v>
      </c>
      <c r="AL145" s="2">
        <f t="shared" si="30"/>
        <v>0</v>
      </c>
      <c r="AM145" s="2">
        <f t="shared" si="27"/>
        <v>0</v>
      </c>
      <c r="AN145" s="2">
        <f t="shared" si="28"/>
        <v>0</v>
      </c>
      <c r="AP145" t="s">
        <v>56</v>
      </c>
      <c r="AQ145" t="s">
        <v>203</v>
      </c>
      <c r="AT145">
        <v>51</v>
      </c>
      <c r="AU145" s="79">
        <v>710</v>
      </c>
      <c r="AV145" s="54">
        <f t="shared" si="31"/>
        <v>51710</v>
      </c>
      <c r="AX145" s="5" t="s">
        <v>36</v>
      </c>
      <c r="AZ145" s="1"/>
      <c r="BA145" s="1"/>
    </row>
    <row r="146" spans="1:53" hidden="1" outlineLevel="1">
      <c r="A146" t="s">
        <v>57</v>
      </c>
      <c r="B146" t="s">
        <v>203</v>
      </c>
      <c r="C146" s="1">
        <f t="shared" si="21"/>
        <v>938</v>
      </c>
      <c r="D146" s="5">
        <f>IF(N146&gt;0, RANK(N146,(N146:P146,Q146:AE146)),0)</f>
        <v>2</v>
      </c>
      <c r="E146" s="5">
        <f>IF(O146&gt;0,RANK(O146,(N146:P146,Q146:AE146)),0)</f>
        <v>1</v>
      </c>
      <c r="F146" s="5">
        <f>IF(P146&gt;0,RANK(P146,(N146:P146,Q146:AE146)),0)</f>
        <v>0</v>
      </c>
      <c r="G146" s="1">
        <f t="shared" si="22"/>
        <v>199</v>
      </c>
      <c r="H146" s="2">
        <f t="shared" si="23"/>
        <v>0.21215351812366737</v>
      </c>
      <c r="I146" s="2"/>
      <c r="J146" s="2">
        <f t="shared" si="29"/>
        <v>0.39339019189765456</v>
      </c>
      <c r="K146" s="2">
        <f t="shared" si="29"/>
        <v>0.60554371002132201</v>
      </c>
      <c r="L146" s="2">
        <f t="shared" si="29"/>
        <v>0</v>
      </c>
      <c r="M146" s="2">
        <f t="shared" si="25"/>
        <v>1.0660980810234255E-3</v>
      </c>
      <c r="N146" s="1">
        <v>369</v>
      </c>
      <c r="O146" s="1">
        <v>568</v>
      </c>
      <c r="Z146" s="1">
        <v>1</v>
      </c>
      <c r="AG146" s="5">
        <f>IF(Q146&gt;0,RANK(Q146,(N146:P146,Q146:AE146)),0)</f>
        <v>0</v>
      </c>
      <c r="AH146" s="5">
        <f>IF(R146&gt;0,RANK(R146,(N146:P146,Q146:AE146)),0)</f>
        <v>0</v>
      </c>
      <c r="AI146" s="5">
        <f>IF(T146&gt;0,RANK(T146,(N146:P146,Q146:AE146)),0)</f>
        <v>0</v>
      </c>
      <c r="AJ146" s="5">
        <f>IF(S146&gt;0,RANK(S146,(N146:P146,Q146:AE146)),0)</f>
        <v>0</v>
      </c>
      <c r="AK146" s="2">
        <f t="shared" si="30"/>
        <v>0</v>
      </c>
      <c r="AL146" s="2">
        <f t="shared" si="30"/>
        <v>0</v>
      </c>
      <c r="AM146" s="2">
        <f t="shared" si="27"/>
        <v>0</v>
      </c>
      <c r="AN146" s="2">
        <f t="shared" si="28"/>
        <v>0</v>
      </c>
      <c r="AP146" t="s">
        <v>57</v>
      </c>
      <c r="AQ146" t="s">
        <v>203</v>
      </c>
      <c r="AT146">
        <v>51</v>
      </c>
      <c r="AU146" s="79">
        <v>720</v>
      </c>
      <c r="AV146" s="54">
        <f t="shared" si="31"/>
        <v>51720</v>
      </c>
      <c r="AX146" s="5" t="s">
        <v>36</v>
      </c>
      <c r="AZ146" s="1"/>
      <c r="BA146" s="1"/>
    </row>
    <row r="147" spans="1:53" hidden="1" outlineLevel="1">
      <c r="A147" t="s">
        <v>58</v>
      </c>
      <c r="B147" t="s">
        <v>203</v>
      </c>
      <c r="C147" s="1">
        <f t="shared" si="21"/>
        <v>6438</v>
      </c>
      <c r="D147" s="5">
        <f>IF(N147&gt;0, RANK(N147,(N147:P147,Q147:AE147)),0)</f>
        <v>1</v>
      </c>
      <c r="E147" s="5">
        <f>IF(O147&gt;0,RANK(O147,(N147:P147,Q147:AE147)),0)</f>
        <v>2</v>
      </c>
      <c r="F147" s="5">
        <f>IF(P147&gt;0,RANK(P147,(N147:P147,Q147:AE147)),0)</f>
        <v>0</v>
      </c>
      <c r="G147" s="1">
        <f t="shared" si="22"/>
        <v>3993</v>
      </c>
      <c r="H147" s="2">
        <f t="shared" si="23"/>
        <v>0.62022367194780992</v>
      </c>
      <c r="I147" s="2"/>
      <c r="J147" s="2">
        <f t="shared" si="29"/>
        <v>0.80987884436160296</v>
      </c>
      <c r="K147" s="2">
        <f t="shared" si="29"/>
        <v>0.18965517241379309</v>
      </c>
      <c r="L147" s="2">
        <f t="shared" si="29"/>
        <v>0</v>
      </c>
      <c r="M147" s="2">
        <f t="shared" si="25"/>
        <v>4.659832246039497E-4</v>
      </c>
      <c r="N147" s="1">
        <v>5214</v>
      </c>
      <c r="O147" s="1">
        <v>1221</v>
      </c>
      <c r="Z147" s="1">
        <v>3</v>
      </c>
      <c r="AG147" s="5">
        <f>IF(Q147&gt;0,RANK(Q147,(N147:P147,Q147:AE147)),0)</f>
        <v>0</v>
      </c>
      <c r="AH147" s="5">
        <f>IF(R147&gt;0,RANK(R147,(N147:P147,Q147:AE147)),0)</f>
        <v>0</v>
      </c>
      <c r="AI147" s="5">
        <f>IF(T147&gt;0,RANK(T147,(N147:P147,Q147:AE147)),0)</f>
        <v>0</v>
      </c>
      <c r="AJ147" s="5">
        <f>IF(S147&gt;0,RANK(S147,(N147:P147,Q147:AE147)),0)</f>
        <v>0</v>
      </c>
      <c r="AK147" s="2">
        <f t="shared" si="30"/>
        <v>0</v>
      </c>
      <c r="AL147" s="2">
        <f t="shared" si="30"/>
        <v>0</v>
      </c>
      <c r="AM147" s="2">
        <f t="shared" si="27"/>
        <v>0</v>
      </c>
      <c r="AN147" s="2">
        <f t="shared" si="28"/>
        <v>0</v>
      </c>
      <c r="AP147" t="s">
        <v>58</v>
      </c>
      <c r="AQ147" t="s">
        <v>203</v>
      </c>
      <c r="AT147">
        <v>51</v>
      </c>
      <c r="AU147" s="79">
        <v>730</v>
      </c>
      <c r="AV147" s="54">
        <f t="shared" si="31"/>
        <v>51730</v>
      </c>
      <c r="AX147" s="5" t="s">
        <v>36</v>
      </c>
      <c r="AZ147" s="1"/>
      <c r="BA147" s="1"/>
    </row>
    <row r="148" spans="1:53" hidden="1" outlineLevel="1">
      <c r="A148" t="s">
        <v>59</v>
      </c>
      <c r="B148" t="s">
        <v>203</v>
      </c>
      <c r="C148" s="1">
        <f t="shared" si="21"/>
        <v>4662</v>
      </c>
      <c r="D148" s="5">
        <f>IF(N148&gt;0, RANK(N148,(N148:P148,Q148:AE148)),0)</f>
        <v>2</v>
      </c>
      <c r="E148" s="5">
        <f>IF(O148&gt;0,RANK(O148,(N148:P148,Q148:AE148)),0)</f>
        <v>1</v>
      </c>
      <c r="F148" s="5">
        <f>IF(P148&gt;0,RANK(P148,(N148:P148,Q148:AE148)),0)</f>
        <v>0</v>
      </c>
      <c r="G148" s="1">
        <f t="shared" si="22"/>
        <v>2815</v>
      </c>
      <c r="H148" s="2">
        <f t="shared" si="23"/>
        <v>0.60381810381810386</v>
      </c>
      <c r="I148" s="2"/>
      <c r="J148" s="2">
        <f t="shared" si="29"/>
        <v>0.19776919776919777</v>
      </c>
      <c r="K148" s="2">
        <f t="shared" si="29"/>
        <v>0.80158730158730163</v>
      </c>
      <c r="L148" s="2">
        <f t="shared" si="29"/>
        <v>0</v>
      </c>
      <c r="M148" s="2">
        <f t="shared" si="25"/>
        <v>6.4350064350060521E-4</v>
      </c>
      <c r="N148" s="1">
        <v>922</v>
      </c>
      <c r="O148" s="1">
        <v>3737</v>
      </c>
      <c r="Z148" s="1">
        <v>3</v>
      </c>
      <c r="AG148" s="5">
        <f>IF(Q148&gt;0,RANK(Q148,(N148:P148,Q148:AE148)),0)</f>
        <v>0</v>
      </c>
      <c r="AH148" s="5">
        <f>IF(R148&gt;0,RANK(R148,(N148:P148,Q148:AE148)),0)</f>
        <v>0</v>
      </c>
      <c r="AI148" s="5">
        <f>IF(T148&gt;0,RANK(T148,(N148:P148,Q148:AE148)),0)</f>
        <v>0</v>
      </c>
      <c r="AJ148" s="5">
        <f>IF(S148&gt;0,RANK(S148,(N148:P148,Q148:AE148)),0)</f>
        <v>0</v>
      </c>
      <c r="AK148" s="2">
        <f t="shared" si="30"/>
        <v>0</v>
      </c>
      <c r="AL148" s="2">
        <f t="shared" si="30"/>
        <v>0</v>
      </c>
      <c r="AM148" s="2">
        <f t="shared" si="27"/>
        <v>0</v>
      </c>
      <c r="AN148" s="2">
        <f t="shared" si="28"/>
        <v>0</v>
      </c>
      <c r="AP148" t="s">
        <v>59</v>
      </c>
      <c r="AQ148" t="s">
        <v>203</v>
      </c>
      <c r="AT148">
        <v>51</v>
      </c>
      <c r="AU148" s="79">
        <v>735</v>
      </c>
      <c r="AV148" s="54">
        <f t="shared" si="31"/>
        <v>51735</v>
      </c>
      <c r="AX148" s="5" t="s">
        <v>36</v>
      </c>
      <c r="AZ148" s="1"/>
      <c r="BA148" s="1"/>
    </row>
    <row r="149" spans="1:53" hidden="1" outlineLevel="1">
      <c r="A149" t="s">
        <v>60</v>
      </c>
      <c r="B149" t="s">
        <v>203</v>
      </c>
      <c r="C149" s="1">
        <f t="shared" si="21"/>
        <v>21963</v>
      </c>
      <c r="D149" s="5">
        <f>IF(N149&gt;0, RANK(N149,(N149:P149,Q149:AE149)),0)</f>
        <v>1</v>
      </c>
      <c r="E149" s="5">
        <f>IF(O149&gt;0,RANK(O149,(N149:P149,Q149:AE149)),0)</f>
        <v>2</v>
      </c>
      <c r="F149" s="5">
        <f>IF(P149&gt;0,RANK(P149,(N149:P149,Q149:AE149)),0)</f>
        <v>0</v>
      </c>
      <c r="G149" s="1">
        <f t="shared" si="22"/>
        <v>4300</v>
      </c>
      <c r="H149" s="2">
        <f t="shared" si="23"/>
        <v>0.19578381823976687</v>
      </c>
      <c r="I149" s="2"/>
      <c r="J149" s="2">
        <f t="shared" si="29"/>
        <v>0.59755042571597683</v>
      </c>
      <c r="K149" s="2">
        <f t="shared" si="29"/>
        <v>0.40176660747621001</v>
      </c>
      <c r="L149" s="2">
        <f t="shared" si="29"/>
        <v>0</v>
      </c>
      <c r="M149" s="2">
        <f t="shared" si="25"/>
        <v>6.8296680781315677E-4</v>
      </c>
      <c r="N149" s="1">
        <v>13124</v>
      </c>
      <c r="O149" s="1">
        <v>8824</v>
      </c>
      <c r="Z149" s="1">
        <v>15</v>
      </c>
      <c r="AG149" s="5">
        <f>IF(Q149&gt;0,RANK(Q149,(N149:P149,Q149:AE149)),0)</f>
        <v>0</v>
      </c>
      <c r="AH149" s="5">
        <f>IF(R149&gt;0,RANK(R149,(N149:P149,Q149:AE149)),0)</f>
        <v>0</v>
      </c>
      <c r="AI149" s="5">
        <f>IF(T149&gt;0,RANK(T149,(N149:P149,Q149:AE149)),0)</f>
        <v>0</v>
      </c>
      <c r="AJ149" s="5">
        <f>IF(S149&gt;0,RANK(S149,(N149:P149,Q149:AE149)),0)</f>
        <v>0</v>
      </c>
      <c r="AK149" s="2">
        <f t="shared" si="30"/>
        <v>0</v>
      </c>
      <c r="AL149" s="2">
        <f t="shared" si="30"/>
        <v>0</v>
      </c>
      <c r="AM149" s="2">
        <f t="shared" si="27"/>
        <v>0</v>
      </c>
      <c r="AN149" s="2">
        <f t="shared" si="28"/>
        <v>0</v>
      </c>
      <c r="AP149" t="s">
        <v>60</v>
      </c>
      <c r="AQ149" t="s">
        <v>203</v>
      </c>
      <c r="AT149">
        <v>51</v>
      </c>
      <c r="AU149" s="79">
        <v>740</v>
      </c>
      <c r="AV149" s="54">
        <f t="shared" si="31"/>
        <v>51740</v>
      </c>
      <c r="AX149" s="5" t="s">
        <v>36</v>
      </c>
      <c r="AZ149" s="1"/>
      <c r="BA149" s="1"/>
    </row>
    <row r="150" spans="1:53" hidden="1" outlineLevel="1">
      <c r="A150" t="s">
        <v>295</v>
      </c>
      <c r="B150" t="s">
        <v>203</v>
      </c>
      <c r="C150" s="1">
        <f t="shared" si="21"/>
        <v>2848</v>
      </c>
      <c r="D150" s="5">
        <f>IF(N150&gt;0, RANK(N150,(N150:P150,Q150:AE150)),0)</f>
        <v>2</v>
      </c>
      <c r="E150" s="5">
        <f>IF(O150&gt;0,RANK(O150,(N150:P150,Q150:AE150)),0)</f>
        <v>1</v>
      </c>
      <c r="F150" s="5">
        <f>IF(P150&gt;0,RANK(P150,(N150:P150,Q150:AE150)),0)</f>
        <v>0</v>
      </c>
      <c r="G150" s="1">
        <f t="shared" si="22"/>
        <v>263</v>
      </c>
      <c r="H150" s="2">
        <f t="shared" si="23"/>
        <v>9.2345505617977525E-2</v>
      </c>
      <c r="I150" s="2"/>
      <c r="J150" s="2">
        <f t="shared" si="29"/>
        <v>0.4533005617977528</v>
      </c>
      <c r="K150" s="2">
        <f t="shared" si="29"/>
        <v>0.5456460674157303</v>
      </c>
      <c r="L150" s="2">
        <f t="shared" si="29"/>
        <v>0</v>
      </c>
      <c r="M150" s="2">
        <f t="shared" si="25"/>
        <v>1.0533707865169051E-3</v>
      </c>
      <c r="N150" s="1">
        <v>1291</v>
      </c>
      <c r="O150" s="1">
        <v>1554</v>
      </c>
      <c r="Z150" s="1">
        <v>3</v>
      </c>
      <c r="AG150" s="5">
        <f>IF(Q150&gt;0,RANK(Q150,(N150:P150,Q150:AE150)),0)</f>
        <v>0</v>
      </c>
      <c r="AH150" s="5">
        <f>IF(R150&gt;0,RANK(R150,(N150:P150,Q150:AE150)),0)</f>
        <v>0</v>
      </c>
      <c r="AI150" s="5">
        <f>IF(T150&gt;0,RANK(T150,(N150:P150,Q150:AE150)),0)</f>
        <v>0</v>
      </c>
      <c r="AJ150" s="5">
        <f>IF(S150&gt;0,RANK(S150,(N150:P150,Q150:AE150)),0)</f>
        <v>0</v>
      </c>
      <c r="AK150" s="2">
        <f t="shared" si="30"/>
        <v>0</v>
      </c>
      <c r="AL150" s="2">
        <f t="shared" si="30"/>
        <v>0</v>
      </c>
      <c r="AM150" s="2">
        <f t="shared" si="27"/>
        <v>0</v>
      </c>
      <c r="AN150" s="2">
        <f t="shared" si="28"/>
        <v>0</v>
      </c>
      <c r="AP150" t="s">
        <v>295</v>
      </c>
      <c r="AQ150" t="s">
        <v>203</v>
      </c>
      <c r="AT150">
        <v>51</v>
      </c>
      <c r="AU150" s="79">
        <v>750</v>
      </c>
      <c r="AV150" s="54">
        <f t="shared" si="31"/>
        <v>51750</v>
      </c>
      <c r="AX150" s="5" t="s">
        <v>36</v>
      </c>
      <c r="AZ150" s="1"/>
      <c r="BA150" s="1"/>
    </row>
    <row r="151" spans="1:53" hidden="1" outlineLevel="1">
      <c r="A151" t="s">
        <v>17</v>
      </c>
      <c r="B151" t="s">
        <v>203</v>
      </c>
      <c r="C151" s="1">
        <f t="shared" si="21"/>
        <v>45127</v>
      </c>
      <c r="D151" s="5">
        <f>IF(N151&gt;0, RANK(N151,(N151:P151,Q151:AE151)),0)</f>
        <v>1</v>
      </c>
      <c r="E151" s="5">
        <f>IF(O151&gt;0,RANK(O151,(N151:P151,Q151:AE151)),0)</f>
        <v>2</v>
      </c>
      <c r="F151" s="5">
        <f>IF(P151&gt;0,RANK(P151,(N151:P151,Q151:AE151)),0)</f>
        <v>0</v>
      </c>
      <c r="G151" s="1">
        <f t="shared" si="22"/>
        <v>17456</v>
      </c>
      <c r="H151" s="2">
        <f t="shared" si="23"/>
        <v>0.38681942074589493</v>
      </c>
      <c r="I151" s="2"/>
      <c r="J151" s="2">
        <f t="shared" si="29"/>
        <v>0.69229064639794358</v>
      </c>
      <c r="K151" s="2">
        <f t="shared" si="29"/>
        <v>0.30547122565204865</v>
      </c>
      <c r="L151" s="2">
        <f t="shared" si="29"/>
        <v>0</v>
      </c>
      <c r="M151" s="2">
        <f t="shared" si="25"/>
        <v>2.2381279500077733E-3</v>
      </c>
      <c r="N151" s="1">
        <v>31241</v>
      </c>
      <c r="O151" s="1">
        <v>13785</v>
      </c>
      <c r="Z151" s="1">
        <v>101</v>
      </c>
      <c r="AG151" s="5">
        <f>IF(Q151&gt;0,RANK(Q151,(N151:P151,Q151:AE151)),0)</f>
        <v>0</v>
      </c>
      <c r="AH151" s="5">
        <f>IF(R151&gt;0,RANK(R151,(N151:P151,Q151:AE151)),0)</f>
        <v>0</v>
      </c>
      <c r="AI151" s="5">
        <f>IF(T151&gt;0,RANK(T151,(N151:P151,Q151:AE151)),0)</f>
        <v>0</v>
      </c>
      <c r="AJ151" s="5">
        <f>IF(S151&gt;0,RANK(S151,(N151:P151,Q151:AE151)),0)</f>
        <v>0</v>
      </c>
      <c r="AK151" s="2">
        <f t="shared" si="30"/>
        <v>0</v>
      </c>
      <c r="AL151" s="2">
        <f t="shared" si="30"/>
        <v>0</v>
      </c>
      <c r="AM151" s="2">
        <f t="shared" si="27"/>
        <v>0</v>
      </c>
      <c r="AN151" s="2">
        <f t="shared" si="28"/>
        <v>0</v>
      </c>
      <c r="AP151" t="s">
        <v>17</v>
      </c>
      <c r="AQ151" t="s">
        <v>203</v>
      </c>
      <c r="AT151">
        <v>51</v>
      </c>
      <c r="AU151" s="79">
        <v>760</v>
      </c>
      <c r="AV151" s="54">
        <f t="shared" si="31"/>
        <v>51760</v>
      </c>
      <c r="AX151" s="5" t="s">
        <v>36</v>
      </c>
      <c r="AZ151" s="1"/>
      <c r="BA151" s="1"/>
    </row>
    <row r="152" spans="1:53" hidden="1" outlineLevel="1">
      <c r="A152" t="s">
        <v>18</v>
      </c>
      <c r="B152" t="s">
        <v>203</v>
      </c>
      <c r="C152" s="1">
        <f t="shared" si="21"/>
        <v>20681</v>
      </c>
      <c r="D152" s="5">
        <f>IF(N152&gt;0, RANK(N152,(N152:P152,Q152:AE152)),0)</f>
        <v>1</v>
      </c>
      <c r="E152" s="5">
        <f>IF(O152&gt;0,RANK(O152,(N152:P152,Q152:AE152)),0)</f>
        <v>2</v>
      </c>
      <c r="F152" s="5">
        <f>IF(P152&gt;0,RANK(P152,(N152:P152,Q152:AE152)),0)</f>
        <v>0</v>
      </c>
      <c r="G152" s="1">
        <f t="shared" si="22"/>
        <v>802</v>
      </c>
      <c r="H152" s="2">
        <f t="shared" si="23"/>
        <v>3.877955611430782E-2</v>
      </c>
      <c r="I152" s="2"/>
      <c r="J152" s="2">
        <f t="shared" si="29"/>
        <v>0.51888206566413619</v>
      </c>
      <c r="K152" s="2">
        <f t="shared" si="29"/>
        <v>0.48010250954982836</v>
      </c>
      <c r="L152" s="2">
        <f t="shared" si="29"/>
        <v>0</v>
      </c>
      <c r="M152" s="2">
        <f t="shared" si="25"/>
        <v>1.0154247860354459E-3</v>
      </c>
      <c r="N152" s="1">
        <v>10731</v>
      </c>
      <c r="O152" s="1">
        <v>9929</v>
      </c>
      <c r="Z152" s="1">
        <v>21</v>
      </c>
      <c r="AG152" s="5">
        <f>IF(Q152&gt;0,RANK(Q152,(N152:P152,Q152:AE152)),0)</f>
        <v>0</v>
      </c>
      <c r="AH152" s="5">
        <f>IF(R152&gt;0,RANK(R152,(N152:P152,Q152:AE152)),0)</f>
        <v>0</v>
      </c>
      <c r="AI152" s="5">
        <f>IF(T152&gt;0,RANK(T152,(N152:P152,Q152:AE152)),0)</f>
        <v>0</v>
      </c>
      <c r="AJ152" s="5">
        <f>IF(S152&gt;0,RANK(S152,(N152:P152,Q152:AE152)),0)</f>
        <v>0</v>
      </c>
      <c r="AK152" s="2">
        <f t="shared" si="30"/>
        <v>0</v>
      </c>
      <c r="AL152" s="2">
        <f t="shared" si="30"/>
        <v>0</v>
      </c>
      <c r="AM152" s="2">
        <f t="shared" si="27"/>
        <v>0</v>
      </c>
      <c r="AN152" s="2">
        <f t="shared" si="28"/>
        <v>0</v>
      </c>
      <c r="AP152" t="s">
        <v>18</v>
      </c>
      <c r="AQ152" t="s">
        <v>203</v>
      </c>
      <c r="AT152">
        <v>51</v>
      </c>
      <c r="AU152" s="79">
        <v>770</v>
      </c>
      <c r="AV152" s="54">
        <f t="shared" si="31"/>
        <v>51770</v>
      </c>
      <c r="AX152" s="5" t="s">
        <v>36</v>
      </c>
      <c r="AZ152" s="1"/>
      <c r="BA152" s="1"/>
    </row>
    <row r="153" spans="1:53" hidden="1" outlineLevel="1">
      <c r="A153" t="s">
        <v>79</v>
      </c>
      <c r="B153" t="s">
        <v>203</v>
      </c>
      <c r="C153" s="1">
        <f t="shared" si="21"/>
        <v>7082</v>
      </c>
      <c r="D153" s="5">
        <f>IF(N153&gt;0, RANK(N153,(N153:P153,Q153:AE153)),0)</f>
        <v>2</v>
      </c>
      <c r="E153" s="5">
        <f>IF(O153&gt;0,RANK(O153,(N153:P153,Q153:AE153)),0)</f>
        <v>1</v>
      </c>
      <c r="F153" s="5">
        <f>IF(P153&gt;0,RANK(P153,(N153:P153,Q153:AE153)),0)</f>
        <v>0</v>
      </c>
      <c r="G153" s="1">
        <f t="shared" si="22"/>
        <v>2341</v>
      </c>
      <c r="H153" s="2">
        <f t="shared" si="23"/>
        <v>0.33055634001694434</v>
      </c>
      <c r="I153" s="2"/>
      <c r="J153" s="2">
        <f t="shared" ref="J153:L160" si="32">IF($C153=0,"-",N153/$C153)</f>
        <v>0.33394521321660547</v>
      </c>
      <c r="K153" s="2">
        <f t="shared" si="32"/>
        <v>0.66450155323354987</v>
      </c>
      <c r="L153" s="2">
        <f t="shared" si="32"/>
        <v>0</v>
      </c>
      <c r="M153" s="2">
        <f t="shared" si="25"/>
        <v>1.5532335498447125E-3</v>
      </c>
      <c r="N153" s="1">
        <v>2365</v>
      </c>
      <c r="O153" s="1">
        <v>4706</v>
      </c>
      <c r="Z153" s="1">
        <v>11</v>
      </c>
      <c r="AG153" s="5">
        <f>IF(Q153&gt;0,RANK(Q153,(N153:P153,Q153:AE153)),0)</f>
        <v>0</v>
      </c>
      <c r="AH153" s="5">
        <f>IF(R153&gt;0,RANK(R153,(N153:P153,Q153:AE153)),0)</f>
        <v>0</v>
      </c>
      <c r="AI153" s="5">
        <f>IF(T153&gt;0,RANK(T153,(N153:P153,Q153:AE153)),0)</f>
        <v>0</v>
      </c>
      <c r="AJ153" s="5">
        <f>IF(S153&gt;0,RANK(S153,(N153:P153,Q153:AE153)),0)</f>
        <v>0</v>
      </c>
      <c r="AK153" s="2">
        <f t="shared" ref="AK153:AL160" si="33">IF($C153=0,"-",Q153/$C153)</f>
        <v>0</v>
      </c>
      <c r="AL153" s="2">
        <f t="shared" si="33"/>
        <v>0</v>
      </c>
      <c r="AM153" s="2">
        <f t="shared" si="27"/>
        <v>0</v>
      </c>
      <c r="AN153" s="2">
        <f t="shared" si="28"/>
        <v>0</v>
      </c>
      <c r="AP153" t="s">
        <v>79</v>
      </c>
      <c r="AQ153" t="s">
        <v>203</v>
      </c>
      <c r="AT153">
        <v>51</v>
      </c>
      <c r="AU153" s="79">
        <v>775</v>
      </c>
      <c r="AV153" s="54">
        <f t="shared" si="31"/>
        <v>51775</v>
      </c>
      <c r="AX153" s="5" t="s">
        <v>36</v>
      </c>
      <c r="AZ153" s="1"/>
      <c r="BA153" s="1"/>
    </row>
    <row r="154" spans="1:53" hidden="1" outlineLevel="1">
      <c r="A154" t="s">
        <v>296</v>
      </c>
      <c r="B154" t="s">
        <v>203</v>
      </c>
      <c r="C154" s="1">
        <f t="shared" ref="C154:C160" si="34">SUM(N154:AE154)</f>
        <v>6346</v>
      </c>
      <c r="D154" s="5">
        <f>IF(N154&gt;0, RANK(N154,(N154:P154,Q154:AE154)),0)</f>
        <v>2</v>
      </c>
      <c r="E154" s="5">
        <f>IF(O154&gt;0,RANK(O154,(N154:P154,Q154:AE154)),0)</f>
        <v>1</v>
      </c>
      <c r="F154" s="5">
        <f>IF(P154&gt;0,RANK(P154,(N154:P154,Q154:AE154)),0)</f>
        <v>0</v>
      </c>
      <c r="G154" s="1">
        <f t="shared" ref="G154:G160" si="35">IF(C154&gt;0,MAX(N154:P154)-LARGE(N154:P154,2),0)</f>
        <v>1088</v>
      </c>
      <c r="H154" s="2">
        <f t="shared" ref="H154:H160" si="36">IF(C154&gt;0,G154/C154,0)</f>
        <v>0.17144658052316419</v>
      </c>
      <c r="I154" s="2"/>
      <c r="J154" s="2">
        <f t="shared" si="32"/>
        <v>0.41396155058304446</v>
      </c>
      <c r="K154" s="2">
        <f t="shared" si="32"/>
        <v>0.5854081311062086</v>
      </c>
      <c r="L154" s="2">
        <f t="shared" si="32"/>
        <v>0</v>
      </c>
      <c r="M154" s="2">
        <f t="shared" ref="M154:M160" si="37">IF(C154=0,"-",(1-J154-K154-L154))</f>
        <v>6.3031831074689126E-4</v>
      </c>
      <c r="N154" s="1">
        <v>2627</v>
      </c>
      <c r="O154" s="1">
        <v>3715</v>
      </c>
      <c r="Z154" s="1">
        <v>4</v>
      </c>
      <c r="AG154" s="5">
        <f>IF(Q154&gt;0,RANK(Q154,(N154:P154,Q154:AE154)),0)</f>
        <v>0</v>
      </c>
      <c r="AH154" s="5">
        <f>IF(R154&gt;0,RANK(R154,(N154:P154,Q154:AE154)),0)</f>
        <v>0</v>
      </c>
      <c r="AI154" s="5">
        <f>IF(T154&gt;0,RANK(T154,(N154:P154,Q154:AE154)),0)</f>
        <v>0</v>
      </c>
      <c r="AJ154" s="5">
        <f>IF(S154&gt;0,RANK(S154,(N154:P154,Q154:AE154)),0)</f>
        <v>0</v>
      </c>
      <c r="AK154" s="2">
        <f t="shared" si="33"/>
        <v>0</v>
      </c>
      <c r="AL154" s="2">
        <f t="shared" si="33"/>
        <v>0</v>
      </c>
      <c r="AM154" s="2">
        <f t="shared" ref="AM154:AM160" si="38">IF($C154=0,"-",T154/$C154)</f>
        <v>0</v>
      </c>
      <c r="AN154" s="2">
        <f t="shared" ref="AN154:AN160" si="39">IF($C154=0,"-",S154/$C154)</f>
        <v>0</v>
      </c>
      <c r="AP154" t="s">
        <v>296</v>
      </c>
      <c r="AQ154" t="s">
        <v>203</v>
      </c>
      <c r="AT154">
        <v>51</v>
      </c>
      <c r="AU154" s="79">
        <v>790</v>
      </c>
      <c r="AV154" s="54">
        <f t="shared" si="31"/>
        <v>51790</v>
      </c>
      <c r="AX154" s="5" t="s">
        <v>36</v>
      </c>
      <c r="AZ154" s="1"/>
      <c r="BA154" s="1"/>
    </row>
    <row r="155" spans="1:53" hidden="1" outlineLevel="1">
      <c r="A155" t="s">
        <v>297</v>
      </c>
      <c r="B155" t="s">
        <v>203</v>
      </c>
      <c r="C155" s="1">
        <f t="shared" si="34"/>
        <v>19907</v>
      </c>
      <c r="D155" s="5">
        <f>IF(N155&gt;0, RANK(N155,(N155:P155,Q155:AE155)),0)</f>
        <v>2</v>
      </c>
      <c r="E155" s="5">
        <f>IF(O155&gt;0,RANK(O155,(N155:P155,Q155:AE155)),0)</f>
        <v>1</v>
      </c>
      <c r="F155" s="5">
        <f>IF(P155&gt;0,RANK(P155,(N155:P155,Q155:AE155)),0)</f>
        <v>0</v>
      </c>
      <c r="G155" s="1">
        <f t="shared" si="35"/>
        <v>2297</v>
      </c>
      <c r="H155" s="2">
        <f t="shared" si="36"/>
        <v>0.11538654744562214</v>
      </c>
      <c r="I155" s="2"/>
      <c r="J155" s="2">
        <f t="shared" si="32"/>
        <v>0.44195509117395892</v>
      </c>
      <c r="K155" s="2">
        <f t="shared" si="32"/>
        <v>0.55734163861958108</v>
      </c>
      <c r="L155" s="2">
        <f t="shared" si="32"/>
        <v>0</v>
      </c>
      <c r="M155" s="2">
        <f t="shared" si="37"/>
        <v>7.0327020645999383E-4</v>
      </c>
      <c r="N155" s="1">
        <v>8798</v>
      </c>
      <c r="O155" s="1">
        <v>11095</v>
      </c>
      <c r="Z155" s="1">
        <v>14</v>
      </c>
      <c r="AG155" s="5">
        <f>IF(Q155&gt;0,RANK(Q155,(N155:P155,Q155:AE155)),0)</f>
        <v>0</v>
      </c>
      <c r="AH155" s="5">
        <f>IF(R155&gt;0,RANK(R155,(N155:P155,Q155:AE155)),0)</f>
        <v>0</v>
      </c>
      <c r="AI155" s="5">
        <f>IF(T155&gt;0,RANK(T155,(N155:P155,Q155:AE155)),0)</f>
        <v>0</v>
      </c>
      <c r="AJ155" s="5">
        <f>IF(S155&gt;0,RANK(S155,(N155:P155,Q155:AE155)),0)</f>
        <v>0</v>
      </c>
      <c r="AK155" s="2">
        <f t="shared" si="33"/>
        <v>0</v>
      </c>
      <c r="AL155" s="2">
        <f t="shared" si="33"/>
        <v>0</v>
      </c>
      <c r="AM155" s="2">
        <f t="shared" si="38"/>
        <v>0</v>
      </c>
      <c r="AN155" s="2">
        <f t="shared" si="39"/>
        <v>0</v>
      </c>
      <c r="AP155" t="s">
        <v>297</v>
      </c>
      <c r="AQ155" t="s">
        <v>203</v>
      </c>
      <c r="AT155">
        <v>51</v>
      </c>
      <c r="AU155" s="79">
        <v>800</v>
      </c>
      <c r="AV155" s="54">
        <f t="shared" si="31"/>
        <v>51800</v>
      </c>
      <c r="AX155" s="5" t="s">
        <v>36</v>
      </c>
      <c r="AZ155" s="1"/>
      <c r="BA155" s="1"/>
    </row>
    <row r="156" spans="1:53" hidden="1" outlineLevel="1">
      <c r="A156" t="s">
        <v>298</v>
      </c>
      <c r="B156" t="s">
        <v>203</v>
      </c>
      <c r="C156" s="1">
        <f t="shared" si="34"/>
        <v>100363</v>
      </c>
      <c r="D156" s="5">
        <f>IF(N156&gt;0, RANK(N156,(N156:P156,Q156:AE156)),0)</f>
        <v>2</v>
      </c>
      <c r="E156" s="5">
        <f>IF(O156&gt;0,RANK(O156,(N156:P156,Q156:AE156)),0)</f>
        <v>1</v>
      </c>
      <c r="F156" s="5">
        <f>IF(P156&gt;0,RANK(P156,(N156:P156,Q156:AE156)),0)</f>
        <v>0</v>
      </c>
      <c r="G156" s="1">
        <f t="shared" si="35"/>
        <v>27661</v>
      </c>
      <c r="H156" s="2">
        <f t="shared" si="36"/>
        <v>0.2756095373793131</v>
      </c>
      <c r="I156" s="2"/>
      <c r="J156" s="2">
        <f t="shared" si="32"/>
        <v>0.36171696740830783</v>
      </c>
      <c r="K156" s="2">
        <f t="shared" si="32"/>
        <v>0.63732650478762098</v>
      </c>
      <c r="L156" s="2">
        <f t="shared" si="32"/>
        <v>0</v>
      </c>
      <c r="M156" s="2">
        <f t="shared" si="37"/>
        <v>9.5652780407118332E-4</v>
      </c>
      <c r="N156" s="1">
        <v>36303</v>
      </c>
      <c r="O156" s="1">
        <v>63964</v>
      </c>
      <c r="Z156" s="1">
        <v>96</v>
      </c>
      <c r="AG156" s="5">
        <f>IF(Q156&gt;0,RANK(Q156,(N156:P156,Q156:AE156)),0)</f>
        <v>0</v>
      </c>
      <c r="AH156" s="5">
        <f>IF(R156&gt;0,RANK(R156,(N156:P156,Q156:AE156)),0)</f>
        <v>0</v>
      </c>
      <c r="AI156" s="5">
        <f>IF(T156&gt;0,RANK(T156,(N156:P156,Q156:AE156)),0)</f>
        <v>0</v>
      </c>
      <c r="AJ156" s="5">
        <f>IF(S156&gt;0,RANK(S156,(N156:P156,Q156:AE156)),0)</f>
        <v>0</v>
      </c>
      <c r="AK156" s="2">
        <f t="shared" si="33"/>
        <v>0</v>
      </c>
      <c r="AL156" s="2">
        <f t="shared" si="33"/>
        <v>0</v>
      </c>
      <c r="AM156" s="2">
        <f t="shared" si="38"/>
        <v>0</v>
      </c>
      <c r="AN156" s="2">
        <f t="shared" si="39"/>
        <v>0</v>
      </c>
      <c r="AP156" t="s">
        <v>298</v>
      </c>
      <c r="AQ156" t="s">
        <v>203</v>
      </c>
      <c r="AT156">
        <v>51</v>
      </c>
      <c r="AU156" s="79">
        <v>810</v>
      </c>
      <c r="AV156" s="54">
        <f t="shared" si="31"/>
        <v>51810</v>
      </c>
      <c r="AX156" s="5" t="s">
        <v>36</v>
      </c>
      <c r="AZ156" s="1"/>
      <c r="BA156" s="1"/>
    </row>
    <row r="157" spans="1:53" hidden="1" outlineLevel="1">
      <c r="A157" t="s">
        <v>299</v>
      </c>
      <c r="B157" t="s">
        <v>203</v>
      </c>
      <c r="C157" s="1">
        <f t="shared" si="34"/>
        <v>5002</v>
      </c>
      <c r="D157" s="5">
        <f>IF(N157&gt;0, RANK(N157,(N157:P157,Q157:AE157)),0)</f>
        <v>2</v>
      </c>
      <c r="E157" s="5">
        <f>IF(O157&gt;0,RANK(O157,(N157:P157,Q157:AE157)),0)</f>
        <v>1</v>
      </c>
      <c r="F157" s="5">
        <f>IF(P157&gt;0,RANK(P157,(N157:P157,Q157:AE157)),0)</f>
        <v>0</v>
      </c>
      <c r="G157" s="1">
        <f t="shared" si="35"/>
        <v>1898</v>
      </c>
      <c r="H157" s="2">
        <f t="shared" si="36"/>
        <v>0.3794482207117153</v>
      </c>
      <c r="I157" s="2"/>
      <c r="J157" s="2">
        <f t="shared" si="32"/>
        <v>0.30967612954818075</v>
      </c>
      <c r="K157" s="2">
        <f t="shared" si="32"/>
        <v>0.68912435025989605</v>
      </c>
      <c r="L157" s="2">
        <f t="shared" si="32"/>
        <v>0</v>
      </c>
      <c r="M157" s="2">
        <f t="shared" si="37"/>
        <v>1.1995201919232645E-3</v>
      </c>
      <c r="N157" s="1">
        <v>1549</v>
      </c>
      <c r="O157" s="1">
        <v>3447</v>
      </c>
      <c r="Z157" s="1">
        <v>6</v>
      </c>
      <c r="AG157" s="5">
        <f>IF(Q157&gt;0,RANK(Q157,(N157:P157,Q157:AE157)),0)</f>
        <v>0</v>
      </c>
      <c r="AH157" s="5">
        <f>IF(R157&gt;0,RANK(R157,(N157:P157,Q157:AE157)),0)</f>
        <v>0</v>
      </c>
      <c r="AI157" s="5">
        <f>IF(T157&gt;0,RANK(T157,(N157:P157,Q157:AE157)),0)</f>
        <v>0</v>
      </c>
      <c r="AJ157" s="5">
        <f>IF(S157&gt;0,RANK(S157,(N157:P157,Q157:AE157)),0)</f>
        <v>0</v>
      </c>
      <c r="AK157" s="2">
        <f t="shared" si="33"/>
        <v>0</v>
      </c>
      <c r="AL157" s="2">
        <f t="shared" si="33"/>
        <v>0</v>
      </c>
      <c r="AM157" s="2">
        <f t="shared" si="38"/>
        <v>0</v>
      </c>
      <c r="AN157" s="2">
        <f t="shared" si="39"/>
        <v>0</v>
      </c>
      <c r="AP157" t="s">
        <v>299</v>
      </c>
      <c r="AQ157" t="s">
        <v>203</v>
      </c>
      <c r="AT157">
        <v>51</v>
      </c>
      <c r="AU157" s="79">
        <v>820</v>
      </c>
      <c r="AV157" s="54">
        <f t="shared" si="31"/>
        <v>51820</v>
      </c>
      <c r="AX157" s="5" t="s">
        <v>36</v>
      </c>
      <c r="AZ157" s="1"/>
      <c r="BA157" s="1"/>
    </row>
    <row r="158" spans="1:53" hidden="1" outlineLevel="1">
      <c r="A158" t="s">
        <v>300</v>
      </c>
      <c r="B158" t="s">
        <v>203</v>
      </c>
      <c r="C158" s="1">
        <f t="shared" si="34"/>
        <v>3489</v>
      </c>
      <c r="D158" s="5">
        <f>IF(N158&gt;0, RANK(N158,(N158:P158,Q158:AE158)),0)</f>
        <v>1</v>
      </c>
      <c r="E158" s="5">
        <f>IF(O158&gt;0,RANK(O158,(N158:P158,Q158:AE158)),0)</f>
        <v>2</v>
      </c>
      <c r="F158" s="5">
        <f>IF(P158&gt;0,RANK(P158,(N158:P158,Q158:AE158)),0)</f>
        <v>0</v>
      </c>
      <c r="G158" s="1">
        <f t="shared" si="35"/>
        <v>326</v>
      </c>
      <c r="H158" s="2">
        <f t="shared" si="36"/>
        <v>9.3436514760676409E-2</v>
      </c>
      <c r="I158" s="2"/>
      <c r="J158" s="2">
        <f t="shared" si="32"/>
        <v>0.54600171969045574</v>
      </c>
      <c r="K158" s="2">
        <f t="shared" si="32"/>
        <v>0.45256520492977931</v>
      </c>
      <c r="L158" s="2">
        <f t="shared" si="32"/>
        <v>0</v>
      </c>
      <c r="M158" s="2">
        <f t="shared" si="37"/>
        <v>1.4330753797649476E-3</v>
      </c>
      <c r="N158" s="1">
        <v>1905</v>
      </c>
      <c r="O158" s="1">
        <v>1579</v>
      </c>
      <c r="Z158" s="1">
        <v>5</v>
      </c>
      <c r="AG158" s="5">
        <f>IF(Q158&gt;0,RANK(Q158,(N158:P158,Q158:AE158)),0)</f>
        <v>0</v>
      </c>
      <c r="AH158" s="5">
        <f>IF(R158&gt;0,RANK(R158,(N158:P158,Q158:AE158)),0)</f>
        <v>0</v>
      </c>
      <c r="AI158" s="5">
        <f>IF(T158&gt;0,RANK(T158,(N158:P158,Q158:AE158)),0)</f>
        <v>0</v>
      </c>
      <c r="AJ158" s="5">
        <f>IF(S158&gt;0,RANK(S158,(N158:P158,Q158:AE158)),0)</f>
        <v>0</v>
      </c>
      <c r="AK158" s="2">
        <f t="shared" si="33"/>
        <v>0</v>
      </c>
      <c r="AL158" s="2">
        <f t="shared" si="33"/>
        <v>0</v>
      </c>
      <c r="AM158" s="2">
        <f t="shared" si="38"/>
        <v>0</v>
      </c>
      <c r="AN158" s="2">
        <f t="shared" si="39"/>
        <v>0</v>
      </c>
      <c r="AP158" t="s">
        <v>300</v>
      </c>
      <c r="AQ158" t="s">
        <v>203</v>
      </c>
      <c r="AT158">
        <v>51</v>
      </c>
      <c r="AU158" s="79">
        <v>830</v>
      </c>
      <c r="AV158" s="54">
        <f t="shared" si="31"/>
        <v>51830</v>
      </c>
      <c r="AX158" s="5" t="s">
        <v>36</v>
      </c>
      <c r="AZ158" s="1"/>
      <c r="BA158" s="1"/>
    </row>
    <row r="159" spans="1:53" hidden="1" outlineLevel="1">
      <c r="A159" t="s">
        <v>301</v>
      </c>
      <c r="B159" t="s">
        <v>203</v>
      </c>
      <c r="C159" s="1">
        <f t="shared" si="34"/>
        <v>5299</v>
      </c>
      <c r="D159" s="5">
        <f>IF(N159&gt;0, RANK(N159,(N159:P159,Q159:AE159)),0)</f>
        <v>2</v>
      </c>
      <c r="E159" s="5">
        <f>IF(O159&gt;0,RANK(O159,(N159:P159,Q159:AE159)),0)</f>
        <v>1</v>
      </c>
      <c r="F159" s="5">
        <f>IF(P159&gt;0,RANK(P159,(N159:P159,Q159:AE159)),0)</f>
        <v>0</v>
      </c>
      <c r="G159" s="1">
        <f t="shared" si="35"/>
        <v>1139</v>
      </c>
      <c r="H159" s="2">
        <f t="shared" si="36"/>
        <v>0.21494621626722024</v>
      </c>
      <c r="I159" s="2"/>
      <c r="J159" s="2">
        <f t="shared" si="32"/>
        <v>0.39177203245895453</v>
      </c>
      <c r="K159" s="2">
        <f t="shared" si="32"/>
        <v>0.60671824872617475</v>
      </c>
      <c r="L159" s="2">
        <f t="shared" si="32"/>
        <v>0</v>
      </c>
      <c r="M159" s="2">
        <f t="shared" si="37"/>
        <v>1.5097188148707197E-3</v>
      </c>
      <c r="N159" s="1">
        <v>2076</v>
      </c>
      <c r="O159" s="1">
        <v>3215</v>
      </c>
      <c r="Z159" s="1">
        <v>8</v>
      </c>
      <c r="AG159" s="5">
        <f>IF(Q159&gt;0,RANK(Q159,(N159:P159,Q159:AE159)),0)</f>
        <v>0</v>
      </c>
      <c r="AH159" s="5">
        <f>IF(R159&gt;0,RANK(R159,(N159:P159,Q159:AE159)),0)</f>
        <v>0</v>
      </c>
      <c r="AI159" s="5">
        <f>IF(T159&gt;0,RANK(T159,(N159:P159,Q159:AE159)),0)</f>
        <v>0</v>
      </c>
      <c r="AJ159" s="5">
        <f>IF(S159&gt;0,RANK(S159,(N159:P159,Q159:AE159)),0)</f>
        <v>0</v>
      </c>
      <c r="AK159" s="2">
        <f t="shared" si="33"/>
        <v>0</v>
      </c>
      <c r="AL159" s="2">
        <f t="shared" si="33"/>
        <v>0</v>
      </c>
      <c r="AM159" s="2">
        <f t="shared" si="38"/>
        <v>0</v>
      </c>
      <c r="AN159" s="2">
        <f t="shared" si="39"/>
        <v>0</v>
      </c>
      <c r="AP159" t="s">
        <v>301</v>
      </c>
      <c r="AQ159" t="s">
        <v>203</v>
      </c>
      <c r="AT159">
        <v>51</v>
      </c>
      <c r="AU159" s="79">
        <v>840</v>
      </c>
      <c r="AV159" s="54">
        <f t="shared" si="31"/>
        <v>51840</v>
      </c>
      <c r="AX159" s="5" t="s">
        <v>36</v>
      </c>
      <c r="AZ159" s="1"/>
      <c r="BA159" s="1"/>
    </row>
    <row r="160" spans="1:53" collapsed="1">
      <c r="A160" t="s">
        <v>104</v>
      </c>
      <c r="B160" t="s">
        <v>101</v>
      </c>
      <c r="C160" s="1">
        <f t="shared" si="34"/>
        <v>1984934</v>
      </c>
      <c r="D160" s="5">
        <f>IF(N160&gt;0, RANK(N160,(N160:P160,Q160:AE160)),0)</f>
        <v>2</v>
      </c>
      <c r="E160" s="5">
        <f>IF(O160&gt;0,RANK(O160,(N160:P160,Q160:AE160)),0)</f>
        <v>1</v>
      </c>
      <c r="F160" s="5">
        <f>IF(P160&gt;0,RANK(P160,(N160:P160,Q160:AE160)),0)</f>
        <v>0</v>
      </c>
      <c r="G160" s="1">
        <f t="shared" si="35"/>
        <v>344614</v>
      </c>
      <c r="H160" s="2">
        <f t="shared" si="36"/>
        <v>0.17361484059419607</v>
      </c>
      <c r="I160" s="2"/>
      <c r="J160" s="2">
        <f t="shared" si="32"/>
        <v>0.41256233204731241</v>
      </c>
      <c r="K160" s="2">
        <f t="shared" si="32"/>
        <v>0.58617717264150848</v>
      </c>
      <c r="L160" s="2">
        <f t="shared" si="32"/>
        <v>0</v>
      </c>
      <c r="M160" s="2">
        <f t="shared" si="37"/>
        <v>1.2604953111791106E-3</v>
      </c>
      <c r="N160" s="1">
        <f>SUM(N26:N159)</f>
        <v>818909</v>
      </c>
      <c r="O160" s="1">
        <f>SUM(O26:O159)</f>
        <v>1163523</v>
      </c>
      <c r="Z160" s="1">
        <f>SUM(Z26:Z159)</f>
        <v>2502</v>
      </c>
      <c r="AG160" s="5">
        <f>IF(Q160&gt;0,RANK(Q160,(N160:P160,Q160:AE160)),0)</f>
        <v>0</v>
      </c>
      <c r="AH160" s="5">
        <f>IF(R160&gt;0,RANK(R160,(N160:P160,Q160:AE160)),0)</f>
        <v>0</v>
      </c>
      <c r="AI160" s="5">
        <f>IF(T160&gt;0,RANK(T160,(N160:P160,Q160:AE160)),0)</f>
        <v>0</v>
      </c>
      <c r="AJ160" s="5">
        <f>IF(S160&gt;0,RANK(S160,(N160:P160,Q160:AE160)),0)</f>
        <v>0</v>
      </c>
      <c r="AK160" s="2">
        <f t="shared" si="33"/>
        <v>0</v>
      </c>
      <c r="AL160" s="2">
        <f t="shared" si="33"/>
        <v>0</v>
      </c>
      <c r="AM160" s="2">
        <f t="shared" si="38"/>
        <v>0</v>
      </c>
      <c r="AN160" s="2">
        <f t="shared" si="39"/>
        <v>0</v>
      </c>
      <c r="AP160" t="s">
        <v>104</v>
      </c>
      <c r="AQ160" t="s">
        <v>101</v>
      </c>
      <c r="AT160">
        <v>51</v>
      </c>
      <c r="AU160" s="79"/>
      <c r="AV160" s="54">
        <v>51</v>
      </c>
      <c r="AX160" s="5" t="s">
        <v>113</v>
      </c>
      <c r="AZ160" s="1"/>
      <c r="BA160" s="1"/>
    </row>
  </sheetData>
  <phoneticPr fontId="7"/>
  <conditionalFormatting sqref="D497:D515 D2:D160">
    <cfRule type="cellIs" dxfId="18" priority="1" stopIfTrue="1" operator="equal">
      <formula>1</formula>
    </cfRule>
    <cfRule type="cellIs" dxfId="17" priority="2" stopIfTrue="1" operator="equal">
      <formula>3</formula>
    </cfRule>
  </conditionalFormatting>
  <conditionalFormatting sqref="E497:E515 E2:E160">
    <cfRule type="cellIs" dxfId="16" priority="3" stopIfTrue="1" operator="equal">
      <formula>1</formula>
    </cfRule>
    <cfRule type="cellIs" dxfId="15" priority="4" stopIfTrue="1" operator="equal">
      <formula>3</formula>
    </cfRule>
  </conditionalFormatting>
  <conditionalFormatting sqref="F497:F515 AG497:AJ515 F2:F160 AG2:AJ160">
    <cfRule type="cellIs" dxfId="14" priority="5" stopIfTrue="1" operator="equal">
      <formula>1</formula>
    </cfRule>
    <cfRule type="cellIs" dxfId="13" priority="6" stopIfTrue="1" operator="equal">
      <formula>3</formula>
    </cfRule>
  </conditionalFormatting>
  <conditionalFormatting sqref="G1">
    <cfRule type="expression" dxfId="12" priority="7" stopIfTrue="1">
      <formula>IF(D1=1,1,0)</formula>
    </cfRule>
    <cfRule type="expression" dxfId="11" priority="8" stopIfTrue="1">
      <formula>IF(E1=1,1,0)</formula>
    </cfRule>
  </conditionalFormatting>
  <conditionalFormatting sqref="H1 H161:H65536">
    <cfRule type="expression" dxfId="10" priority="9" stopIfTrue="1">
      <formula>IF(D1=1,1,0)</formula>
    </cfRule>
    <cfRule type="expression" dxfId="9" priority="10" stopIfTrue="1">
      <formula>IF(E1=1,1,0)</formula>
    </cfRule>
  </conditionalFormatting>
  <conditionalFormatting sqref="G2:G160">
    <cfRule type="expression" dxfId="8" priority="11" stopIfTrue="1">
      <formula>IF(AND(G2&gt;0,D2=1),1,0)</formula>
    </cfRule>
    <cfRule type="expression" dxfId="7" priority="12" stopIfTrue="1">
      <formula>IF(AND(G2&gt;0,E2=1),1,0)</formula>
    </cfRule>
    <cfRule type="expression" dxfId="6" priority="13" stopIfTrue="1">
      <formula>IF(AND(G2&gt;0,F2=1),1,0)</formula>
    </cfRule>
  </conditionalFormatting>
  <conditionalFormatting sqref="H2:H160">
    <cfRule type="expression" dxfId="5" priority="14" stopIfTrue="1">
      <formula>IF(AND(G2&gt;0,D2=1),1,0)</formula>
    </cfRule>
    <cfRule type="expression" dxfId="4" priority="15" stopIfTrue="1">
      <formula>IF(AND(G2&gt;0,E2=1),1,0)</formula>
    </cfRule>
    <cfRule type="expression" dxfId="3" priority="16" stopIfTrue="1">
      <formula>IF(AND(G2&gt;0,F2=1),1,0)</formula>
    </cfRule>
  </conditionalFormatting>
  <printOptions gridLines="1" gridLinesSet="0"/>
  <pageMargins left="0.75" right="0.75" top="1" bottom="1" header="0.5" footer="0.5"/>
  <pageSetup paperSize="0" orientation="portrait" horizontalDpi="4294967292" verticalDpi="4294967292"/>
  <headerFooter>
    <oddHeader>&amp;A</oddHeader>
    <oddFooter>Page &amp;P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L52"/>
  <sheetViews>
    <sheetView workbookViewId="0">
      <selection activeCell="K37" sqref="K37"/>
    </sheetView>
  </sheetViews>
  <sheetFormatPr baseColWidth="10" defaultRowHeight="13" x14ac:dyDescent="0"/>
  <cols>
    <col min="1" max="4" width="1.7109375" customWidth="1"/>
    <col min="11" max="16" width="22.85546875" customWidth="1"/>
  </cols>
  <sheetData>
    <row r="1" spans="1:12">
      <c r="F1" t="s">
        <v>149</v>
      </c>
      <c r="G1" t="s">
        <v>150</v>
      </c>
      <c r="H1" t="s">
        <v>151</v>
      </c>
      <c r="I1" t="s">
        <v>106</v>
      </c>
      <c r="K1" t="str">
        <f>E2</f>
        <v>New Jersey</v>
      </c>
      <c r="L1" t="str">
        <f>E3</f>
        <v>Virginia</v>
      </c>
    </row>
    <row r="2" spans="1:12">
      <c r="A2">
        <f>IF(State!C3=1,1,IF(State!D3=1,2,IF(State!E3=1,3,4)))</f>
        <v>2</v>
      </c>
      <c r="B2">
        <f>IF(State!C3=2,1,IF(State!D3=2,2,IF(State!E3=2,3,4)))</f>
        <v>1</v>
      </c>
      <c r="C2">
        <f>IF(State!C3=3,1,IF(State!D3=3,2,IF(State!E3=3,3,4)))</f>
        <v>3</v>
      </c>
      <c r="D2">
        <f>IF(State!C3=4,1,IF(State!D3=4,2,IF(State!E3=4,3,4)))</f>
        <v>4</v>
      </c>
      <c r="E2" t="str">
        <f>State!A3</f>
        <v>New Jersey</v>
      </c>
      <c r="F2" s="1">
        <f>MAX(State!H3:L3)</f>
        <v>1174445</v>
      </c>
      <c r="G2" s="1">
        <f>LARGE(State!H3:L3,2)</f>
        <v>1087731</v>
      </c>
      <c r="H2" s="1">
        <f>LARGE(State!H3:L3,3)</f>
        <v>139579</v>
      </c>
      <c r="I2" s="1">
        <f>State!B3-Graphs!F2-Graphs!G2-Graphs!H2</f>
        <v>23686</v>
      </c>
    </row>
    <row r="3" spans="1:12">
      <c r="A3">
        <f>IF(State!C4=1,1,IF(State!D4=1,2,IF(State!E4=1,3,4)))</f>
        <v>2</v>
      </c>
      <c r="B3">
        <f>IF(State!C4=2,1,IF(State!D4=2,2,IF(State!E4=2,3,4)))</f>
        <v>1</v>
      </c>
      <c r="C3">
        <f>IF(State!C4=3,1,IF(State!D4=3,2,IF(State!E4=3,3,4)))</f>
        <v>4</v>
      </c>
      <c r="D3">
        <f>IF(State!C4=4,1,IF(State!D4=4,2,IF(State!E4=4,3,4)))</f>
        <v>4</v>
      </c>
      <c r="E3" t="str">
        <f>State!A4</f>
        <v>Virginia</v>
      </c>
      <c r="F3" s="1">
        <f>MAX(State!H4:L4)</f>
        <v>1163523</v>
      </c>
      <c r="G3" s="1">
        <f>LARGE(State!H4:L4,2)</f>
        <v>818909</v>
      </c>
      <c r="H3" s="1">
        <f>LARGE(State!H4:L4,3)</f>
        <v>0.58617717264150848</v>
      </c>
      <c r="I3" s="1">
        <f>State!B4-Graphs!F3-Graphs!G3-Graphs!H3</f>
        <v>2501.4138228273587</v>
      </c>
    </row>
    <row r="4" spans="1:12">
      <c r="A4">
        <f>IF(State!C5=1,1,IF(State!D5=1,2,IF(State!E5=1,3,4)))</f>
        <v>2</v>
      </c>
      <c r="B4">
        <f>IF(State!C5=2,1,IF(State!D5=2,2,IF(State!E5=2,3,4)))</f>
        <v>1</v>
      </c>
      <c r="C4">
        <f>IF(State!C5=3,1,IF(State!D5=3,2,IF(State!E5=3,3,4)))</f>
        <v>3</v>
      </c>
      <c r="D4">
        <f>IF(State!C5=4,1,IF(State!D5=4,2,IF(State!E5=4,3,4)))</f>
        <v>4</v>
      </c>
      <c r="E4" t="str">
        <f>State!A5</f>
        <v>Total</v>
      </c>
      <c r="F4" s="1">
        <f>MAX(State!H5:L5)</f>
        <v>2337968</v>
      </c>
      <c r="G4" s="1">
        <f>LARGE(State!H5:L5,2)</f>
        <v>1906640</v>
      </c>
      <c r="H4" s="1">
        <f>LARGE(State!H5:L5,3)</f>
        <v>139579</v>
      </c>
      <c r="I4" s="1">
        <f>State!B5-Graphs!F4-Graphs!G4-Graphs!H4</f>
        <v>26188</v>
      </c>
    </row>
    <row r="5" spans="1:12">
      <c r="F5" s="1"/>
      <c r="G5" s="1"/>
      <c r="H5" s="1"/>
      <c r="I5" s="1"/>
    </row>
    <row r="6" spans="1:12">
      <c r="E6" t="s">
        <v>188</v>
      </c>
      <c r="F6" s="1">
        <v>2</v>
      </c>
      <c r="G6" s="1">
        <v>0</v>
      </c>
      <c r="H6" s="1"/>
      <c r="I6" s="1"/>
    </row>
    <row r="7" spans="1:12">
      <c r="F7" s="1"/>
      <c r="G7" s="1"/>
      <c r="H7" s="1"/>
      <c r="I7" s="1"/>
    </row>
    <row r="8" spans="1:12">
      <c r="F8" s="1"/>
      <c r="G8" s="1"/>
      <c r="H8" s="1"/>
      <c r="I8" s="1"/>
    </row>
    <row r="9" spans="1:12">
      <c r="F9" s="1"/>
      <c r="G9" s="1"/>
      <c r="H9" s="1"/>
      <c r="I9" s="1"/>
    </row>
    <row r="10" spans="1:12">
      <c r="F10" s="1"/>
      <c r="G10" s="1"/>
      <c r="H10" s="1"/>
      <c r="I10" s="1"/>
    </row>
    <row r="11" spans="1:12">
      <c r="F11" s="1"/>
      <c r="G11" s="1"/>
      <c r="H11" s="1"/>
      <c r="I11" s="1"/>
    </row>
    <row r="12" spans="1:12">
      <c r="F12" s="1"/>
      <c r="G12" s="1"/>
      <c r="H12" s="1"/>
      <c r="I12" s="1"/>
    </row>
    <row r="13" spans="1:12">
      <c r="F13" s="1"/>
      <c r="G13" s="1"/>
      <c r="H13" s="1"/>
      <c r="I13" s="1"/>
      <c r="K13" t="s">
        <v>139</v>
      </c>
      <c r="L13" t="s">
        <v>188</v>
      </c>
    </row>
    <row r="14" spans="1:12">
      <c r="F14" s="1"/>
      <c r="G14" s="1"/>
      <c r="H14" s="1"/>
      <c r="I14" s="1"/>
    </row>
    <row r="15" spans="1:12">
      <c r="F15" s="1"/>
      <c r="G15" s="1"/>
      <c r="H15" s="1"/>
      <c r="I15" s="1"/>
    </row>
    <row r="16" spans="1:12">
      <c r="F16" s="1"/>
      <c r="G16" s="1"/>
      <c r="H16" s="1"/>
      <c r="I16" s="1"/>
    </row>
    <row r="17" spans="6:9">
      <c r="F17" s="1"/>
      <c r="G17" s="1"/>
      <c r="H17" s="1"/>
      <c r="I17" s="1"/>
    </row>
    <row r="18" spans="6:9">
      <c r="F18" s="1"/>
      <c r="G18" s="1"/>
      <c r="H18" s="1"/>
      <c r="I18" s="1"/>
    </row>
    <row r="19" spans="6:9">
      <c r="F19" s="1"/>
      <c r="G19" s="1"/>
      <c r="H19" s="1"/>
      <c r="I19" s="1"/>
    </row>
    <row r="21" spans="6:9">
      <c r="F21" s="1"/>
      <c r="G21" s="1"/>
      <c r="H21" s="1"/>
      <c r="I21" s="1"/>
    </row>
    <row r="22" spans="6:9">
      <c r="F22" s="1"/>
      <c r="G22" s="1"/>
      <c r="H22" s="1"/>
      <c r="I22" s="1"/>
    </row>
    <row r="23" spans="6:9">
      <c r="F23" s="1"/>
      <c r="G23" s="1"/>
      <c r="H23" s="1"/>
      <c r="I23" s="1"/>
    </row>
    <row r="24" spans="6:9">
      <c r="F24" s="1"/>
      <c r="G24" s="1"/>
      <c r="H24" s="1"/>
      <c r="I24" s="1"/>
    </row>
    <row r="25" spans="6:9">
      <c r="F25" s="1"/>
      <c r="G25" s="1"/>
      <c r="H25" s="1"/>
      <c r="I25" s="1"/>
    </row>
    <row r="27" spans="6:9">
      <c r="F27" s="1"/>
      <c r="G27" s="1"/>
      <c r="H27" s="1"/>
      <c r="I27" s="1"/>
    </row>
    <row r="28" spans="6:9">
      <c r="F28" s="1"/>
      <c r="G28" s="1"/>
      <c r="H28" s="1"/>
      <c r="I28" s="1"/>
    </row>
    <row r="29" spans="6:9">
      <c r="F29" s="1"/>
      <c r="G29" s="1"/>
      <c r="H29" s="1"/>
      <c r="I29" s="1"/>
    </row>
    <row r="30" spans="6:9">
      <c r="F30" s="1"/>
      <c r="G30" s="1"/>
      <c r="H30" s="1"/>
      <c r="I30" s="1"/>
    </row>
    <row r="31" spans="6:9">
      <c r="F31" s="1"/>
      <c r="G31" s="1"/>
      <c r="H31" s="1"/>
      <c r="I31" s="1"/>
    </row>
    <row r="32" spans="6:9">
      <c r="F32" s="1"/>
      <c r="G32" s="1"/>
      <c r="H32" s="1"/>
      <c r="I32" s="1"/>
    </row>
    <row r="33" spans="6:9">
      <c r="H33" s="1"/>
      <c r="I33" s="1"/>
    </row>
    <row r="34" spans="6:9">
      <c r="F34" s="1"/>
      <c r="G34" s="1"/>
      <c r="H34" s="1"/>
      <c r="I34" s="1"/>
    </row>
    <row r="35" spans="6:9">
      <c r="F35" s="1"/>
      <c r="G35" s="1"/>
      <c r="H35" s="1"/>
      <c r="I35" s="1"/>
    </row>
    <row r="36" spans="6:9">
      <c r="F36" s="1"/>
      <c r="G36" s="1"/>
      <c r="H36" s="1"/>
      <c r="I36" s="1"/>
    </row>
    <row r="37" spans="6:9">
      <c r="F37" s="1"/>
      <c r="G37" s="1"/>
      <c r="H37" s="1"/>
      <c r="I37" s="1"/>
    </row>
    <row r="38" spans="6:9">
      <c r="F38" s="1"/>
      <c r="G38" s="1"/>
      <c r="H38" s="1"/>
      <c r="I38" s="1"/>
    </row>
    <row r="39" spans="6:9">
      <c r="F39" s="1"/>
      <c r="G39" s="1"/>
      <c r="H39" s="1"/>
      <c r="I39" s="1"/>
    </row>
    <row r="40" spans="6:9">
      <c r="F40" s="1"/>
      <c r="G40" s="1"/>
      <c r="H40" s="1"/>
      <c r="I40" s="1"/>
    </row>
    <row r="41" spans="6:9">
      <c r="F41" s="1"/>
      <c r="G41" s="1"/>
      <c r="H41" s="1"/>
      <c r="I41" s="1"/>
    </row>
    <row r="42" spans="6:9">
      <c r="F42" s="1"/>
      <c r="G42" s="1"/>
      <c r="H42" s="1"/>
      <c r="I42" s="1"/>
    </row>
    <row r="43" spans="6:9">
      <c r="F43" s="1"/>
      <c r="G43" s="1"/>
      <c r="H43" s="1"/>
      <c r="I43" s="1"/>
    </row>
    <row r="44" spans="6:9">
      <c r="F44" s="1"/>
      <c r="G44" s="1"/>
      <c r="H44" s="1"/>
      <c r="I44" s="1"/>
    </row>
    <row r="45" spans="6:9">
      <c r="F45" s="1"/>
      <c r="G45" s="1"/>
      <c r="H45" s="1"/>
      <c r="I45" s="1"/>
    </row>
    <row r="46" spans="6:9">
      <c r="F46" s="1"/>
      <c r="G46" s="1"/>
      <c r="H46" s="1"/>
      <c r="I46" s="1"/>
    </row>
    <row r="47" spans="6:9">
      <c r="F47" s="1"/>
      <c r="G47" s="1"/>
      <c r="H47" s="1"/>
      <c r="I47" s="1"/>
    </row>
    <row r="48" spans="6:9">
      <c r="F48" s="1"/>
      <c r="G48" s="1"/>
      <c r="H48" s="1"/>
      <c r="I48" s="1"/>
    </row>
    <row r="49" spans="6:9">
      <c r="F49" s="1"/>
      <c r="G49" s="1"/>
      <c r="H49" s="1"/>
      <c r="I49" s="1"/>
    </row>
    <row r="50" spans="6:9">
      <c r="F50" s="1"/>
      <c r="G50" s="1"/>
      <c r="H50" s="1"/>
      <c r="I50" s="1"/>
    </row>
    <row r="51" spans="6:9">
      <c r="F51" s="1"/>
      <c r="G51" s="1"/>
      <c r="H51" s="1"/>
      <c r="I51" s="1"/>
    </row>
    <row r="52" spans="6:9">
      <c r="F52" s="1"/>
      <c r="G52" s="1"/>
      <c r="H52" s="1"/>
      <c r="I52" s="1"/>
    </row>
  </sheetData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T9"/>
  <sheetViews>
    <sheetView workbookViewId="0">
      <selection activeCell="L19" sqref="L19"/>
    </sheetView>
  </sheetViews>
  <sheetFormatPr baseColWidth="10" defaultRowHeight="13" x14ac:dyDescent="0"/>
  <cols>
    <col min="1" max="1" width="4.7109375" style="50" customWidth="1"/>
    <col min="2" max="2" width="12.7109375" style="50" customWidth="1"/>
    <col min="3" max="3" width="12.7109375" style="51" customWidth="1"/>
    <col min="4" max="4" width="5.7109375" style="65" customWidth="1"/>
    <col min="5" max="5" width="12.7109375" style="68" customWidth="1"/>
    <col min="6" max="6" width="8.7109375" style="67" customWidth="1"/>
    <col min="7" max="7" width="4.7109375" style="67" customWidth="1"/>
    <col min="8" max="8" width="4.7109375" style="50" customWidth="1"/>
    <col min="9" max="9" width="12.7109375" style="67" customWidth="1"/>
    <col min="10" max="10" width="12.7109375" style="51" customWidth="1"/>
    <col min="11" max="11" width="5.7109375" style="65" customWidth="1"/>
    <col min="12" max="12" width="12.7109375" style="50" customWidth="1"/>
    <col min="13" max="13" width="8.7109375" style="50" customWidth="1"/>
    <col min="14" max="14" width="5.28515625" style="50" customWidth="1"/>
    <col min="15" max="15" width="4.7109375" style="50" customWidth="1"/>
    <col min="16" max="16" width="12.7109375" style="50" customWidth="1"/>
    <col min="17" max="17" width="12.7109375" style="51" customWidth="1"/>
    <col min="18" max="18" width="5.7109375" style="65" customWidth="1"/>
    <col min="19" max="19" width="12.7109375" style="50" customWidth="1"/>
    <col min="20" max="20" width="8.7109375" style="50" customWidth="1"/>
    <col min="21" max="16384" width="10.7109375" style="50"/>
  </cols>
  <sheetData>
    <row r="1" spans="1:20">
      <c r="A1" s="50" t="s">
        <v>137</v>
      </c>
      <c r="B1" s="65" t="s">
        <v>113</v>
      </c>
      <c r="C1" s="69" t="s">
        <v>139</v>
      </c>
      <c r="D1" s="65" t="s">
        <v>190</v>
      </c>
      <c r="E1" s="103" t="str">
        <f>State!H2</f>
        <v>Democratic</v>
      </c>
      <c r="F1" s="103"/>
      <c r="G1" s="63"/>
      <c r="H1" s="50" t="s">
        <v>137</v>
      </c>
      <c r="I1" s="65" t="s">
        <v>113</v>
      </c>
      <c r="J1" s="69" t="s">
        <v>139</v>
      </c>
      <c r="K1" s="65" t="s">
        <v>190</v>
      </c>
      <c r="L1" s="104" t="str">
        <f>State!J2</f>
        <v>Republican</v>
      </c>
      <c r="M1" s="105"/>
      <c r="N1" s="64"/>
      <c r="O1" s="50" t="s">
        <v>137</v>
      </c>
      <c r="P1" s="65" t="s">
        <v>113</v>
      </c>
      <c r="Q1" s="69" t="s">
        <v>139</v>
      </c>
      <c r="R1" s="65" t="s">
        <v>190</v>
      </c>
      <c r="S1" s="106" t="str">
        <f>State!L2</f>
        <v>Independent for NJ</v>
      </c>
      <c r="T1" s="107"/>
    </row>
    <row r="2" spans="1:20">
      <c r="A2" s="7">
        <v>1</v>
      </c>
      <c r="B2" s="82" t="str">
        <f>VLOOKUP(F2,State!I$3:AU$4,39,0)</f>
        <v>New Jersey</v>
      </c>
      <c r="C2" s="49">
        <f>VLOOKUP(B2,State!$A$3:$B$5,2,0)</f>
        <v>2425441</v>
      </c>
      <c r="D2" s="13" t="str">
        <f>IF(VLOOKUP(B2,State!$A$3:$C$5,3,0)=1,"•","")</f>
        <v/>
      </c>
      <c r="E2" s="49">
        <f>VLOOKUP(B2,State!$A$3:$H$5,8,0)</f>
        <v>1087731</v>
      </c>
      <c r="F2" s="120">
        <f>MAX(State!I3:I4)</f>
        <v>0.44846730965626458</v>
      </c>
      <c r="G2" s="120"/>
      <c r="H2" s="7">
        <v>1</v>
      </c>
      <c r="I2" s="82" t="str">
        <f>VLOOKUP(M2,State!K$3:AU$4,37,0)</f>
        <v>Virginia</v>
      </c>
      <c r="J2" s="49">
        <f>VLOOKUP(I2,State!$A$3:$B$5,2,0)</f>
        <v>1984934</v>
      </c>
      <c r="K2" s="13" t="str">
        <f>IF(VLOOKUP(I2,State!$A$3:$D$5,4,0)=1,"•","")</f>
        <v>•</v>
      </c>
      <c r="L2" s="49">
        <f>VLOOKUP(I2,State!$A$3:$J$5,10,0)</f>
        <v>1163523</v>
      </c>
      <c r="M2" s="120">
        <f>MAX(State!K3:K4)</f>
        <v>0.58617717264150848</v>
      </c>
      <c r="N2" s="120"/>
      <c r="O2" s="7">
        <v>1</v>
      </c>
      <c r="P2" s="82" t="str">
        <f>VLOOKUP(T2,State!M$3:AU$4,35,0)</f>
        <v>New Jersey</v>
      </c>
      <c r="Q2" s="49">
        <f>VLOOKUP(P2,State!$A$3:$B$5,2,0)</f>
        <v>2425441</v>
      </c>
      <c r="R2" s="13" t="str">
        <f>IF(VLOOKUP(P2,State!$A$3:$E$5,5,0)=1,"•","")</f>
        <v/>
      </c>
      <c r="S2" s="49">
        <f>VLOOKUP(P2,State!$A$3:$L$5,12,0)</f>
        <v>139579</v>
      </c>
      <c r="T2" s="120">
        <f>MAX(State!M3:M4)</f>
        <v>5.7547885106254901E-2</v>
      </c>
    </row>
    <row r="3" spans="1:20">
      <c r="A3" s="7">
        <v>2</v>
      </c>
      <c r="B3" s="82" t="str">
        <f>VLOOKUP(F3,State!I$3:AU$4,39,0)</f>
        <v>Virginia</v>
      </c>
      <c r="C3" s="49">
        <f>VLOOKUP(B3,State!$A$3:$B$5,2,0)</f>
        <v>1984934</v>
      </c>
      <c r="D3" s="13" t="str">
        <f>IF(VLOOKUP(B3,State!$A$3:$C$5,3,0)=1,"•","")</f>
        <v/>
      </c>
      <c r="E3" s="49">
        <f>VLOOKUP(B3,State!$A$3:$H$5,8,0)</f>
        <v>818909</v>
      </c>
      <c r="F3" s="120">
        <f>LARGE(State!I$3:I$4,2)</f>
        <v>0.41256233204731241</v>
      </c>
      <c r="G3" s="120"/>
      <c r="H3" s="7">
        <v>2</v>
      </c>
      <c r="I3" s="82" t="str">
        <f>VLOOKUP(M3,State!K$3:AU$4,37,0)</f>
        <v>New Jersey</v>
      </c>
      <c r="J3" s="49">
        <f>VLOOKUP(I3,State!$A$3:$B$5,2,0)</f>
        <v>2425441</v>
      </c>
      <c r="K3" s="13" t="str">
        <f>IF(VLOOKUP(I3,State!$A$3:$D$5,4,0)=1,"•","")</f>
        <v>•</v>
      </c>
      <c r="L3" s="49">
        <f>VLOOKUP(I3,State!$A$3:$J$5,10,0)</f>
        <v>1174445</v>
      </c>
      <c r="M3" s="120">
        <f>LARGE(State!K$3:K$4,2)</f>
        <v>0.48421915849530045</v>
      </c>
      <c r="N3" s="120"/>
      <c r="O3" s="7">
        <v>2</v>
      </c>
      <c r="P3" s="82" t="str">
        <f>VLOOKUP(T3,State!M$3:AU$4,35,0)</f>
        <v>Virginia</v>
      </c>
      <c r="Q3" s="49">
        <f>VLOOKUP(P3,State!$A$3:$B$5,2,0)</f>
        <v>1984934</v>
      </c>
      <c r="R3" s="13" t="str">
        <f>IF(VLOOKUP(P3,State!$A$3:$E$5,5,0)=1,"•","")</f>
        <v/>
      </c>
      <c r="S3" s="49">
        <f>VLOOKUP(P3,State!$A$3:$L$5,12,0)</f>
        <v>0</v>
      </c>
      <c r="T3" s="120">
        <f>LARGE(State!M$3:M$4,2)</f>
        <v>0</v>
      </c>
    </row>
    <row r="4" spans="1:20">
      <c r="A4" s="7"/>
      <c r="B4" s="82" t="s">
        <v>155</v>
      </c>
      <c r="C4" s="49">
        <f>VLOOKUP(B4,State!$A$3:$B$5,2,0)</f>
        <v>4410375</v>
      </c>
      <c r="D4" s="13" t="str">
        <f>IF(VLOOKUP(B4,State!$A$3:$C$5,3,0)=1,"•","")</f>
        <v/>
      </c>
      <c r="E4" s="49">
        <f>VLOOKUP(B4,State!$A$3:$H$5,8,0)</f>
        <v>1906640</v>
      </c>
      <c r="F4" s="120">
        <f>State!I5</f>
        <v>0.43230791032508575</v>
      </c>
      <c r="G4" s="120"/>
      <c r="H4" s="7"/>
      <c r="I4" s="82" t="s">
        <v>155</v>
      </c>
      <c r="J4" s="49">
        <f>VLOOKUP(I4,State!$A$3:$B$5,2,0)</f>
        <v>4410375</v>
      </c>
      <c r="K4" s="13" t="str">
        <f>IF(VLOOKUP(I4,State!$A$3:$D$5,4,0)=1,"•","")</f>
        <v>•</v>
      </c>
      <c r="L4" s="49">
        <f>VLOOKUP(I4,State!$A$3:$J$5,10,0)</f>
        <v>2337968</v>
      </c>
      <c r="M4" s="120">
        <f>State!K5</f>
        <v>0.5301063968483406</v>
      </c>
      <c r="N4" s="120"/>
      <c r="O4" s="7"/>
      <c r="P4" s="82" t="s">
        <v>155</v>
      </c>
      <c r="Q4" s="49">
        <f>VLOOKUP(P4,State!$A$3:$B$5,2,0)</f>
        <v>4410375</v>
      </c>
      <c r="R4" s="13" t="str">
        <f>IF(VLOOKUP(P4,State!$A$3:$E$5,5,0)=1,"•","")</f>
        <v/>
      </c>
      <c r="S4" s="49">
        <f>VLOOKUP(P4,State!$A$3:$L$5,12,0)</f>
        <v>139579</v>
      </c>
      <c r="T4" s="120">
        <f>State!M5</f>
        <v>3.1647875747527136E-2</v>
      </c>
    </row>
    <row r="5" spans="1:20">
      <c r="E5" s="66"/>
    </row>
    <row r="6" spans="1:20">
      <c r="M6" s="51"/>
      <c r="N6" s="51"/>
      <c r="P6" s="51"/>
      <c r="S6" s="51"/>
      <c r="T6" s="51"/>
    </row>
    <row r="7" spans="1:20">
      <c r="M7" s="70"/>
    </row>
    <row r="9" spans="1:20">
      <c r="S9" s="51"/>
    </row>
  </sheetData>
  <mergeCells count="3">
    <mergeCell ref="E1:F1"/>
    <mergeCell ref="L1:M1"/>
    <mergeCell ref="S1:T1"/>
  </mergeCell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AM72"/>
  <sheetViews>
    <sheetView workbookViewId="0">
      <selection activeCell="M65" sqref="M65"/>
    </sheetView>
  </sheetViews>
  <sheetFormatPr baseColWidth="10" defaultRowHeight="13" x14ac:dyDescent="0"/>
  <cols>
    <col min="1" max="1" width="11.7109375" customWidth="1"/>
    <col min="4" max="4" width="10.7109375" style="2"/>
  </cols>
  <sheetData>
    <row r="1" spans="1:39">
      <c r="A1" s="48" t="s">
        <v>123</v>
      </c>
      <c r="C1" s="2"/>
      <c r="D1"/>
    </row>
    <row r="2" spans="1:39">
      <c r="A2" t="s">
        <v>113</v>
      </c>
      <c r="B2" s="13" t="s">
        <v>128</v>
      </c>
      <c r="C2" s="13" t="s">
        <v>157</v>
      </c>
      <c r="D2" s="22" t="s">
        <v>147</v>
      </c>
      <c r="E2" s="53" t="s">
        <v>158</v>
      </c>
      <c r="F2" s="53" t="s">
        <v>139</v>
      </c>
      <c r="G2" s="21" t="str">
        <f>County!N1</f>
        <v>Democratic</v>
      </c>
      <c r="H2" s="23" t="str">
        <f>County!O1</f>
        <v>Republican</v>
      </c>
      <c r="I2" s="62" t="str">
        <f>County!P1</f>
        <v>Independent NJ</v>
      </c>
      <c r="J2" s="22" t="s">
        <v>106</v>
      </c>
      <c r="K2" s="21"/>
      <c r="M2" s="23"/>
      <c r="O2" s="57"/>
      <c r="Q2" s="14"/>
      <c r="S2" s="14"/>
      <c r="U2" s="14"/>
      <c r="V2" s="14"/>
      <c r="W2" s="14"/>
      <c r="X2" s="113"/>
      <c r="Y2" s="114"/>
      <c r="Z2" s="114"/>
      <c r="AA2" s="14"/>
      <c r="AB2" s="113"/>
      <c r="AC2" s="114"/>
      <c r="AD2" s="114"/>
      <c r="AE2" s="14"/>
      <c r="AF2" s="1"/>
      <c r="AH2" s="1"/>
      <c r="AI2" s="1"/>
      <c r="AJ2" s="1"/>
      <c r="AK2" s="1"/>
      <c r="AM2" s="1"/>
    </row>
    <row r="3" spans="1:39">
      <c r="A3" t="str">
        <f>VLOOKUP(D3,State!$G$3:$AU$4,41,FALSE)</f>
        <v>New Jersey</v>
      </c>
      <c r="B3" t="e">
        <f>VLOOKUP(A3,State!$AU$3:$AW$4,3,FALSE)</f>
        <v>#REF!</v>
      </c>
      <c r="C3" s="53" t="e">
        <f>IF(RANK(G3,G3:J3)=1,"Dem",IF(RANK(H3,G3:J3)=1,"Rep","Ind"))</f>
        <v>#REF!</v>
      </c>
      <c r="D3" s="41">
        <f>MIN(State!G$3:G$4)</f>
        <v>3.5751848839035871E-2</v>
      </c>
      <c r="E3" s="42" t="e">
        <f>VLOOKUP(A3,State!$A$3:$F$4,10,FALSE)</f>
        <v>#REF!</v>
      </c>
      <c r="F3" s="42" t="e">
        <f>VLOOKUP(A3,State!$A$3:$B$4,3,FALSE)</f>
        <v>#REF!</v>
      </c>
      <c r="G3" s="40" t="e">
        <f>VLOOKUP(A3,State!$A$3:$I$4,13,FALSE)</f>
        <v>#REF!</v>
      </c>
      <c r="H3" s="40" t="e">
        <f>VLOOKUP(A3,State!$A$3:$K$4,15,FALSE)</f>
        <v>#REF!</v>
      </c>
      <c r="I3" s="40" t="e">
        <f>VLOOKUP(A3,State!$A$3:$M$4,17,FALSE)</f>
        <v>#REF!</v>
      </c>
      <c r="J3" s="47" t="e">
        <f>1-G3-H3-I3</f>
        <v>#REF!</v>
      </c>
      <c r="K3" s="40"/>
      <c r="M3" s="40"/>
      <c r="O3" s="40"/>
    </row>
    <row r="4" spans="1:39">
      <c r="A4" t="str">
        <f>VLOOKUP(D4,State!$G$3:$AU$4,41,FALSE)</f>
        <v>Virginia</v>
      </c>
      <c r="B4" t="e">
        <f>VLOOKUP(A4,State!$AU$3:$AW$4,3,FALSE)</f>
        <v>#REF!</v>
      </c>
      <c r="C4" s="53" t="e">
        <f>IF(RANK(G4,G4:J4)=1,"Dem",IF(RANK(H4,G4:J4)=1,"Rep","Ind"))</f>
        <v>#REF!</v>
      </c>
      <c r="D4" s="41">
        <f>SMALL(State!G$3:G$4,2)</f>
        <v>0.17361484059419607</v>
      </c>
      <c r="E4" s="42" t="e">
        <f>VLOOKUP(A4,State!$A$3:$F$4,10,FALSE)</f>
        <v>#REF!</v>
      </c>
      <c r="F4" s="42" t="e">
        <f>VLOOKUP(A4,State!$A$3:$B$4,3,FALSE)</f>
        <v>#REF!</v>
      </c>
      <c r="G4" s="40" t="e">
        <f>VLOOKUP(A4,State!$A$3:$I$4,13,FALSE)</f>
        <v>#REF!</v>
      </c>
      <c r="H4" s="40" t="e">
        <f>VLOOKUP(A4,State!$A$3:$K$4,15,FALSE)</f>
        <v>#REF!</v>
      </c>
      <c r="I4" s="40" t="e">
        <f>VLOOKUP(A4,State!$A$3:$M$4,17,FALSE)</f>
        <v>#REF!</v>
      </c>
      <c r="J4" s="47" t="e">
        <f>1-G4-H4-I4</f>
        <v>#REF!</v>
      </c>
      <c r="K4" s="40"/>
      <c r="M4" s="40"/>
      <c r="O4" s="40"/>
    </row>
    <row r="5" spans="1:39">
      <c r="D5" s="41"/>
      <c r="E5" s="41"/>
      <c r="F5" s="42"/>
      <c r="G5" s="42"/>
      <c r="H5" s="40"/>
      <c r="I5" s="40"/>
      <c r="J5" s="40"/>
      <c r="K5" s="40"/>
      <c r="L5" s="40"/>
      <c r="M5" s="40"/>
    </row>
    <row r="6" spans="1:39">
      <c r="A6" s="48" t="s">
        <v>156</v>
      </c>
    </row>
    <row r="7" spans="1:39">
      <c r="A7" t="s">
        <v>113</v>
      </c>
      <c r="B7" s="13" t="s">
        <v>128</v>
      </c>
      <c r="C7" s="13" t="s">
        <v>157</v>
      </c>
      <c r="D7" s="22" t="s">
        <v>147</v>
      </c>
      <c r="E7" s="53" t="s">
        <v>158</v>
      </c>
      <c r="F7" s="53" t="s">
        <v>139</v>
      </c>
      <c r="G7" s="21" t="str">
        <f>County!N1</f>
        <v>Democratic</v>
      </c>
      <c r="H7" s="23" t="str">
        <f>County!O1</f>
        <v>Republican</v>
      </c>
      <c r="I7" s="62" t="str">
        <f>County!P1</f>
        <v>Independent NJ</v>
      </c>
      <c r="J7" s="22" t="s">
        <v>106</v>
      </c>
      <c r="K7" s="21"/>
      <c r="M7" s="23"/>
      <c r="O7" s="57"/>
      <c r="Q7" s="14"/>
      <c r="S7" s="14"/>
      <c r="U7" s="14"/>
      <c r="V7" s="14"/>
      <c r="W7" s="14"/>
      <c r="X7" s="113"/>
      <c r="Y7" s="113"/>
      <c r="Z7" s="113"/>
      <c r="AA7" s="14"/>
      <c r="AB7" s="113"/>
      <c r="AC7" s="113"/>
      <c r="AD7" s="113"/>
      <c r="AE7" s="14"/>
      <c r="AF7" s="1"/>
      <c r="AH7" s="1"/>
      <c r="AI7" s="1"/>
      <c r="AJ7" s="1"/>
      <c r="AK7" s="1"/>
      <c r="AM7" s="1"/>
    </row>
    <row r="8" spans="1:39">
      <c r="A8" t="str">
        <f>VLOOKUP(D8,State!$G$3:$AU$4,41,FALSE)</f>
        <v>Virginia</v>
      </c>
      <c r="B8" t="e">
        <f>VLOOKUP(A8,State!$A$3:$A$4,2,FALSE)</f>
        <v>#REF!</v>
      </c>
      <c r="C8" s="53" t="e">
        <f>IF(RANK(G8,G8:J8)=1,"Dem",IF(RANK(H8,G8:J8)=1,"Rep","Ind"))</f>
        <v>#REF!</v>
      </c>
      <c r="D8" s="41">
        <f>MAX(State!G$3:G$4)</f>
        <v>0.17361484059419607</v>
      </c>
      <c r="E8" s="42" t="e">
        <f>VLOOKUP(A8,State!$A$3:$F$4,10,FALSE)</f>
        <v>#REF!</v>
      </c>
      <c r="F8" s="42" t="e">
        <f>VLOOKUP(A8,State!$A$3:$B$4,3,FALSE)</f>
        <v>#REF!</v>
      </c>
      <c r="G8" s="40" t="e">
        <f>VLOOKUP(A8,State!$A$3:$I$4,13,FALSE)</f>
        <v>#REF!</v>
      </c>
      <c r="H8" s="40" t="e">
        <f>VLOOKUP(A8,State!$A$3:$K$4,15,FALSE)</f>
        <v>#REF!</v>
      </c>
      <c r="I8" s="40" t="e">
        <f>VLOOKUP(A8,State!$A$3:$M$4,17,FALSE)</f>
        <v>#REF!</v>
      </c>
      <c r="J8" s="47" t="e">
        <f>1-G8-H8-I8</f>
        <v>#REF!</v>
      </c>
      <c r="K8" s="40"/>
      <c r="M8" s="40"/>
      <c r="O8" s="40"/>
    </row>
    <row r="9" spans="1:39">
      <c r="A9" t="str">
        <f>VLOOKUP(D9,State!$G$3:$AU$4,41,FALSE)</f>
        <v>New Jersey</v>
      </c>
      <c r="B9" t="e">
        <f>VLOOKUP(A9,State!$A$3:$A$4,2,FALSE)</f>
        <v>#REF!</v>
      </c>
      <c r="C9" s="53" t="e">
        <f>IF(RANK(G9,G9:J9)=1,"Dem",IF(RANK(H9,G9:J9)=1,"Rep","Ind"))</f>
        <v>#REF!</v>
      </c>
      <c r="D9" s="41">
        <f>LARGE(State!G$3:G$4,2)</f>
        <v>3.5751848839035871E-2</v>
      </c>
      <c r="E9" s="42" t="e">
        <f>VLOOKUP(A9,State!$A$3:$F$4,10,FALSE)</f>
        <v>#REF!</v>
      </c>
      <c r="F9" s="42" t="e">
        <f>VLOOKUP(A9,State!$A$3:$B$4,3,FALSE)</f>
        <v>#REF!</v>
      </c>
      <c r="G9" s="40" t="e">
        <f>VLOOKUP(A9,State!$A$3:$I$4,13,FALSE)</f>
        <v>#REF!</v>
      </c>
      <c r="H9" s="40" t="e">
        <f>VLOOKUP(A9,State!$A$3:$K$4,15,FALSE)</f>
        <v>#REF!</v>
      </c>
      <c r="I9" s="40" t="e">
        <f>VLOOKUP(A9,State!$A$3:$M$4,17,FALSE)</f>
        <v>#REF!</v>
      </c>
      <c r="J9" s="47" t="e">
        <f>1-G9-H9-I9</f>
        <v>#REF!</v>
      </c>
      <c r="K9" s="40"/>
      <c r="M9" s="40"/>
      <c r="O9" s="40"/>
    </row>
    <row r="10" spans="1:39">
      <c r="C10" s="41"/>
      <c r="D10" s="42"/>
      <c r="E10" s="42"/>
      <c r="F10" s="40"/>
      <c r="G10" s="40"/>
      <c r="H10" s="40"/>
      <c r="I10" s="47"/>
      <c r="J10" s="40"/>
      <c r="L10" s="40"/>
      <c r="N10" s="40"/>
    </row>
    <row r="11" spans="1:39">
      <c r="A11" s="48" t="s">
        <v>306</v>
      </c>
      <c r="C11" s="41"/>
      <c r="D11" s="41"/>
      <c r="E11" s="42"/>
      <c r="F11" s="42"/>
      <c r="G11" s="40"/>
      <c r="H11" s="40"/>
      <c r="I11" s="40"/>
      <c r="J11" s="40"/>
      <c r="K11" s="40"/>
      <c r="L11" s="40"/>
    </row>
    <row r="12" spans="1:39">
      <c r="A12" s="92" t="str">
        <f>County!N1</f>
        <v>Democratic</v>
      </c>
      <c r="B12" s="108"/>
      <c r="C12" s="108"/>
      <c r="D12" s="8"/>
      <c r="E12" s="109" t="str">
        <f>County!O1</f>
        <v>Republican</v>
      </c>
      <c r="F12" s="110"/>
      <c r="G12" s="110"/>
      <c r="H12" s="9"/>
      <c r="I12" s="111" t="str">
        <f>County!P1</f>
        <v>Independent NJ</v>
      </c>
      <c r="J12" s="112"/>
      <c r="K12" s="112"/>
      <c r="L12" s="10"/>
      <c r="M12" s="113" t="str">
        <f>County!Q1</f>
        <v>Libertarian</v>
      </c>
      <c r="N12" s="114"/>
      <c r="O12" s="114"/>
      <c r="P12" s="14"/>
      <c r="Q12" s="113" t="str">
        <f>County!R1</f>
        <v>Independent</v>
      </c>
      <c r="R12" s="114"/>
      <c r="S12" s="114"/>
      <c r="T12" s="14"/>
      <c r="U12" s="113" t="str">
        <f>County!T1</f>
        <v>People Not Pol</v>
      </c>
      <c r="V12" s="114"/>
      <c r="W12" s="114"/>
      <c r="X12" s="14"/>
      <c r="Y12" s="113" t="str">
        <f>County!S1</f>
        <v>For The People</v>
      </c>
      <c r="Z12" s="114"/>
      <c r="AA12" s="114"/>
      <c r="AB12" s="14"/>
      <c r="AC12" s="1"/>
      <c r="AE12" s="1"/>
      <c r="AF12" s="1"/>
      <c r="AG12" s="1"/>
      <c r="AH12" s="1"/>
      <c r="AJ12" s="1"/>
    </row>
    <row r="13" spans="1:39" ht="13" customHeight="1">
      <c r="A13" t="str">
        <f>VLOOKUP(C13,State!I$3:AV$4,39,FALSE)</f>
        <v>New Jersey</v>
      </c>
      <c r="C13" s="25">
        <f>MAX(State!I3:I4)</f>
        <v>0.44846730965626458</v>
      </c>
      <c r="D13" s="14"/>
      <c r="E13" t="str">
        <f>VLOOKUP(G13,State!K$3:AV$4,37,FALSE)</f>
        <v>Virginia</v>
      </c>
      <c r="G13" s="25">
        <f>MAX(State!K3:K4)</f>
        <v>0.58617717264150848</v>
      </c>
      <c r="H13" s="9"/>
      <c r="I13" t="str">
        <f>VLOOKUP(K13,State!M$3:AV$4,35,FALSE)</f>
        <v>New Jersey</v>
      </c>
      <c r="K13" s="25">
        <f>MAX(State!M3:M4)</f>
        <v>5.7547885106254901E-2</v>
      </c>
      <c r="L13" s="10"/>
      <c r="M13" t="str">
        <f>VLOOKUP(O13,State!O$3:AV$4,33,FALSE)</f>
        <v>New Jersey</v>
      </c>
      <c r="O13" s="25">
        <f>MAX(State!O$3:O$4)</f>
        <v>1.991390431678198E-3</v>
      </c>
      <c r="P13" s="25"/>
      <c r="Q13" t="str">
        <f>VLOOKUP(S13,State!Q$3:AV$4,31,FALSE)</f>
        <v>New Jersey</v>
      </c>
      <c r="S13" s="25">
        <f>MAX(State!Q3:Q4)</f>
        <v>6.699812528938036E-4</v>
      </c>
      <c r="T13" s="14"/>
      <c r="U13" t="str">
        <f>VLOOKUP(W13,State!U$3:AV$4,27,FALSE)</f>
        <v>New Jersey</v>
      </c>
      <c r="W13" s="25">
        <f>MAX(State!U3:U4)</f>
        <v>1.1828776704937371E-3</v>
      </c>
      <c r="Y13" t="str">
        <f>VLOOKUP(AA13,State!S$3:AV$4,29,FALSE)</f>
        <v>New Jersey</v>
      </c>
      <c r="AA13" s="25">
        <f>MAX(State!S3:S4)</f>
        <v>1.0567150468718885E-3</v>
      </c>
      <c r="AD13" s="25"/>
    </row>
    <row r="14" spans="1:39">
      <c r="A14" t="str">
        <f>VLOOKUP(C14,State!I$3:AV$4,39,FALSE)</f>
        <v>Virginia</v>
      </c>
      <c r="B14" s="25"/>
      <c r="C14" s="25">
        <f>LARGE(State!I$3:I$4,2)</f>
        <v>0.41256233204731241</v>
      </c>
      <c r="D14" s="14"/>
      <c r="E14" t="str">
        <f>VLOOKUP(G14,State!K$3:AV$4,37,FALSE)</f>
        <v>New Jersey</v>
      </c>
      <c r="F14" s="25"/>
      <c r="G14" s="25">
        <f>LARGE(State!K$3:K$4,2)</f>
        <v>0.48421915849530045</v>
      </c>
      <c r="H14" s="9"/>
      <c r="I14" t="str">
        <f>VLOOKUP(K14,State!M$3:AV$4,35,FALSE)</f>
        <v>Virginia</v>
      </c>
      <c r="J14" s="25"/>
      <c r="K14" s="25">
        <f>LARGE(State!M$3:M$4,2)</f>
        <v>0</v>
      </c>
      <c r="L14" s="10"/>
      <c r="M14" t="str">
        <f>VLOOKUP(O14,State!O$3:AV$4,33,FALSE)</f>
        <v>Virginia</v>
      </c>
      <c r="N14" s="25"/>
      <c r="O14" s="25">
        <f>LARGE(State!O$3:O$4,2)</f>
        <v>0</v>
      </c>
      <c r="P14" s="25"/>
      <c r="Q14" t="str">
        <f>VLOOKUP(S14,State!Q$3:AV$4,31,FALSE)</f>
        <v>Virginia</v>
      </c>
      <c r="R14" s="25"/>
      <c r="S14" s="25">
        <f>LARGE(State!Q$3:Q$4,2)</f>
        <v>0</v>
      </c>
      <c r="T14" s="14"/>
      <c r="U14" t="str">
        <f>VLOOKUP(W14,State!U$3:AV$4,27,FALSE)</f>
        <v>Virginia</v>
      </c>
      <c r="V14" s="25"/>
      <c r="W14" s="25">
        <f>LARGE(State!U$3:U$4,2)</f>
        <v>0</v>
      </c>
      <c r="Y14" t="str">
        <f>VLOOKUP(AA14,State!S$3:AV$4,29,FALSE)</f>
        <v>Virginia</v>
      </c>
      <c r="Z14" s="25"/>
      <c r="AA14" s="25">
        <f>LARGE(State!S$3:S$4,2)</f>
        <v>0</v>
      </c>
      <c r="AC14" s="25"/>
      <c r="AD14" s="25"/>
    </row>
    <row r="15" spans="1:39">
      <c r="B15" s="25"/>
      <c r="C15" s="25"/>
      <c r="D15" s="14"/>
      <c r="F15" s="25"/>
      <c r="G15" s="25"/>
      <c r="H15" s="9"/>
      <c r="J15" s="25"/>
      <c r="K15" s="25"/>
      <c r="L15" s="10"/>
      <c r="N15" s="25"/>
      <c r="O15" s="25"/>
      <c r="P15" s="25"/>
      <c r="R15" s="25"/>
      <c r="S15" s="25"/>
      <c r="T15" s="14"/>
      <c r="V15" s="25"/>
      <c r="W15" s="25"/>
      <c r="Z15" s="25"/>
      <c r="AA15" s="25"/>
      <c r="AC15" s="25"/>
      <c r="AD15" s="25"/>
    </row>
    <row r="16" spans="1:39">
      <c r="A16" s="75" t="s">
        <v>192</v>
      </c>
      <c r="B16" s="21"/>
      <c r="C16" s="25"/>
      <c r="D16" s="25"/>
      <c r="E16" s="14"/>
      <c r="F16" s="21"/>
      <c r="G16" s="25"/>
      <c r="H16" s="25"/>
      <c r="I16" s="9"/>
      <c r="J16" s="21"/>
      <c r="K16" s="25"/>
      <c r="L16" s="25"/>
      <c r="M16" s="10"/>
      <c r="N16" s="21"/>
      <c r="O16" s="25"/>
      <c r="P16" s="25"/>
      <c r="Q16" s="25"/>
      <c r="R16" s="21"/>
      <c r="S16" s="25"/>
      <c r="T16" s="25"/>
      <c r="U16" s="14"/>
      <c r="V16" s="14"/>
      <c r="W16" s="14"/>
      <c r="X16" s="14"/>
      <c r="Y16" s="22"/>
      <c r="Z16" s="21"/>
      <c r="AA16" s="25"/>
      <c r="AB16" s="25"/>
      <c r="AC16" s="22"/>
      <c r="AD16" s="14"/>
      <c r="AE16" s="14"/>
    </row>
    <row r="17" spans="1:31" ht="13" customHeight="1">
      <c r="A17" t="str">
        <f>VLOOKUP(C17,State!I$3:AV$4,39,FALSE)</f>
        <v>Virginia</v>
      </c>
      <c r="B17" s="25"/>
      <c r="C17" s="25">
        <f>MIN(State!I3:I4)</f>
        <v>0.41256233204731241</v>
      </c>
      <c r="D17" s="14"/>
      <c r="E17" t="str">
        <f>VLOOKUP(G17,State!K$3:AV$4,37,FALSE)</f>
        <v>New Jersey</v>
      </c>
      <c r="F17" s="25"/>
      <c r="G17" s="25">
        <f>MIN(State!K3:K4)</f>
        <v>0.48421915849530045</v>
      </c>
      <c r="H17" s="9"/>
      <c r="I17" t="str">
        <f>VLOOKUP(K17,State!M$3:AV$4,35,FALSE)</f>
        <v>Virginia</v>
      </c>
      <c r="J17" s="25"/>
      <c r="K17" s="25">
        <f>MIN(State!M3:M4)</f>
        <v>0</v>
      </c>
      <c r="L17" s="10"/>
      <c r="M17" t="str">
        <f>VLOOKUP(O17,State!O$3:AV$4,33,FALSE)</f>
        <v>Virginia</v>
      </c>
      <c r="N17" s="25"/>
      <c r="O17" s="25">
        <f>MIN(State!O3:O4)</f>
        <v>0</v>
      </c>
      <c r="P17" s="25"/>
      <c r="Q17" t="str">
        <f>VLOOKUP(S17,State!Q$3:AV$4,31,FALSE)</f>
        <v>Virginia</v>
      </c>
      <c r="R17" s="25"/>
      <c r="S17" s="25">
        <f>MIN(State!Q3:Q4)</f>
        <v>0</v>
      </c>
      <c r="T17" s="14"/>
      <c r="U17" s="14"/>
      <c r="V17" s="14"/>
      <c r="W17" s="14"/>
      <c r="X17" s="22"/>
      <c r="Z17" s="25"/>
      <c r="AA17" s="25"/>
      <c r="AB17" s="22"/>
      <c r="AC17" s="14"/>
      <c r="AD17" s="14"/>
    </row>
    <row r="18" spans="1:31">
      <c r="A18" t="str">
        <f>VLOOKUP(C18,State!I$3:AV$4,39,FALSE)</f>
        <v>New Jersey</v>
      </c>
      <c r="B18" s="25"/>
      <c r="C18" s="25">
        <f>SMALL(State!I$3:I$4,2)</f>
        <v>0.44846730965626458</v>
      </c>
      <c r="D18" s="14"/>
      <c r="E18" t="str">
        <f>VLOOKUP(G18,State!K$3:AV$4,37,FALSE)</f>
        <v>Virginia</v>
      </c>
      <c r="F18" s="25"/>
      <c r="G18" s="25">
        <f>SMALL(State!K$3:K$4,2)</f>
        <v>0.58617717264150848</v>
      </c>
      <c r="H18" s="9"/>
      <c r="I18" t="s">
        <v>112</v>
      </c>
      <c r="J18" s="25"/>
      <c r="K18" s="25">
        <f>SMALL(State!M$3:M$4,2)</f>
        <v>5.7547885106254901E-2</v>
      </c>
      <c r="L18" s="10"/>
      <c r="M18" t="str">
        <f>VLOOKUP(O18,State!O$3:AV$4,33,FALSE)</f>
        <v>New Jersey</v>
      </c>
      <c r="N18" s="25"/>
      <c r="O18" s="25">
        <f>SMALL(State!O$3:O$4,2)</f>
        <v>1.991390431678198E-3</v>
      </c>
      <c r="P18" s="25"/>
      <c r="Q18" t="str">
        <f>VLOOKUP(S18,State!Q$3:AV$4,31,FALSE)</f>
        <v>New Jersey</v>
      </c>
      <c r="R18" s="25"/>
      <c r="S18" s="25">
        <f>SMALL(State!Q$3:Q$4,2)</f>
        <v>6.699812528938036E-4</v>
      </c>
      <c r="T18" s="14"/>
      <c r="U18" s="14"/>
      <c r="V18" s="14"/>
      <c r="W18" s="14"/>
      <c r="X18" s="22"/>
      <c r="Z18" s="25"/>
      <c r="AA18" s="25"/>
      <c r="AB18" s="22"/>
      <c r="AC18" s="14"/>
      <c r="AD18" s="14"/>
    </row>
    <row r="19" spans="1:31">
      <c r="B19" s="25"/>
      <c r="C19" s="25"/>
      <c r="D19" s="14"/>
      <c r="F19" s="25"/>
      <c r="G19" s="25"/>
      <c r="H19" s="9"/>
      <c r="J19" s="25"/>
      <c r="K19" s="25"/>
      <c r="L19" s="10"/>
      <c r="N19" s="25"/>
      <c r="O19" s="25"/>
      <c r="P19" s="25"/>
      <c r="R19" s="25"/>
      <c r="S19" s="25"/>
      <c r="T19" s="14"/>
      <c r="U19" s="14"/>
      <c r="V19" s="14"/>
      <c r="W19" s="14"/>
      <c r="X19" s="22"/>
      <c r="Z19" s="25"/>
      <c r="AA19" s="25"/>
      <c r="AB19" s="22"/>
      <c r="AC19" s="14"/>
      <c r="AD19" s="14"/>
    </row>
    <row r="20" spans="1:31">
      <c r="A20" s="75" t="s">
        <v>8</v>
      </c>
      <c r="B20" s="21"/>
      <c r="C20" s="25"/>
      <c r="D20" s="25"/>
      <c r="E20" s="14"/>
      <c r="F20" s="23"/>
      <c r="G20" s="9"/>
      <c r="H20" s="9"/>
      <c r="I20" s="9"/>
      <c r="J20" s="24"/>
      <c r="K20" s="10"/>
      <c r="L20" s="10"/>
      <c r="M20" s="10"/>
      <c r="N20" s="22"/>
      <c r="O20" s="14"/>
      <c r="P20" s="14"/>
      <c r="Q20" s="14"/>
      <c r="R20" s="22"/>
      <c r="S20" s="14"/>
      <c r="T20" s="14"/>
      <c r="U20" s="14"/>
      <c r="V20" s="14"/>
      <c r="W20" s="14"/>
      <c r="X20" s="14"/>
      <c r="Y20" s="22"/>
      <c r="Z20" s="22"/>
      <c r="AA20" s="14"/>
      <c r="AB20" s="14"/>
      <c r="AC20" s="22"/>
      <c r="AD20" s="14"/>
      <c r="AE20" s="14"/>
    </row>
    <row r="21" spans="1:31" ht="13" customHeight="1">
      <c r="A21" t="str">
        <f>VLOOKUP(C21,County!$J$2:$AP$156,33,FALSE)</f>
        <v>Petersburg</v>
      </c>
      <c r="B21" t="str">
        <f>VLOOKUP(C21,County!$J$2:$AQ$156,34,FALSE)</f>
        <v>VA</v>
      </c>
      <c r="C21" s="2">
        <f>MAX(County!J1:J156)</f>
        <v>0.80987884436160296</v>
      </c>
      <c r="E21" t="str">
        <f>VLOOKUP(G21,County!$K$2:$AP$156,32,FALSE)</f>
        <v>Colonial Heights</v>
      </c>
      <c r="F21" t="str">
        <f>VLOOKUP(G21,County!$K$2:$AQ$156,33,FALSE)</f>
        <v>VA</v>
      </c>
      <c r="G21" s="2">
        <f>MAX(County!K1:K156)</f>
        <v>0.83135072908672292</v>
      </c>
      <c r="H21" s="2"/>
      <c r="I21" t="str">
        <f>VLOOKUP(K21,County!$L$2:$AP$156,31,FALSE)</f>
        <v>Warren</v>
      </c>
      <c r="J21" t="str">
        <f>VLOOKUP(K21,County!$L$2:$AQ$156,32,FALSE)</f>
        <v>NJ</v>
      </c>
      <c r="K21" s="2">
        <f>MAX(County!L1:L156)</f>
        <v>9.961094300006175E-2</v>
      </c>
      <c r="L21" s="2"/>
      <c r="M21" t="str">
        <f>VLOOKUP(O21,County!$AK$2:$AP$156,6,FALSE)</f>
        <v>Warren</v>
      </c>
      <c r="N21" t="str">
        <f>VLOOKUP(O21,County!$AK$2:$AQ$156,7,FALSE)</f>
        <v>NJ</v>
      </c>
      <c r="O21" s="2">
        <f>MAX(County!AK1:AK156)</f>
        <v>6.8239362687581052E-3</v>
      </c>
      <c r="P21" s="2"/>
      <c r="Q21" t="str">
        <f>VLOOKUP(S21,County!$AL$2:$AP$156,5,FALSE)</f>
        <v>Hudson</v>
      </c>
      <c r="R21" t="str">
        <f>VLOOKUP(S21,County!$AL$2:$AQ$156,6,FALSE)</f>
        <v>NJ</v>
      </c>
      <c r="S21" s="2">
        <f>MAX(County!AL1:AL156)</f>
        <v>4.7011473843526202E-3</v>
      </c>
      <c r="T21" s="2"/>
      <c r="U21" t="str">
        <f>VLOOKUP(W21,County!$AM$2:$AP$156,4,FALSE)</f>
        <v>Burlington</v>
      </c>
      <c r="V21" t="str">
        <f>VLOOKUP(W21,County!$AM$2:$AQ$156,5,FALSE)</f>
        <v>NJ</v>
      </c>
      <c r="W21" s="2">
        <f>MAX(County!AM1:AM156)</f>
        <v>4.3854562324219318E-3</v>
      </c>
      <c r="X21" s="2"/>
      <c r="Y21" t="str">
        <f>VLOOKUP(AA21,County!$AN$2:$AQ$156,3,FALSE)</f>
        <v>Cape May</v>
      </c>
      <c r="Z21" t="str">
        <f>VLOOKUP(AA21,County!$AN$2:$AQ$156,4,FALSE)</f>
        <v>NJ</v>
      </c>
      <c r="AA21" s="2">
        <f>MAX(County!AN1:AN156)</f>
        <v>5.0028587764436817E-3</v>
      </c>
      <c r="AB21" s="2"/>
    </row>
    <row r="22" spans="1:31">
      <c r="A22" t="str">
        <f>VLOOKUP(C22,County!$J$2:$AP$156,33,FALSE)</f>
        <v>Charlottesville</v>
      </c>
      <c r="B22" t="str">
        <f>VLOOKUP(C22,County!$J$2:$AQ$156,34,FALSE)</f>
        <v>VA</v>
      </c>
      <c r="C22" s="2">
        <f>LARGE(County!J1:J156,2)</f>
        <v>0.73647573587907722</v>
      </c>
      <c r="E22" t="str">
        <f>VLOOKUP(G22,County!$K$2:$AP$156,32,FALSE)</f>
        <v>Poquoson</v>
      </c>
      <c r="F22" t="str">
        <f>VLOOKUP(G22,County!$K$2:$AQ$156,33,FALSE)</f>
        <v>VA</v>
      </c>
      <c r="G22" s="2">
        <f>LARGE(County!K1:K156,2)</f>
        <v>0.80158730158730163</v>
      </c>
      <c r="I22" t="str">
        <f>VLOOKUP(K22,County!$L$2:$AP$156,31,FALSE)</f>
        <v>Salem</v>
      </c>
      <c r="J22" t="str">
        <f>VLOOKUP(K22,County!$L$2:$AQ$156,32,FALSE)</f>
        <v>NJ</v>
      </c>
      <c r="K22" s="2">
        <f>LARGE(County!L1:L156,2)</f>
        <v>9.871876687447842E-2</v>
      </c>
      <c r="M22" t="str">
        <f>VLOOKUP(O22,County!$AK$2:$AP$156,6,FALSE)</f>
        <v>Salem</v>
      </c>
      <c r="N22" t="str">
        <f>VLOOKUP(O22,County!$AK$2:$AQ$156,7,FALSE)</f>
        <v>NJ</v>
      </c>
      <c r="O22" s="2">
        <f>LARGE(County!AK1:AK156,2)</f>
        <v>5.1052967453733252E-3</v>
      </c>
      <c r="P22" s="2"/>
      <c r="Q22" t="str">
        <f>VLOOKUP(S22,County!$AL$2:$AP$156,5,FALSE)</f>
        <v>Salem</v>
      </c>
      <c r="R22" t="str">
        <f>VLOOKUP(S22,County!$AL$2:$AQ$156,6,FALSE)</f>
        <v>NJ</v>
      </c>
      <c r="S22" s="2">
        <f>LARGE(County!AL1:AL156,2)</f>
        <v>2.2090226302096116E-3</v>
      </c>
      <c r="U22" t="str">
        <f>VLOOKUP(W22,County!$AM$2:$AP$156,4,FALSE)</f>
        <v>Essex</v>
      </c>
      <c r="V22" t="str">
        <f>VLOOKUP(W22,County!$AM$2:$AQ$156,5,FALSE)</f>
        <v>NJ</v>
      </c>
      <c r="W22" s="2">
        <f>LARGE(County!AM1:AM156,2)</f>
        <v>2.9467180790465342E-3</v>
      </c>
      <c r="Y22" t="str">
        <f>VLOOKUP(AA22,County!$AN$2:$AQ$156,3,FALSE)</f>
        <v>Ocean</v>
      </c>
      <c r="Z22" t="str">
        <f>VLOOKUP(AA22,County!$AN$2:$AQ$156,4,FALSE)</f>
        <v>NJ</v>
      </c>
      <c r="AA22" s="2">
        <f>LARGE(County!AN1:AN156,2)</f>
        <v>4.1095311542606013E-3</v>
      </c>
    </row>
    <row r="23" spans="1:31">
      <c r="A23" t="str">
        <f>VLOOKUP(C23,County!$J$2:$AP$156,33,FALSE)</f>
        <v>Hudson</v>
      </c>
      <c r="B23" t="str">
        <f>VLOOKUP(C23,County!$J$2:$AQ$156,34,FALSE)</f>
        <v>NJ</v>
      </c>
      <c r="C23" s="2">
        <f>LARGE(County!J2:J156,3)</f>
        <v>0.69396883376032603</v>
      </c>
      <c r="D23"/>
      <c r="E23" t="str">
        <f>VLOOKUP(G23,County!$K$2:$AP$156,32,FALSE)</f>
        <v>Powhatan</v>
      </c>
      <c r="F23" t="str">
        <f>VLOOKUP(G23,County!$K$2:$AQ$156,33,FALSE)</f>
        <v>VA</v>
      </c>
      <c r="G23" s="2">
        <f>LARGE(County!K2:K156,3)</f>
        <v>0.79848783694937542</v>
      </c>
      <c r="I23" t="str">
        <f>VLOOKUP(K23,County!$L$2:$AP$156,31,FALSE)</f>
        <v>Sussex</v>
      </c>
      <c r="J23" t="str">
        <f>VLOOKUP(K23,County!$L$2:$AQ$156,32,FALSE)</f>
        <v>NJ</v>
      </c>
      <c r="K23" s="2">
        <f>LARGE(County!L2:L156,3)</f>
        <v>9.1408081091368013E-2</v>
      </c>
      <c r="M23" t="str">
        <f>VLOOKUP(O23,County!$AK$2:$AP$156,6,FALSE)</f>
        <v>Mercer</v>
      </c>
      <c r="N23" t="str">
        <f>VLOOKUP(O23,County!$AK$2:$AQ$156,7,FALSE)</f>
        <v>NJ</v>
      </c>
      <c r="O23" s="2">
        <f>LARGE(County!AK2:AK156,3)</f>
        <v>3.6320210025562322E-3</v>
      </c>
      <c r="P23" s="2"/>
      <c r="Q23" t="str">
        <f>VLOOKUP(S23,County!$AL$2:$AP$156,5,FALSE)</f>
        <v>Sussex</v>
      </c>
      <c r="R23" t="str">
        <f>VLOOKUP(S23,County!$AL$2:$AQ$156,6,FALSE)</f>
        <v>NJ</v>
      </c>
      <c r="S23" s="2">
        <f>LARGE(County!AL2:AL156,3)</f>
        <v>1.4223041326949658E-3</v>
      </c>
      <c r="U23" t="str">
        <f>VLOOKUP(W23,County!$AM$2:$AP$156,4,FALSE)</f>
        <v>Sussex</v>
      </c>
      <c r="V23" t="str">
        <f>VLOOKUP(W23,County!$AM$2:$AQ$156,5,FALSE)</f>
        <v>NJ</v>
      </c>
      <c r="W23" s="2">
        <f>LARGE(County!AM2:AM156,3)</f>
        <v>2.1234399727558645E-3</v>
      </c>
      <c r="Y23" t="str">
        <f>VLOOKUP(AA23,County!$AN$2:$AQ$156,3,FALSE)</f>
        <v>Burlington</v>
      </c>
      <c r="Z23" t="str">
        <f>VLOOKUP(AA23,County!$AN$2:$AQ$156,4,FALSE)</f>
        <v>NJ</v>
      </c>
      <c r="AA23" s="2">
        <f>LARGE(County!AN2:AN156,3)</f>
        <v>2.8704804430398096E-3</v>
      </c>
    </row>
    <row r="24" spans="1:31">
      <c r="A24" t="str">
        <f>VLOOKUP(C24,County!$J$2:$AP$156,33,FALSE)</f>
        <v>Richmond</v>
      </c>
      <c r="B24" t="str">
        <f>VLOOKUP(C24,County!$J$2:$AQ$156,34,FALSE)</f>
        <v>VA</v>
      </c>
      <c r="C24" s="2">
        <f>LARGE(County!J2:J156,4)</f>
        <v>0.69229064639794358</v>
      </c>
      <c r="D24"/>
      <c r="E24" t="str">
        <f>VLOOKUP(G24,County!$K$2:$AP$156,32,FALSE)</f>
        <v>Scott</v>
      </c>
      <c r="F24" t="str">
        <f>VLOOKUP(G24,County!$K$2:$AQ$156,33,FALSE)</f>
        <v>VA</v>
      </c>
      <c r="G24" s="2">
        <f>LARGE(County!K2:K156,4)</f>
        <v>0.78809738503156002</v>
      </c>
      <c r="I24" t="str">
        <f>VLOOKUP(K24,County!$L$2:$AP$156,31,FALSE)</f>
        <v>Somerset</v>
      </c>
      <c r="J24" t="str">
        <f>VLOOKUP(K24,County!$L$2:$AQ$156,32,FALSE)</f>
        <v>NJ</v>
      </c>
      <c r="K24" s="2">
        <f>LARGE(County!L2:L156,4)</f>
        <v>8.7118471736112466E-2</v>
      </c>
      <c r="M24" t="str">
        <f>VLOOKUP(O24,County!$AK$2:$AP$156,6,FALSE)</f>
        <v>Sussex</v>
      </c>
      <c r="N24" t="str">
        <f>VLOOKUP(O24,County!$AK$2:$AQ$156,7,FALSE)</f>
        <v>NJ</v>
      </c>
      <c r="O24" s="2">
        <f>LARGE(County!AK2:AK156,4)</f>
        <v>3.0249003385484485E-3</v>
      </c>
      <c r="P24" s="2"/>
      <c r="Q24" t="str">
        <f>VLOOKUP(S24,County!$AL$2:$AP$156,5,FALSE)</f>
        <v>Somerset</v>
      </c>
      <c r="R24" t="str">
        <f>VLOOKUP(S24,County!$AL$2:$AQ$156,6,FALSE)</f>
        <v>NJ</v>
      </c>
      <c r="S24" s="2">
        <f>LARGE(County!AL2:AL156,4)</f>
        <v>1.3002756975539174E-3</v>
      </c>
      <c r="U24" t="str">
        <f>VLOOKUP(W24,County!$AM$2:$AP$156,4,FALSE)</f>
        <v>Warren</v>
      </c>
      <c r="V24" t="str">
        <f>VLOOKUP(W24,County!$AM$2:$AQ$156,5,FALSE)</f>
        <v>NJ</v>
      </c>
      <c r="W24" s="2">
        <f>LARGE(County!AM2:AM156,4)</f>
        <v>1.8217748409806707E-3</v>
      </c>
      <c r="Y24" t="str">
        <f>VLOOKUP(AA24,County!$AN$2:$AQ$156,3,FALSE)</f>
        <v>Salem</v>
      </c>
      <c r="Z24" t="str">
        <f>VLOOKUP(AA24,County!$AN$2:$AQ$156,4,FALSE)</f>
        <v>NJ</v>
      </c>
      <c r="AA24" s="2">
        <f>LARGE(County!AN2:AN156,4)</f>
        <v>2.2581120219920476E-3</v>
      </c>
    </row>
    <row r="25" spans="1:31">
      <c r="A25" t="str">
        <f>VLOOKUP(C25,County!$J$2:$AP$156,33,FALSE)</f>
        <v>Essex</v>
      </c>
      <c r="B25" t="str">
        <f>VLOOKUP(C25,County!$J$2:$AQ$156,34,FALSE)</f>
        <v>NJ</v>
      </c>
      <c r="C25" s="2">
        <f>LARGE(County!J2:J156,5)</f>
        <v>0.67172026991499434</v>
      </c>
      <c r="D25"/>
      <c r="E25" t="str">
        <f>VLOOKUP(G25,County!$K$2:$AP$156,32,FALSE)</f>
        <v>Rockingham</v>
      </c>
      <c r="F25" t="str">
        <f>VLOOKUP(G25,County!$K$2:$AQ$156,33,FALSE)</f>
        <v>VA</v>
      </c>
      <c r="G25" s="2">
        <f>LARGE(County!K2:K156,5)</f>
        <v>0.78140964995269635</v>
      </c>
      <c r="I25" t="str">
        <f>VLOOKUP(K25,County!$L$2:$AP$156,31,FALSE)</f>
        <v>Hunterdon</v>
      </c>
      <c r="J25" t="str">
        <f>VLOOKUP(K25,County!$L$2:$AQ$156,32,FALSE)</f>
        <v>NJ</v>
      </c>
      <c r="K25" s="2">
        <f>LARGE(County!L2:L156,5)</f>
        <v>8.0705831380349369E-2</v>
      </c>
      <c r="M25" t="str">
        <f>VLOOKUP(O25,County!$AK$2:$AP$156,6,FALSE)</f>
        <v>Cumberland</v>
      </c>
      <c r="N25" t="str">
        <f>VLOOKUP(O25,County!$AK$2:$AQ$156,7,FALSE)</f>
        <v>NJ</v>
      </c>
      <c r="O25" s="2">
        <f>LARGE(County!AK2:AK156,5)</f>
        <v>2.9953438714078115E-3</v>
      </c>
      <c r="P25" s="2"/>
      <c r="Q25" t="str">
        <f>VLOOKUP(S25,County!$AL$2:$AP$156,5,FALSE)</f>
        <v>Hunterdon</v>
      </c>
      <c r="R25" t="str">
        <f>VLOOKUP(S25,County!$AL$2:$AQ$156,6,FALSE)</f>
        <v>NJ</v>
      </c>
      <c r="S25" s="2">
        <f>LARGE(County!AL2:AL156,5)</f>
        <v>1.1028615317958919E-3</v>
      </c>
      <c r="U25" t="str">
        <f>VLOOKUP(W25,County!$AM$2:$AP$156,4,FALSE)</f>
        <v>Salem</v>
      </c>
      <c r="V25" t="str">
        <f>VLOOKUP(W25,County!$AM$2:$AQ$156,5,FALSE)</f>
        <v>NJ</v>
      </c>
      <c r="W25" s="2">
        <f>LARGE(County!AM2:AM156,5)</f>
        <v>1.7181287123852536E-3</v>
      </c>
      <c r="Y25" t="str">
        <f>VLOOKUP(AA25,County!$AN$2:$AQ$156,3,FALSE)</f>
        <v>Warren</v>
      </c>
      <c r="Z25" t="str">
        <f>VLOOKUP(AA25,County!$AN$2:$AQ$156,4,FALSE)</f>
        <v>NJ</v>
      </c>
      <c r="AA25" s="2">
        <f>LARGE(County!AN2:AN156,5)</f>
        <v>1.8217748409806707E-3</v>
      </c>
    </row>
    <row r="26" spans="1:31">
      <c r="C26" s="2"/>
      <c r="D26"/>
      <c r="G26" s="2"/>
      <c r="K26" s="2"/>
      <c r="O26" s="2"/>
      <c r="P26" s="2"/>
      <c r="S26" s="2"/>
      <c r="W26" s="2"/>
      <c r="AA26" s="2"/>
    </row>
    <row r="27" spans="1:31">
      <c r="A27" s="75" t="s">
        <v>81</v>
      </c>
    </row>
    <row r="28" spans="1:31" ht="13" customHeight="1">
      <c r="A28" t="str">
        <f>VLOOKUP(C28,County!$J$2:$AP$156,33,FALSE)</f>
        <v>Colonial Heights</v>
      </c>
      <c r="B28" t="str">
        <f>VLOOKUP(C28,County!$J$2:$AQ$156,34,FALSE)</f>
        <v>VA</v>
      </c>
      <c r="C28" s="2">
        <f>MIN(County!J1:J156)</f>
        <v>0.16826554105909439</v>
      </c>
      <c r="D28"/>
      <c r="E28" t="str">
        <f>VLOOKUP(G28,County!$K$2:$AP$156,32,FALSE)</f>
        <v>Petersburg</v>
      </c>
      <c r="F28" t="str">
        <f>VLOOKUP(G28,County!$K$2:$AQ$156,33,FALSE)</f>
        <v>VA</v>
      </c>
      <c r="G28" s="2">
        <f>MIN(County!K1:K156)</f>
        <v>0.18965517241379309</v>
      </c>
      <c r="K28" s="2"/>
      <c r="L28" s="2"/>
      <c r="O28" s="2"/>
      <c r="P28" s="2"/>
      <c r="S28" s="2"/>
      <c r="T28" s="2"/>
      <c r="W28" s="2"/>
      <c r="X28" s="2"/>
      <c r="AA28" s="2"/>
      <c r="AB28" s="2"/>
    </row>
    <row r="29" spans="1:31">
      <c r="A29" t="str">
        <f>VLOOKUP(C29,County!$J$2:$AP$156,33,FALSE)</f>
        <v>Poquoson</v>
      </c>
      <c r="B29" t="str">
        <f>VLOOKUP(C29,County!$J$2:$AQ$156,34,FALSE)</f>
        <v>VA</v>
      </c>
      <c r="C29" s="2">
        <f>SMALL(County!J1:J156,2)</f>
        <v>0.19776919776919777</v>
      </c>
      <c r="D29"/>
      <c r="E29" t="str">
        <f>VLOOKUP(G29,County!$K$2:$AP$156,32,FALSE)</f>
        <v>Hudson</v>
      </c>
      <c r="F29" t="str">
        <f>VLOOKUP(G29,County!$K$2:$AQ$156,33,FALSE)</f>
        <v>NJ</v>
      </c>
      <c r="G29" s="2">
        <f>SMALL(County!K1:K156,2)</f>
        <v>0.26059237839163263</v>
      </c>
      <c r="I29" s="72"/>
      <c r="K29" s="2"/>
    </row>
    <row r="30" spans="1:31">
      <c r="A30" t="str">
        <f>VLOOKUP(C30,County!$J$2:$AP$156,33,FALSE)</f>
        <v>Powhatan</v>
      </c>
      <c r="B30" t="str">
        <f>VLOOKUP(C30,County!$J$2:$AQ$156,34,FALSE)</f>
        <v>VA</v>
      </c>
      <c r="C30" s="2">
        <f>SMALL(County!J2:J156,3)</f>
        <v>0.20030681569143108</v>
      </c>
      <c r="D30"/>
      <c r="E30" t="str">
        <f>VLOOKUP(G30,County!$K$2:$AP$156,32,FALSE)</f>
        <v>Charlottesville</v>
      </c>
      <c r="F30" t="str">
        <f>VLOOKUP(G30,County!$K$2:$AQ$156,33,FALSE)</f>
        <v>VA</v>
      </c>
      <c r="G30" s="2">
        <f>SMALL(County!K2:K156,3)</f>
        <v>0.26213206046141607</v>
      </c>
      <c r="I30" s="71"/>
      <c r="K30" s="2"/>
    </row>
    <row r="31" spans="1:31">
      <c r="A31" t="str">
        <f>VLOOKUP(C31,County!$J$2:$AP$156,33,FALSE)</f>
        <v>Scott</v>
      </c>
      <c r="B31" t="str">
        <f>VLOOKUP(C31,County!$J$2:$AQ$156,34,FALSE)</f>
        <v>VA</v>
      </c>
      <c r="C31" s="2">
        <f>SMALL(County!J2:J156,4)</f>
        <v>0.21136158701532912</v>
      </c>
      <c r="D31"/>
      <c r="E31" t="str">
        <f>VLOOKUP(G31,County!$K$2:$AP$156,32,FALSE)</f>
        <v>Essex</v>
      </c>
      <c r="F31" t="str">
        <f>VLOOKUP(G31,County!$K$2:$AQ$156,33,FALSE)</f>
        <v>NJ</v>
      </c>
      <c r="G31" s="2">
        <f>SMALL(County!K2:K156,4)</f>
        <v>0.27517307860836038</v>
      </c>
      <c r="K31" s="2"/>
    </row>
    <row r="32" spans="1:31">
      <c r="A32" t="str">
        <f>VLOOKUP(C32,County!$J$2:$AP$156,33,FALSE)</f>
        <v>Rockingham</v>
      </c>
      <c r="B32" t="str">
        <f>VLOOKUP(C32,County!$J$2:$AQ$156,34,FALSE)</f>
        <v>VA</v>
      </c>
      <c r="C32" s="2">
        <f>SMALL(County!J2:J156,5)</f>
        <v>0.21754966887417218</v>
      </c>
      <c r="D32"/>
      <c r="E32" t="str">
        <f>VLOOKUP(G32,County!$K$2:$AP$156,32,FALSE)</f>
        <v>Richmond</v>
      </c>
      <c r="F32" t="str">
        <f>VLOOKUP(G32,County!$K$2:$AQ$156,33,FALSE)</f>
        <v>VA</v>
      </c>
      <c r="G32" s="2">
        <f>SMALL(County!K2:K156,5)</f>
        <v>0.30547122565204865</v>
      </c>
      <c r="K32" s="2"/>
    </row>
    <row r="33" spans="1:31">
      <c r="C33" s="2"/>
      <c r="D33"/>
      <c r="G33" s="2"/>
      <c r="K33" s="2"/>
    </row>
    <row r="34" spans="1:31">
      <c r="H34" s="2"/>
      <c r="J34" s="7"/>
      <c r="K34" s="7"/>
      <c r="L34" s="52"/>
      <c r="M34" s="7"/>
    </row>
    <row r="35" spans="1:31">
      <c r="A35" t="s">
        <v>191</v>
      </c>
      <c r="B35" s="15" t="str">
        <f>A12</f>
        <v>Democratic</v>
      </c>
      <c r="C35" s="73" t="str">
        <f>E12</f>
        <v>Republican</v>
      </c>
      <c r="D35" s="74" t="str">
        <f>I12</f>
        <v>Independent NJ</v>
      </c>
      <c r="E35" s="5" t="str">
        <f>M12</f>
        <v>Libertarian</v>
      </c>
      <c r="F35" s="5" t="str">
        <f>Q12</f>
        <v>Independent</v>
      </c>
      <c r="G35" s="5" t="str">
        <f>U12</f>
        <v>People Not Pol</v>
      </c>
      <c r="H35" s="5" t="str">
        <f>Y12</f>
        <v>For The People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>
      <c r="A36" t="s">
        <v>7</v>
      </c>
      <c r="B36" s="5">
        <f>COUNTIF(State!$C$1:$C$4,1)</f>
        <v>0</v>
      </c>
      <c r="C36" s="5">
        <f>COUNTIF(State!$D$1:$D$4,1)</f>
        <v>2</v>
      </c>
      <c r="D36" s="5">
        <f>COUNTIF(State!$E$1:$E$4,1)</f>
        <v>0</v>
      </c>
      <c r="E36" s="5">
        <f>COUNTIF(State!$AX$1:$AX$4,1)</f>
        <v>0</v>
      </c>
      <c r="F36" s="5">
        <f>COUNTIF(State!$AY$1:$AY$4,1)</f>
        <v>0</v>
      </c>
      <c r="G36" s="5">
        <f>COUNTIF(State!$AZ$1:$AZ$4,1)</f>
        <v>0</v>
      </c>
      <c r="H36" s="5">
        <f>COUNTIF(State!$BA$1:$BA$4,1)</f>
        <v>0</v>
      </c>
      <c r="K36" s="5"/>
      <c r="M36" s="5"/>
      <c r="O36" s="5"/>
      <c r="P36" s="5"/>
      <c r="Q36" s="5"/>
      <c r="S36" s="5"/>
      <c r="T36" s="5"/>
      <c r="U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>
      <c r="A37" t="s">
        <v>11</v>
      </c>
      <c r="B37" s="5">
        <f>COUNTIF(State!$C$1:$C$4,2)</f>
        <v>2</v>
      </c>
      <c r="C37" s="5">
        <f>COUNTIF(State!$D$1:$D$4,2)</f>
        <v>0</v>
      </c>
      <c r="D37" s="5">
        <f>COUNTIF(State!$E$1:$E$4,2)</f>
        <v>0</v>
      </c>
      <c r="E37" s="5">
        <f>COUNTIF(State!$AX$1:$AX$4,2)</f>
        <v>0</v>
      </c>
      <c r="F37" s="5">
        <f>COUNTIF(State!$AY$1:$AY$4,2)</f>
        <v>0</v>
      </c>
      <c r="G37" s="5">
        <f>COUNTIF(State!$AZ$1:$AZ$4,2)</f>
        <v>0</v>
      </c>
      <c r="H37" s="5">
        <f>COUNTIF(State!$BA$1:$BA$4,2)</f>
        <v>0</v>
      </c>
      <c r="K37" s="5"/>
      <c r="M37" s="5"/>
      <c r="O37" s="5"/>
      <c r="P37" s="5"/>
      <c r="Q37" s="5"/>
      <c r="S37" s="5"/>
      <c r="T37" s="5"/>
      <c r="U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>
      <c r="A38" t="s">
        <v>12</v>
      </c>
      <c r="B38" s="5">
        <f>COUNTIF(State!$C$1:$C$4,3)</f>
        <v>0</v>
      </c>
      <c r="C38" s="5">
        <f>COUNTIF(State!$D$1:$D$4,3)</f>
        <v>0</v>
      </c>
      <c r="D38" s="5">
        <f>COUNTIF(State!$E$1:$E$4,3)</f>
        <v>1</v>
      </c>
      <c r="E38" s="5">
        <f>COUNTIF(State!$AX$1:$AX$4,3)</f>
        <v>0</v>
      </c>
      <c r="F38" s="5">
        <f>COUNTIF(State!$AY$1:$AY$4,3)</f>
        <v>0</v>
      </c>
      <c r="G38" s="5">
        <f>COUNTIF(State!$AZ$1:$AZ$4,3)</f>
        <v>0</v>
      </c>
      <c r="H38" s="5">
        <f>COUNTIF(State!$BA$1:$BA$4,3)</f>
        <v>0</v>
      </c>
      <c r="K38" s="5"/>
      <c r="M38" s="5"/>
      <c r="O38" s="5"/>
      <c r="P38" s="5"/>
      <c r="Q38" s="5"/>
      <c r="S38" s="5"/>
      <c r="T38" s="5"/>
      <c r="U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>
      <c r="B39" s="5"/>
      <c r="C39" s="5"/>
      <c r="D39" s="5"/>
      <c r="E39" s="5"/>
      <c r="F39" s="5"/>
      <c r="G39" s="5"/>
      <c r="H39" s="5"/>
      <c r="K39" s="5"/>
      <c r="M39" s="5"/>
      <c r="O39" s="5"/>
      <c r="P39" s="5"/>
      <c r="Q39" s="5"/>
      <c r="S39" s="5"/>
      <c r="T39" s="5"/>
      <c r="U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>
      <c r="A40" t="s">
        <v>305</v>
      </c>
      <c r="B40" s="2"/>
      <c r="C40" s="2"/>
    </row>
    <row r="41" spans="1:31" s="5" customFormat="1">
      <c r="A41" s="61" t="s">
        <v>7</v>
      </c>
      <c r="B41" s="1">
        <f>COUNTIF(County!D$1:D$156,1)-B36</f>
        <v>29</v>
      </c>
      <c r="C41" s="1">
        <f>COUNTIF(County!E$1:E$156,1)-C36</f>
        <v>122</v>
      </c>
      <c r="D41" s="1">
        <f>COUNTIF(County!F$1:F$156,1)-D36</f>
        <v>0</v>
      </c>
      <c r="E41" s="1">
        <f>COUNTIF(County!AG$1:AG$156,1)-E36</f>
        <v>0</v>
      </c>
      <c r="F41" s="1">
        <f>COUNTIF(County!AH$1:AH$156,1)-F36</f>
        <v>0</v>
      </c>
      <c r="G41" s="1">
        <f>COUNTIF(County!AI$1:AI$156,1)-G36</f>
        <v>0</v>
      </c>
      <c r="H41" s="1">
        <f>COUNTIF(County!AJ$1:AJ$156,1)-H36</f>
        <v>0</v>
      </c>
    </row>
    <row r="42" spans="1:31" s="5" customFormat="1">
      <c r="A42" s="61" t="s">
        <v>11</v>
      </c>
      <c r="B42" s="1">
        <f>COUNTIF(County!D$1:D$156,2)-B37</f>
        <v>122</v>
      </c>
      <c r="C42" s="1">
        <f>COUNTIF(County!E$1:E$156,2)-C37</f>
        <v>29</v>
      </c>
      <c r="D42" s="1">
        <f>COUNTIF(County!F$1:F$156,2)-D37</f>
        <v>0</v>
      </c>
      <c r="E42" s="1">
        <f>COUNTIF(County!AG$1:AG$156,2)-E37</f>
        <v>0</v>
      </c>
      <c r="F42" s="1">
        <f>COUNTIF(County!AH$1:AH$156,2)-F37</f>
        <v>0</v>
      </c>
      <c r="G42" s="1">
        <f>COUNTIF(County!AI$1:AI$156,2)-G37</f>
        <v>0</v>
      </c>
      <c r="H42" s="1">
        <f>COUNTIF(County!AJ$1:AJ$156,2)-H37</f>
        <v>0</v>
      </c>
    </row>
    <row r="43" spans="1:31" s="5" customFormat="1">
      <c r="A43" s="61" t="s">
        <v>12</v>
      </c>
      <c r="B43" s="1">
        <f>COUNTIF(County!D$1:D$156,3)-B38</f>
        <v>0</v>
      </c>
      <c r="C43" s="1">
        <f>COUNTIF(County!E$1:E$156,3)-C38</f>
        <v>0</v>
      </c>
      <c r="D43" s="1">
        <f>COUNTIF(County!F$1:F$156,3)-D38</f>
        <v>21</v>
      </c>
      <c r="E43" s="1">
        <f>COUNTIF(County!AG$1:AG$156,3)-E38</f>
        <v>0</v>
      </c>
      <c r="F43" s="1">
        <f>COUNTIF(County!AH$1:AH$156,3)-F38</f>
        <v>0</v>
      </c>
      <c r="G43" s="1">
        <f>COUNTIF(County!AI$1:AI$156,3)-G38</f>
        <v>0</v>
      </c>
      <c r="H43" s="1">
        <f>COUNTIF(County!AJ$1:AJ$156,3)-H38</f>
        <v>0</v>
      </c>
    </row>
    <row r="44" spans="1:31" s="5" customFormat="1">
      <c r="A44" s="61" t="s">
        <v>82</v>
      </c>
      <c r="B44" s="1">
        <f>COUNTIF(County!$D$1:$D$156,4)-COUNTIF(State!$C$1:$C$4,4)</f>
        <v>0</v>
      </c>
      <c r="C44" s="1">
        <f>COUNTIF(County!$E$1:$E$156,4)-COUNTIF(State!$D$1:$D$4,4)</f>
        <v>0</v>
      </c>
      <c r="D44" s="1">
        <f>COUNTIF(County!$F$1:$F$156,4)-COUNTIF(State!$E$1:$E$4,4)</f>
        <v>0</v>
      </c>
      <c r="E44" s="1">
        <f>COUNTIF(County!$AG$1:$AG$156,4)-COUNTIF(State!$AX$1:$AX$4,4)</f>
        <v>9</v>
      </c>
      <c r="F44" s="1">
        <f>COUNTIF(County!$AH$1:$AH$156,4)-COUNTIF(State!$AY$1:$AY$4,4)</f>
        <v>1</v>
      </c>
      <c r="G44" s="1">
        <f>COUNTIF(County!$AI$1:$AI$156,4)-COUNTIF(State!$AZ$1:$AZ$4,4)</f>
        <v>2</v>
      </c>
      <c r="H44" s="1">
        <f>COUNTIF(County!$AJ$1:$AJ$156,4)-COUNTIF(State!$BA$1:$BA$4,4)</f>
        <v>2</v>
      </c>
    </row>
    <row r="46" spans="1:31">
      <c r="A46" s="61" t="s">
        <v>178</v>
      </c>
    </row>
    <row r="47" spans="1:31">
      <c r="A47" t="s">
        <v>9</v>
      </c>
      <c r="B47" s="1">
        <f>COUNTIF(State!$I1:$I4,"&lt;.0999")</f>
        <v>0</v>
      </c>
      <c r="C47" s="1">
        <f>COUNTIF(State!$K1:$K4,"&lt;.0999")</f>
        <v>0</v>
      </c>
      <c r="D47" s="1">
        <f>COUNTIF(State!$M$1:$M$4,"&lt;.0999")</f>
        <v>2</v>
      </c>
    </row>
    <row r="48" spans="1:31">
      <c r="A48" t="s">
        <v>10</v>
      </c>
      <c r="B48" s="1">
        <f>COUNTIF(State!$I$1:$I$4,"&lt;.1999")-B47</f>
        <v>0</v>
      </c>
      <c r="C48" s="1">
        <f>COUNTIF(State!$K$1:$K$4,"&lt;.1999")-C47</f>
        <v>0</v>
      </c>
      <c r="D48" s="1">
        <f>COUNTIF(State!$M$1:$M$4,"&lt;.1999")-D47</f>
        <v>0</v>
      </c>
    </row>
    <row r="49" spans="1:4">
      <c r="A49" t="s">
        <v>0</v>
      </c>
      <c r="B49" s="1">
        <f>COUNTIF(State!$I$1:$I$4,"&lt;.2999")-SUM(B47:B48)</f>
        <v>0</v>
      </c>
      <c r="C49" s="1">
        <f>COUNTIF(State!$K$1:$K$4,"&lt;.2999")-SUM(C47:C48)</f>
        <v>0</v>
      </c>
      <c r="D49" s="1">
        <f>COUNTIF(State!$M$1:$M$4,"&lt;.2999")-SUM(D47:D48)</f>
        <v>0</v>
      </c>
    </row>
    <row r="50" spans="1:4">
      <c r="A50" t="s">
        <v>1</v>
      </c>
      <c r="B50" s="1">
        <f>COUNTIF(State!$I$1:$I$4,"&lt;.3999")-SUM(B47:B49)</f>
        <v>0</v>
      </c>
      <c r="C50" s="1">
        <f>COUNTIF(State!$K$1:$K$4,"&lt;.3999")-SUM(C47:C49)</f>
        <v>0</v>
      </c>
      <c r="D50" s="1">
        <f>COUNTIF(State!$M$1:$M$4,"&lt;.3999")-SUM(D47:D49)</f>
        <v>0</v>
      </c>
    </row>
    <row r="51" spans="1:4">
      <c r="A51" t="s">
        <v>2</v>
      </c>
      <c r="B51" s="1">
        <f>COUNTIF(State!$I$1:$I$4,"&lt;.4999")-SUM(B47:B50)</f>
        <v>2</v>
      </c>
      <c r="C51" s="1">
        <f>COUNTIF(State!$K$1:$K$4,"&lt;.4999")-SUM(C47:C50)</f>
        <v>1</v>
      </c>
      <c r="D51" s="1">
        <f>COUNTIF(State!$M$1:$M$4,"&lt;.4999")-SUM(D47:D50)</f>
        <v>0</v>
      </c>
    </row>
    <row r="52" spans="1:4">
      <c r="A52" t="s">
        <v>3</v>
      </c>
      <c r="B52" s="1">
        <f>COUNTIF(State!$I$1:$I$4,"&lt;.5999")-SUM(B47:B51)</f>
        <v>0</v>
      </c>
      <c r="C52" s="1">
        <f>COUNTIF(State!$K$1:$K$4,"&lt;.5999")-SUM(C47:C51)</f>
        <v>1</v>
      </c>
      <c r="D52" s="1">
        <f>COUNTIF(State!$M$1:$M$4,"&lt;.5999")-SUM(D47:D51)</f>
        <v>0</v>
      </c>
    </row>
    <row r="53" spans="1:4">
      <c r="A53" t="s">
        <v>4</v>
      </c>
      <c r="B53" s="1">
        <f>COUNTIF(State!$I$1:$I$4,"&lt;.6999")-SUM(B47:B52)</f>
        <v>0</v>
      </c>
      <c r="C53" s="1">
        <f>COUNTIF(State!$K$1:$K$4,"&lt;.6999")-SUM(C47:C52)</f>
        <v>0</v>
      </c>
      <c r="D53" s="1">
        <f>COUNTIF(State!$M$1:$M$4,"&lt;.6999")-SUM(D47:D52)</f>
        <v>0</v>
      </c>
    </row>
    <row r="54" spans="1:4">
      <c r="A54" t="s">
        <v>5</v>
      </c>
      <c r="B54" s="1">
        <f>COUNTIF(State!$I$1:$I$4,"&lt;.7999")-SUM(B47:B53)</f>
        <v>0</v>
      </c>
      <c r="C54" s="1">
        <f>COUNTIF(State!$K$1:$K$4,"&lt;.7999")-SUM(C47:C53)</f>
        <v>0</v>
      </c>
      <c r="D54" s="1">
        <f>COUNTIF(State!$M$1:$M$4,"&lt;.7999")-SUM(D47:D53)</f>
        <v>0</v>
      </c>
    </row>
    <row r="55" spans="1:4">
      <c r="A55" t="s">
        <v>6</v>
      </c>
      <c r="B55" s="1">
        <f>COUNTIF(State!$I$1:$I$4,"&lt;.8999")-SUM(B47:B54)</f>
        <v>0</v>
      </c>
      <c r="C55" s="1">
        <f>COUNTIF(State!$K$1:$K$4,"&lt;.8999")-SUM(C47:C54)</f>
        <v>0</v>
      </c>
      <c r="D55" s="1">
        <f>COUNTIF(State!$M$1:$M$4,"&lt;.8999")-SUM(D47:D54)</f>
        <v>0</v>
      </c>
    </row>
    <row r="56" spans="1:4">
      <c r="A56" t="s">
        <v>84</v>
      </c>
      <c r="B56" s="1">
        <f>COUNTIF(State!$I$1:$I$4,"&lt;1")-SUM(B47:B55)</f>
        <v>0</v>
      </c>
      <c r="C56" s="1">
        <f>COUNTIF(State!$K$1:$K$4,"&lt;1")-SUM(C47:C55)</f>
        <v>0</v>
      </c>
      <c r="D56" s="1">
        <f>COUNTIF(State!$M$1:$M$4,"&lt;1")-SUM(D47:D55)</f>
        <v>0</v>
      </c>
    </row>
    <row r="57" spans="1:4">
      <c r="D57"/>
    </row>
    <row r="58" spans="1:4">
      <c r="A58" t="s">
        <v>153</v>
      </c>
      <c r="D58"/>
    </row>
    <row r="59" spans="1:4">
      <c r="A59" t="s">
        <v>9</v>
      </c>
      <c r="B59" s="1">
        <f>COUNTIF(County!J1:J156,"&lt;.0999")-B47</f>
        <v>0</v>
      </c>
      <c r="C59" s="1">
        <f>COUNTIF(County!K1:K156,"&lt;.0999")-C47</f>
        <v>0</v>
      </c>
      <c r="D59" s="1">
        <f>COUNTIF(County!L1:L156,"&lt;.0999")-D47</f>
        <v>151</v>
      </c>
    </row>
    <row r="60" spans="1:4">
      <c r="A60" t="s">
        <v>10</v>
      </c>
      <c r="B60" s="1">
        <f>COUNTIF(County!J1:J156,"&lt;.1999")-SUM(B47:B48)-B59</f>
        <v>2</v>
      </c>
      <c r="C60" s="1">
        <f>COUNTIF(County!K1:K156,"&lt;.1999")-SUM(C47:C48)-C59</f>
        <v>1</v>
      </c>
      <c r="D60" s="1">
        <f>COUNTIF(County!L1:L156,"&lt;.1999")-SUM(D47:D48)-D59</f>
        <v>0</v>
      </c>
    </row>
    <row r="61" spans="1:4">
      <c r="A61" t="s">
        <v>0</v>
      </c>
      <c r="B61" s="1">
        <f>COUNTIF(County!J1:J156,"&lt;.2999")-SUM(B47:B49)-SUM(B59:B60)</f>
        <v>37</v>
      </c>
      <c r="C61" s="1">
        <f>COUNTIF(County!K1:K156,"&lt;.2999")-SUM(C47:C49)-SUM(C59:C60)</f>
        <v>3</v>
      </c>
      <c r="D61" s="1">
        <f>COUNTIF(County!L1:L156,"&lt;.2999")-SUM(D47:D49)-SUM(D59:D60)</f>
        <v>0</v>
      </c>
    </row>
    <row r="62" spans="1:4">
      <c r="A62" t="s">
        <v>1</v>
      </c>
      <c r="B62" s="1">
        <f>COUNTIF(County!J1:J156,"&lt;.3999")-SUM(B47:B50)-SUM(B59:B61)</f>
        <v>54</v>
      </c>
      <c r="C62" s="1">
        <f>COUNTIF(County!K1:K156,"&lt;.3999")-SUM(C47:C50)-SUM(C59:C61)</f>
        <v>11</v>
      </c>
      <c r="D62" s="1">
        <f>COUNTIF(County!L1:L156,"&lt;.3999")-SUM(D47:D50)-SUM(D59:D61)</f>
        <v>0</v>
      </c>
    </row>
    <row r="63" spans="1:4">
      <c r="A63" t="s">
        <v>2</v>
      </c>
      <c r="B63" s="1">
        <f>COUNTIF(County!J1:J156,"&lt;.4999")-SUM(B47:B51)-SUM(B59:B62)</f>
        <v>31</v>
      </c>
      <c r="C63" s="1">
        <f>COUNTIF(County!K1:K156,"&lt;.4999")-SUM(C47:C51)-SUM(C59:C62)</f>
        <v>19</v>
      </c>
      <c r="D63" s="1">
        <f>COUNTIF(County!L1:L156,"&lt;.4999")-SUM(D47:D51)-SUM(D59:D62)</f>
        <v>0</v>
      </c>
    </row>
    <row r="64" spans="1:4">
      <c r="A64" t="s">
        <v>3</v>
      </c>
      <c r="B64" s="1">
        <f>COUNTIF(County!J1:J156,"&lt;.5999")-SUM(B47:B52)-SUM(B59:B63)</f>
        <v>14</v>
      </c>
      <c r="C64" s="1">
        <f>COUNTIF(County!K1:K156,"&lt;.5999")-SUM(C47:C52)-SUM(C59:C63)</f>
        <v>26</v>
      </c>
      <c r="D64" s="1">
        <f>COUNTIF(County!L1:L156,"&lt;.5999")-SUM(D47:D52)-SUM(D59:D63)</f>
        <v>0</v>
      </c>
    </row>
    <row r="65" spans="1:4">
      <c r="A65" t="s">
        <v>4</v>
      </c>
      <c r="B65" s="1">
        <f>COUNTIF(County!J1:J156,"&lt;.6999")-SUM(B47:B53)-SUM(B59:B64)</f>
        <v>11</v>
      </c>
      <c r="C65" s="1">
        <f>COUNTIF(County!K1:K156,"&lt;.6999")-SUM(C47:C53)-SUM(C59:C64)</f>
        <v>57</v>
      </c>
      <c r="D65" s="1">
        <f>COUNTIF(County!L1:L156,"&lt;.6999")-SUM(D47:D53)-SUM(D59:D64)</f>
        <v>0</v>
      </c>
    </row>
    <row r="66" spans="1:4">
      <c r="A66" t="s">
        <v>5</v>
      </c>
      <c r="B66" s="1">
        <f>COUNTIF(County!J1:J156,"&lt;.7999")-SUM(B47:B54)-SUM(B59:B65)</f>
        <v>1</v>
      </c>
      <c r="C66" s="1">
        <f>COUNTIF(County!K1:K156,"&lt;.7999")-SUM(C47:C54)-SUM(C59:C65)</f>
        <v>32</v>
      </c>
      <c r="D66" s="1">
        <f>COUNTIF(County!L1:L156,"&lt;.7999")-SUM(D47:D54)-SUM(D59:D65)</f>
        <v>0</v>
      </c>
    </row>
    <row r="67" spans="1:4">
      <c r="A67" t="s">
        <v>6</v>
      </c>
      <c r="B67" s="1">
        <f>COUNTIF(County!J1:J156,"&lt;.8999")-SUM(B47:B55)-SUM(B59:B66)</f>
        <v>1</v>
      </c>
      <c r="C67" s="1">
        <f>COUNTIF(County!K1:K156,"&lt;.8999")-SUM(C47:C55)-SUM(C59:C66)</f>
        <v>2</v>
      </c>
      <c r="D67" s="1">
        <f>COUNTIF(County!L1:L156,"&lt;.8999")-SUM(D47:D55)-SUM(D59:D66)</f>
        <v>0</v>
      </c>
    </row>
    <row r="68" spans="1:4">
      <c r="A68" t="s">
        <v>84</v>
      </c>
      <c r="B68" s="1">
        <f>COUNTIF(County!J1:J156,"&lt;.9999")-SUM(B47:B56)-SUM(B59:B67)</f>
        <v>0</v>
      </c>
      <c r="C68" s="1">
        <f>COUNTIF(County!K1:K156,"&lt;.9999")-SUM(C47:C56)-SUM(C59:C67)</f>
        <v>0</v>
      </c>
      <c r="D68" s="1">
        <f>COUNTIF(County!L1:L156,"&lt;.9999")-SUM(D47:D56)-SUM(D59:D67)</f>
        <v>0</v>
      </c>
    </row>
    <row r="69" spans="1:4">
      <c r="B69" s="1"/>
      <c r="C69" s="1"/>
      <c r="D69" s="1"/>
    </row>
    <row r="70" spans="1:4">
      <c r="B70" s="1"/>
      <c r="D70"/>
    </row>
    <row r="72" spans="1:4">
      <c r="B72" s="2"/>
    </row>
  </sheetData>
  <mergeCells count="11">
    <mergeCell ref="AB7:AD7"/>
    <mergeCell ref="A12:C12"/>
    <mergeCell ref="E12:G12"/>
    <mergeCell ref="I12:K12"/>
    <mergeCell ref="Q12:S12"/>
    <mergeCell ref="X2:Z2"/>
    <mergeCell ref="AB2:AD2"/>
    <mergeCell ref="M12:O12"/>
    <mergeCell ref="Y12:AA12"/>
    <mergeCell ref="U12:W12"/>
    <mergeCell ref="X7:Z7"/>
  </mergeCells>
  <phoneticPr fontId="7"/>
  <conditionalFormatting sqref="C3:C4 C8:C9">
    <cfRule type="cellIs" dxfId="2" priority="1" stopIfTrue="1" operator="equal">
      <formula>"Rep"</formula>
    </cfRule>
    <cfRule type="cellIs" dxfId="1" priority="2" stopIfTrue="1" operator="equal">
      <formula>"Dem"</formula>
    </cfRule>
    <cfRule type="cellIs" dxfId="0" priority="3" stopIfTrue="1" operator="equal">
      <formula>"Ind"</formula>
    </cfRule>
  </conditionalFormatting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J5"/>
  <sheetViews>
    <sheetView workbookViewId="0">
      <selection activeCell="G51" sqref="G51"/>
    </sheetView>
  </sheetViews>
  <sheetFormatPr baseColWidth="10" defaultRowHeight="13" x14ac:dyDescent="0"/>
  <cols>
    <col min="1" max="1" width="15.5703125" customWidth="1"/>
    <col min="2" max="3" width="11.140625" style="1" customWidth="1"/>
    <col min="4" max="5" width="11.42578125" style="1" customWidth="1"/>
    <col min="6" max="6" width="12.85546875" customWidth="1"/>
    <col min="7" max="7" width="11.42578125" style="2" customWidth="1"/>
  </cols>
  <sheetData>
    <row r="1" spans="1:10">
      <c r="A1" t="s">
        <v>148</v>
      </c>
      <c r="F1" s="1"/>
      <c r="G1"/>
    </row>
    <row r="2" spans="1:10">
      <c r="B2" s="45" t="s">
        <v>195</v>
      </c>
      <c r="C2" s="45" t="s">
        <v>125</v>
      </c>
      <c r="D2" s="45" t="s">
        <v>159</v>
      </c>
      <c r="E2" s="45" t="s">
        <v>85</v>
      </c>
      <c r="F2" s="45" t="s">
        <v>160</v>
      </c>
      <c r="G2" s="46" t="s">
        <v>124</v>
      </c>
      <c r="H2" s="46" t="s">
        <v>87</v>
      </c>
      <c r="I2" s="46" t="s">
        <v>161</v>
      </c>
    </row>
    <row r="3" spans="1:10">
      <c r="A3" t="str">
        <f>State!A3</f>
        <v>New Jersey</v>
      </c>
      <c r="C3" s="1">
        <v>0</v>
      </c>
      <c r="F3" s="1">
        <f>County!C24</f>
        <v>2425441</v>
      </c>
      <c r="G3" s="2" t="e">
        <f>F3/C3</f>
        <v>#DIV/0!</v>
      </c>
      <c r="H3" s="2" t="e">
        <f>F3/D3</f>
        <v>#DIV/0!</v>
      </c>
      <c r="I3" s="2" t="e">
        <f>D3/C3</f>
        <v>#DIV/0!</v>
      </c>
      <c r="J3" s="1"/>
    </row>
    <row r="4" spans="1:10">
      <c r="A4" t="str">
        <f>State!A4</f>
        <v>Virginia</v>
      </c>
      <c r="C4" s="1">
        <v>0</v>
      </c>
      <c r="F4" s="1">
        <f>County!C160</f>
        <v>1984934</v>
      </c>
      <c r="G4" s="2" t="e">
        <f>F4/C4</f>
        <v>#DIV/0!</v>
      </c>
      <c r="H4" s="2" t="e">
        <f>F4/D4</f>
        <v>#DIV/0!</v>
      </c>
      <c r="I4" s="2" t="e">
        <f>D4/C4</f>
        <v>#DIV/0!</v>
      </c>
      <c r="J4" s="1"/>
    </row>
    <row r="5" spans="1:10">
      <c r="A5" t="str">
        <f>State!A5</f>
        <v>Total</v>
      </c>
      <c r="C5" s="1">
        <v>0</v>
      </c>
      <c r="F5" s="1">
        <f>F4+F3</f>
        <v>4410375</v>
      </c>
      <c r="G5" s="2" t="e">
        <f>F5/C5</f>
        <v>#DIV/0!</v>
      </c>
      <c r="H5" s="2" t="e">
        <f>F5/D5</f>
        <v>#DIV/0!</v>
      </c>
      <c r="I5" s="2" t="e">
        <f>D5/C5</f>
        <v>#DIV/0!</v>
      </c>
      <c r="J5" s="1"/>
    </row>
  </sheetData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J25" sqref="J25"/>
    </sheetView>
  </sheetViews>
  <sheetFormatPr baseColWidth="10" defaultRowHeight="13" x14ac:dyDescent="0"/>
  <cols>
    <col min="1" max="1" width="3.140625" bestFit="1" customWidth="1"/>
    <col min="2" max="3" width="17.42578125" customWidth="1"/>
    <col min="4" max="4" width="13.5703125" customWidth="1"/>
    <col min="5" max="5" width="15.140625" bestFit="1" customWidth="1"/>
    <col min="6" max="6" width="12.7109375" bestFit="1" customWidth="1"/>
    <col min="7" max="7" width="10" bestFit="1" customWidth="1"/>
    <col min="8" max="8" width="3" bestFit="1" customWidth="1"/>
  </cols>
  <sheetData>
    <row r="1" spans="1:7">
      <c r="A1" s="76" t="s">
        <v>200</v>
      </c>
      <c r="B1" s="76" t="s">
        <v>313</v>
      </c>
      <c r="C1" s="76" t="s">
        <v>314</v>
      </c>
      <c r="D1" s="76" t="s">
        <v>199</v>
      </c>
      <c r="E1" s="76" t="s">
        <v>113</v>
      </c>
      <c r="F1" s="76" t="s">
        <v>196</v>
      </c>
      <c r="G1" s="84" t="s">
        <v>308</v>
      </c>
    </row>
    <row r="2" spans="1:7">
      <c r="A2">
        <v>1</v>
      </c>
      <c r="D2" s="12" t="s">
        <v>127</v>
      </c>
      <c r="F2" t="str">
        <f>D2</f>
        <v>Democratic</v>
      </c>
      <c r="G2" t="s">
        <v>309</v>
      </c>
    </row>
    <row r="3" spans="1:7">
      <c r="A3">
        <v>2</v>
      </c>
      <c r="D3" s="11" t="s">
        <v>136</v>
      </c>
      <c r="F3" t="str">
        <f t="shared" ref="F3:F19" si="0">D3</f>
        <v>Republican</v>
      </c>
      <c r="G3" t="s">
        <v>310</v>
      </c>
    </row>
    <row r="4" spans="1:7">
      <c r="A4">
        <v>3</v>
      </c>
      <c r="D4" s="60" t="s">
        <v>254</v>
      </c>
      <c r="F4" t="s">
        <v>255</v>
      </c>
      <c r="G4" t="s">
        <v>311</v>
      </c>
    </row>
    <row r="5" spans="1:7">
      <c r="A5">
        <v>4</v>
      </c>
      <c r="D5" t="s">
        <v>177</v>
      </c>
      <c r="F5" t="str">
        <f t="shared" si="0"/>
        <v>Libertarian</v>
      </c>
      <c r="G5" t="s">
        <v>312</v>
      </c>
    </row>
    <row r="6" spans="1:7">
      <c r="A6">
        <v>5</v>
      </c>
      <c r="D6" t="s">
        <v>99</v>
      </c>
      <c r="F6" t="str">
        <f t="shared" si="0"/>
        <v>Independent</v>
      </c>
    </row>
    <row r="7" spans="1:7">
      <c r="A7">
        <v>6</v>
      </c>
      <c r="B7" s="1"/>
      <c r="D7" t="s">
        <v>256</v>
      </c>
      <c r="F7" t="str">
        <f t="shared" si="0"/>
        <v>For The People</v>
      </c>
    </row>
    <row r="8" spans="1:7">
      <c r="A8">
        <v>7</v>
      </c>
      <c r="B8" s="1"/>
      <c r="D8" t="s">
        <v>257</v>
      </c>
      <c r="F8" t="s">
        <v>258</v>
      </c>
    </row>
    <row r="9" spans="1:7">
      <c r="A9">
        <v>8</v>
      </c>
      <c r="B9" s="1"/>
      <c r="D9" t="s">
        <v>259</v>
      </c>
      <c r="F9" t="s">
        <v>260</v>
      </c>
    </row>
    <row r="10" spans="1:7">
      <c r="A10">
        <v>9</v>
      </c>
      <c r="B10" s="1"/>
      <c r="D10" t="s">
        <v>261</v>
      </c>
      <c r="F10" t="s">
        <v>262</v>
      </c>
    </row>
    <row r="11" spans="1:7">
      <c r="A11">
        <v>10</v>
      </c>
      <c r="B11" s="1"/>
      <c r="D11" t="s">
        <v>263</v>
      </c>
      <c r="F11" t="s">
        <v>264</v>
      </c>
    </row>
    <row r="12" spans="1:7">
      <c r="A12">
        <v>11</v>
      </c>
      <c r="B12" s="1"/>
      <c r="D12" t="s">
        <v>265</v>
      </c>
      <c r="F12" t="s">
        <v>116</v>
      </c>
    </row>
    <row r="13" spans="1:7">
      <c r="A13">
        <v>12</v>
      </c>
      <c r="B13" s="1"/>
      <c r="D13" t="s">
        <v>266</v>
      </c>
      <c r="F13" t="s">
        <v>267</v>
      </c>
    </row>
    <row r="14" spans="1:7">
      <c r="A14">
        <v>13</v>
      </c>
      <c r="B14" s="1"/>
      <c r="D14" t="s">
        <v>164</v>
      </c>
      <c r="F14" t="str">
        <f t="shared" si="0"/>
        <v>Write-ins</v>
      </c>
    </row>
    <row r="15" spans="1:7">
      <c r="A15">
        <v>14</v>
      </c>
      <c r="B15" s="1"/>
      <c r="D15" s="1" t="s">
        <v>119</v>
      </c>
      <c r="F15" t="str">
        <f t="shared" si="0"/>
        <v>State6</v>
      </c>
    </row>
    <row r="16" spans="1:7">
      <c r="A16">
        <v>15</v>
      </c>
      <c r="B16" s="1"/>
      <c r="D16" s="1" t="s">
        <v>120</v>
      </c>
      <c r="F16" t="str">
        <f t="shared" si="0"/>
        <v>State7</v>
      </c>
    </row>
    <row r="17" spans="1:8">
      <c r="A17">
        <v>16</v>
      </c>
      <c r="B17" s="1"/>
      <c r="D17" s="1" t="s">
        <v>162</v>
      </c>
      <c r="F17" t="str">
        <f t="shared" si="0"/>
        <v>State8</v>
      </c>
    </row>
    <row r="18" spans="1:8">
      <c r="A18">
        <v>17</v>
      </c>
      <c r="B18" s="1"/>
      <c r="D18" s="1" t="s">
        <v>193</v>
      </c>
      <c r="F18" t="str">
        <f t="shared" si="0"/>
        <v>State9</v>
      </c>
    </row>
    <row r="19" spans="1:8">
      <c r="A19">
        <v>18</v>
      </c>
      <c r="B19" s="1"/>
      <c r="D19" s="1" t="s">
        <v>194</v>
      </c>
      <c r="F19" t="str">
        <f t="shared" si="0"/>
        <v>State10</v>
      </c>
    </row>
    <row r="24" spans="1:8">
      <c r="H24" t="s">
        <v>19</v>
      </c>
    </row>
    <row r="25" spans="1:8">
      <c r="A25">
        <v>1</v>
      </c>
      <c r="B25" t="s">
        <v>268</v>
      </c>
      <c r="C25" t="s">
        <v>269</v>
      </c>
      <c r="D25" t="s">
        <v>127</v>
      </c>
      <c r="E25" t="s">
        <v>117</v>
      </c>
      <c r="F25" t="s">
        <v>163</v>
      </c>
      <c r="G25" t="str">
        <f t="shared" ref="G25:G40" si="1">IF(VLOOKUP(A25,$A$2:$G$19,7,0)&lt;&gt;"",VLOOKUP(A25,$A$2:$G$19,7,0),"")</f>
        <v>dem</v>
      </c>
      <c r="H25">
        <v>1</v>
      </c>
    </row>
    <row r="26" spans="1:8">
      <c r="A26">
        <v>2</v>
      </c>
      <c r="B26" t="s">
        <v>270</v>
      </c>
      <c r="C26" t="s">
        <v>271</v>
      </c>
      <c r="D26" t="s">
        <v>136</v>
      </c>
      <c r="E26" t="s">
        <v>117</v>
      </c>
      <c r="F26" t="s">
        <v>243</v>
      </c>
      <c r="G26" t="str">
        <f t="shared" si="1"/>
        <v>rep</v>
      </c>
      <c r="H26">
        <v>0</v>
      </c>
    </row>
    <row r="27" spans="1:8">
      <c r="A27">
        <v>3</v>
      </c>
      <c r="B27" t="s">
        <v>272</v>
      </c>
      <c r="C27" t="s">
        <v>273</v>
      </c>
      <c r="D27" t="s">
        <v>254</v>
      </c>
      <c r="E27" t="s">
        <v>117</v>
      </c>
      <c r="F27" t="s">
        <v>244</v>
      </c>
      <c r="G27" t="str">
        <f>IF(VLOOKUP(A27,$A$2:$G$19,7,0)&lt;&gt;"",VLOOKUP(A27,$A$2:$G$19,7,0),"")</f>
        <v>ind</v>
      </c>
      <c r="H27">
        <v>0</v>
      </c>
    </row>
    <row r="28" spans="1:8">
      <c r="A28">
        <v>4</v>
      </c>
      <c r="B28" t="s">
        <v>274</v>
      </c>
      <c r="C28" t="s">
        <v>275</v>
      </c>
      <c r="D28" t="s">
        <v>177</v>
      </c>
      <c r="E28" t="s">
        <v>117</v>
      </c>
      <c r="F28" t="s">
        <v>245</v>
      </c>
      <c r="G28" t="str">
        <f t="shared" si="1"/>
        <v>lib</v>
      </c>
      <c r="H28">
        <v>0</v>
      </c>
    </row>
    <row r="29" spans="1:8">
      <c r="A29">
        <v>5</v>
      </c>
      <c r="B29" t="s">
        <v>276</v>
      </c>
      <c r="C29" t="s">
        <v>277</v>
      </c>
      <c r="D29" t="s">
        <v>99</v>
      </c>
      <c r="E29" t="s">
        <v>117</v>
      </c>
      <c r="F29" t="s">
        <v>246</v>
      </c>
      <c r="G29" t="str">
        <f t="shared" si="1"/>
        <v/>
      </c>
      <c r="H29">
        <v>0</v>
      </c>
    </row>
    <row r="30" spans="1:8">
      <c r="A30">
        <v>6</v>
      </c>
      <c r="B30" t="s">
        <v>278</v>
      </c>
      <c r="C30" t="s">
        <v>279</v>
      </c>
      <c r="D30" t="s">
        <v>256</v>
      </c>
      <c r="E30" t="s">
        <v>117</v>
      </c>
      <c r="F30" t="s">
        <v>247</v>
      </c>
      <c r="G30" t="str">
        <f t="shared" si="1"/>
        <v/>
      </c>
      <c r="H30">
        <v>0</v>
      </c>
    </row>
    <row r="31" spans="1:8">
      <c r="A31">
        <v>7</v>
      </c>
      <c r="B31" t="s">
        <v>280</v>
      </c>
      <c r="C31" t="s">
        <v>281</v>
      </c>
      <c r="D31" t="s">
        <v>257</v>
      </c>
      <c r="E31" t="s">
        <v>117</v>
      </c>
      <c r="F31" t="s">
        <v>248</v>
      </c>
      <c r="G31" t="str">
        <f t="shared" si="1"/>
        <v/>
      </c>
      <c r="H31">
        <v>0</v>
      </c>
    </row>
    <row r="32" spans="1:8">
      <c r="A32">
        <v>8</v>
      </c>
      <c r="B32" t="s">
        <v>282</v>
      </c>
      <c r="C32" t="s">
        <v>283</v>
      </c>
      <c r="D32" t="s">
        <v>259</v>
      </c>
      <c r="E32" t="s">
        <v>117</v>
      </c>
      <c r="F32" t="s">
        <v>249</v>
      </c>
      <c r="G32" t="str">
        <f t="shared" si="1"/>
        <v/>
      </c>
      <c r="H32">
        <v>0</v>
      </c>
    </row>
    <row r="33" spans="1:8">
      <c r="A33">
        <v>9</v>
      </c>
      <c r="B33" t="s">
        <v>284</v>
      </c>
      <c r="C33" t="s">
        <v>285</v>
      </c>
      <c r="D33" t="s">
        <v>261</v>
      </c>
      <c r="E33" t="s">
        <v>117</v>
      </c>
      <c r="F33" t="s">
        <v>250</v>
      </c>
      <c r="G33" t="str">
        <f t="shared" si="1"/>
        <v/>
      </c>
      <c r="H33">
        <v>0</v>
      </c>
    </row>
    <row r="34" spans="1:8">
      <c r="A34">
        <v>10</v>
      </c>
      <c r="B34" t="s">
        <v>286</v>
      </c>
      <c r="C34" t="s">
        <v>287</v>
      </c>
      <c r="D34" t="s">
        <v>263</v>
      </c>
      <c r="E34" t="s">
        <v>117</v>
      </c>
      <c r="F34" t="s">
        <v>251</v>
      </c>
      <c r="G34" t="str">
        <f t="shared" si="1"/>
        <v/>
      </c>
      <c r="H34">
        <v>0</v>
      </c>
    </row>
    <row r="35" spans="1:8">
      <c r="A35">
        <v>11</v>
      </c>
      <c r="B35" t="s">
        <v>288</v>
      </c>
      <c r="C35" t="s">
        <v>121</v>
      </c>
      <c r="D35" t="s">
        <v>265</v>
      </c>
      <c r="E35" t="s">
        <v>117</v>
      </c>
      <c r="F35" t="s">
        <v>252</v>
      </c>
      <c r="G35" t="str">
        <f t="shared" si="1"/>
        <v/>
      </c>
      <c r="H35">
        <v>0</v>
      </c>
    </row>
    <row r="36" spans="1:8">
      <c r="A36">
        <v>12</v>
      </c>
      <c r="B36" t="s">
        <v>289</v>
      </c>
      <c r="C36" t="s">
        <v>290</v>
      </c>
      <c r="D36" t="s">
        <v>266</v>
      </c>
      <c r="E36" t="s">
        <v>117</v>
      </c>
      <c r="F36" t="s">
        <v>253</v>
      </c>
      <c r="G36" t="str">
        <f t="shared" si="1"/>
        <v/>
      </c>
      <c r="H36">
        <v>0</v>
      </c>
    </row>
    <row r="37" spans="1:8">
      <c r="A37">
        <v>13</v>
      </c>
      <c r="B37" t="s">
        <v>164</v>
      </c>
      <c r="C37" t="s">
        <v>307</v>
      </c>
      <c r="D37" t="s">
        <v>164</v>
      </c>
      <c r="E37" t="s">
        <v>117</v>
      </c>
      <c r="F37" t="s">
        <v>164</v>
      </c>
      <c r="G37" t="str">
        <f>IF(VLOOKUP(A37,$A$2:$G$19,7,0)&lt;&gt;"",VLOOKUP(A37,$A$2:$G$19,7,0),"")</f>
        <v/>
      </c>
      <c r="H37">
        <v>0</v>
      </c>
    </row>
    <row r="38" spans="1:8">
      <c r="A38">
        <v>1</v>
      </c>
      <c r="B38" t="s">
        <v>291</v>
      </c>
      <c r="C38" t="s">
        <v>122</v>
      </c>
      <c r="D38" t="s">
        <v>127</v>
      </c>
      <c r="E38" t="s">
        <v>104</v>
      </c>
      <c r="F38" t="s">
        <v>292</v>
      </c>
      <c r="G38" t="str">
        <f t="shared" si="1"/>
        <v>dem</v>
      </c>
      <c r="H38">
        <v>2</v>
      </c>
    </row>
    <row r="39" spans="1:8">
      <c r="A39">
        <v>2</v>
      </c>
      <c r="B39" t="s">
        <v>293</v>
      </c>
      <c r="C39" t="s">
        <v>122</v>
      </c>
      <c r="D39" t="s">
        <v>136</v>
      </c>
      <c r="E39" t="s">
        <v>104</v>
      </c>
      <c r="F39" t="s">
        <v>294</v>
      </c>
      <c r="G39" t="str">
        <f t="shared" si="1"/>
        <v>rep</v>
      </c>
      <c r="H39">
        <v>0</v>
      </c>
    </row>
    <row r="40" spans="1:8">
      <c r="A40">
        <v>13</v>
      </c>
      <c r="B40" t="s">
        <v>164</v>
      </c>
      <c r="C40" t="s">
        <v>307</v>
      </c>
      <c r="D40" t="s">
        <v>164</v>
      </c>
      <c r="E40" t="s">
        <v>104</v>
      </c>
      <c r="F40" t="s">
        <v>164</v>
      </c>
      <c r="G40" t="str">
        <f t="shared" si="1"/>
        <v/>
      </c>
      <c r="H40">
        <v>0</v>
      </c>
    </row>
  </sheetData>
  <phoneticPr fontId="12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5" sqref="C25"/>
    </sheetView>
  </sheetViews>
  <sheetFormatPr baseColWidth="10" defaultRowHeight="13" x14ac:dyDescent="0"/>
  <cols>
    <col min="1" max="1" width="15.140625" bestFit="1" customWidth="1"/>
    <col min="2" max="2" width="15.140625" customWidth="1"/>
    <col min="3" max="3" width="55.140625" bestFit="1" customWidth="1"/>
  </cols>
  <sheetData>
    <row r="1" spans="1:3">
      <c r="A1" s="76" t="s">
        <v>113</v>
      </c>
      <c r="B1" s="76" t="s">
        <v>198</v>
      </c>
      <c r="C1" s="76" t="s">
        <v>197</v>
      </c>
    </row>
    <row r="2" spans="1:3">
      <c r="A2" s="77"/>
      <c r="B2" s="77"/>
      <c r="C2" s="77"/>
    </row>
    <row r="3" spans="1:3">
      <c r="B3" s="77"/>
    </row>
    <row r="4" spans="1:3">
      <c r="B4" s="77"/>
    </row>
    <row r="5" spans="1:3">
      <c r="B5" s="77"/>
    </row>
    <row r="6" spans="1:3">
      <c r="B6" s="77"/>
    </row>
    <row r="7" spans="1:3">
      <c r="B7" s="77"/>
    </row>
  </sheetData>
  <phoneticPr fontId="7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Copyright</vt:lpstr>
      <vt:lpstr>State</vt:lpstr>
      <vt:lpstr>County</vt:lpstr>
      <vt:lpstr>Graphs</vt:lpstr>
      <vt:lpstr>Party</vt:lpstr>
      <vt:lpstr>Statistics</vt:lpstr>
      <vt:lpstr>VTO Sum</vt:lpstr>
      <vt:lpstr>Candidates</vt:lpstr>
      <vt:lpstr>Notes</vt:lpstr>
      <vt:lpstr>Sources</vt:lpstr>
      <vt:lpstr>Update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Dave Leip</cp:lastModifiedBy>
  <dcterms:created xsi:type="dcterms:W3CDTF">1999-02-06T16:15:59Z</dcterms:created>
  <dcterms:modified xsi:type="dcterms:W3CDTF">2013-11-17T20:48:48Z</dcterms:modified>
</cp:coreProperties>
</file>