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date1904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leip/Web/Data/Published/Governors County/"/>
    </mc:Choice>
  </mc:AlternateContent>
  <xr:revisionPtr revIDLastSave="0" documentId="13_ncr:1_{B5534109-67B7-0148-A3A2-852EFBF2530E}" xr6:coauthVersionLast="46" xr6:coauthVersionMax="46" xr10:uidLastSave="{00000000-0000-0000-0000-000000000000}"/>
  <bookViews>
    <workbookView xWindow="960" yWindow="460" windowWidth="32420" windowHeight="23540" tabRatio="835" xr2:uid="{00000000-000D-0000-FFFF-FFFF00000000}"/>
  </bookViews>
  <sheets>
    <sheet name="Copyright" sheetId="20" r:id="rId1"/>
    <sheet name="State" sheetId="1" r:id="rId2"/>
    <sheet name="County" sheetId="2" r:id="rId3"/>
    <sheet name="Town" sheetId="3" r:id="rId4"/>
    <sheet name="Party" sheetId="6" r:id="rId5"/>
    <sheet name="Statistics" sheetId="8" r:id="rId6"/>
    <sheet name="Graphs" sheetId="5" r:id="rId7"/>
    <sheet name="Candidates" sheetId="13" r:id="rId8"/>
    <sheet name="Notes" sheetId="15" r:id="rId9"/>
    <sheet name="Sources" sheetId="16" r:id="rId10"/>
    <sheet name="Update Log" sheetId="21" r:id="rId11"/>
  </sheets>
  <definedNames>
    <definedName name="HTML_CodePage" hidden="1">1252</definedName>
    <definedName name="HTML_Control" localSheetId="3" hidden="1">{"'Stats'!$A$1:$AB$32"}</definedName>
    <definedName name="HTML_Control" hidden="1">{"'Stats'!$A$1:$AB$32"}</definedName>
    <definedName name="HTML_Description" hidden="1">""</definedName>
    <definedName name="HTML_Email" hidden="1">""</definedName>
    <definedName name="HTML_Header" hidden="1">"1996 Presidential Election Statistics"</definedName>
    <definedName name="HTML_LastUpdate" hidden="1">"12/9/98"</definedName>
    <definedName name="HTML_LineAfter" hidden="1">FALSE</definedName>
    <definedName name="HTML_LineBefore" hidden="1">FALSE</definedName>
    <definedName name="HTML_Name" hidden="1">"David Leip"</definedName>
    <definedName name="HTML_OBDlg2" hidden="1">TRUE</definedName>
    <definedName name="HTML_OBDlg4" hidden="1">TRUE</definedName>
    <definedName name="HTML_OS" hidden="1">1</definedName>
    <definedName name="HTML_PathFileMac" hidden="1">"Bismark:Home:pe96stats.html"</definedName>
    <definedName name="HTML_Title" hidden="1">"1996 Presidential Election Statistics"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589" i="2" l="1"/>
  <c r="Y589" i="2"/>
  <c r="X589" i="2"/>
  <c r="W589" i="2"/>
  <c r="V589" i="2"/>
  <c r="O389" i="2"/>
  <c r="S13" i="6"/>
  <c r="E13" i="6"/>
  <c r="R389" i="2" l="1"/>
  <c r="X475" i="2"/>
  <c r="Y475" i="2"/>
  <c r="G68" i="13"/>
  <c r="G67" i="13"/>
  <c r="G66" i="13"/>
  <c r="G65" i="13"/>
  <c r="Q475" i="2"/>
  <c r="T475" i="2"/>
  <c r="V217" i="2"/>
  <c r="S217" i="2"/>
  <c r="V275" i="2" l="1"/>
  <c r="G46" i="13"/>
  <c r="P6" i="2" l="1"/>
  <c r="Z492" i="3" l="1"/>
  <c r="Y492" i="3"/>
  <c r="X492" i="3"/>
  <c r="W492" i="3"/>
  <c r="V492" i="3"/>
  <c r="P492" i="3"/>
  <c r="G90" i="13" l="1"/>
  <c r="G89" i="13"/>
  <c r="G88" i="13"/>
  <c r="G87" i="13"/>
  <c r="G86" i="13"/>
  <c r="G85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4" i="13"/>
  <c r="G63" i="13"/>
  <c r="G62" i="13"/>
  <c r="G61" i="13"/>
  <c r="G60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AW589" i="2" l="1"/>
  <c r="AW532" i="2"/>
  <c r="AW491" i="2"/>
  <c r="AW475" i="2"/>
  <c r="AW444" i="2"/>
  <c r="AW389" i="2"/>
  <c r="AW287" i="2"/>
  <c r="AW275" i="2"/>
  <c r="AW217" i="2"/>
  <c r="AW100" i="2"/>
  <c r="AW6" i="2"/>
  <c r="F14" i="13" l="1"/>
  <c r="H14" i="13"/>
  <c r="U532" i="2" l="1"/>
  <c r="H13" i="13"/>
  <c r="H12" i="13"/>
  <c r="H11" i="13"/>
  <c r="H10" i="13"/>
  <c r="H9" i="13"/>
  <c r="H8" i="13"/>
  <c r="H7" i="13"/>
  <c r="H6" i="13"/>
  <c r="H5" i="13"/>
  <c r="H4" i="13"/>
  <c r="H2" i="13"/>
  <c r="H3" i="13"/>
  <c r="N532" i="2"/>
  <c r="O532" i="2"/>
  <c r="N589" i="2"/>
  <c r="K13" i="1" s="1"/>
  <c r="O589" i="2"/>
  <c r="Q589" i="2"/>
  <c r="S589" i="2"/>
  <c r="AA8" i="1"/>
  <c r="Y8" i="1"/>
  <c r="D217" i="2"/>
  <c r="X217" i="2"/>
  <c r="O5" i="1"/>
  <c r="F13" i="13"/>
  <c r="Y1" i="2" s="1"/>
  <c r="Q444" i="2"/>
  <c r="F12" i="13"/>
  <c r="X1" i="2" s="1"/>
  <c r="F11" i="13"/>
  <c r="F10" i="13"/>
  <c r="AA1" i="1" s="1"/>
  <c r="F9" i="13"/>
  <c r="F8" i="13"/>
  <c r="T1" i="2" s="1"/>
  <c r="F7" i="13"/>
  <c r="S1" i="2" s="1"/>
  <c r="F6" i="13"/>
  <c r="S1" i="1" s="1"/>
  <c r="BB1" i="1" s="1"/>
  <c r="F5" i="13"/>
  <c r="Q1" i="1" s="1"/>
  <c r="BA1" i="1" s="1"/>
  <c r="F4" i="13"/>
  <c r="O1" i="1" s="1"/>
  <c r="F2" i="13"/>
  <c r="F3" i="13"/>
  <c r="O1" i="2" s="1"/>
  <c r="N6" i="2"/>
  <c r="O6" i="2"/>
  <c r="O3" i="1"/>
  <c r="Q6" i="2"/>
  <c r="S3" i="1"/>
  <c r="W3" i="1"/>
  <c r="U3" i="1"/>
  <c r="AC3" i="1"/>
  <c r="AI3" i="1"/>
  <c r="AA3" i="1"/>
  <c r="AE3" i="1"/>
  <c r="AG3" i="1"/>
  <c r="AQ3" i="1"/>
  <c r="AS3" i="1"/>
  <c r="AK3" i="1"/>
  <c r="AO3" i="1"/>
  <c r="AM3" i="1"/>
  <c r="AU3" i="1"/>
  <c r="N100" i="2"/>
  <c r="O100" i="2"/>
  <c r="O4" i="1"/>
  <c r="Q100" i="2"/>
  <c r="S4" i="1"/>
  <c r="W4" i="1"/>
  <c r="U4" i="1"/>
  <c r="AI4" i="1"/>
  <c r="AA4" i="1"/>
  <c r="Y4" i="1"/>
  <c r="AG4" i="1"/>
  <c r="AQ4" i="1"/>
  <c r="AS4" i="1"/>
  <c r="AK4" i="1"/>
  <c r="AO4" i="1"/>
  <c r="AM4" i="1"/>
  <c r="AU4" i="1"/>
  <c r="N217" i="2"/>
  <c r="O217" i="2"/>
  <c r="Q217" i="2"/>
  <c r="S5" i="1"/>
  <c r="W5" i="1"/>
  <c r="W217" i="2"/>
  <c r="AI5" i="1"/>
  <c r="AA5" i="1"/>
  <c r="Y5" i="1"/>
  <c r="AQ5" i="1"/>
  <c r="AS5" i="1"/>
  <c r="AK5" i="1"/>
  <c r="AO5" i="1"/>
  <c r="AM5" i="1"/>
  <c r="AU5" i="1"/>
  <c r="N275" i="2"/>
  <c r="O275" i="2"/>
  <c r="O6" i="1"/>
  <c r="Q275" i="2"/>
  <c r="S6" i="1"/>
  <c r="W6" i="1"/>
  <c r="U6" i="1"/>
  <c r="AC6" i="1"/>
  <c r="AI6" i="1"/>
  <c r="AA6" i="1"/>
  <c r="AE6" i="1"/>
  <c r="Y6" i="1"/>
  <c r="AG6" i="1"/>
  <c r="AQ6" i="1"/>
  <c r="AS6" i="1"/>
  <c r="AK6" i="1"/>
  <c r="AO6" i="1"/>
  <c r="AM6" i="1"/>
  <c r="AU6" i="1"/>
  <c r="AO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108" i="3"/>
  <c r="AO109" i="3"/>
  <c r="AO110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23" i="3"/>
  <c r="AO124" i="3"/>
  <c r="AO125" i="3"/>
  <c r="AO126" i="3"/>
  <c r="AO127" i="3"/>
  <c r="AO128" i="3"/>
  <c r="AO129" i="3"/>
  <c r="AO130" i="3"/>
  <c r="AO131" i="3"/>
  <c r="AO132" i="3"/>
  <c r="AO133" i="3"/>
  <c r="AO134" i="3"/>
  <c r="AO135" i="3"/>
  <c r="AO136" i="3"/>
  <c r="AO137" i="3"/>
  <c r="AO138" i="3"/>
  <c r="AO139" i="3"/>
  <c r="AO140" i="3"/>
  <c r="AO141" i="3"/>
  <c r="AO142" i="3"/>
  <c r="AO143" i="3"/>
  <c r="AO144" i="3"/>
  <c r="AO145" i="3"/>
  <c r="AO146" i="3"/>
  <c r="AO147" i="3"/>
  <c r="AO148" i="3"/>
  <c r="AO149" i="3"/>
  <c r="AO150" i="3"/>
  <c r="AO151" i="3"/>
  <c r="AO152" i="3"/>
  <c r="AO153" i="3"/>
  <c r="AO154" i="3"/>
  <c r="AO155" i="3"/>
  <c r="AO156" i="3"/>
  <c r="AO157" i="3"/>
  <c r="AO158" i="3"/>
  <c r="AO159" i="3"/>
  <c r="AO160" i="3"/>
  <c r="AO161" i="3"/>
  <c r="AO162" i="3"/>
  <c r="AO163" i="3"/>
  <c r="AO164" i="3"/>
  <c r="AO165" i="3"/>
  <c r="AO166" i="3"/>
  <c r="AO167" i="3"/>
  <c r="AO168" i="3"/>
  <c r="AO169" i="3"/>
  <c r="AO170" i="3"/>
  <c r="AO171" i="3"/>
  <c r="AO172" i="3"/>
  <c r="AO173" i="3"/>
  <c r="AO174" i="3"/>
  <c r="AO175" i="3"/>
  <c r="AO176" i="3"/>
  <c r="AO177" i="3"/>
  <c r="AO178" i="3"/>
  <c r="AO179" i="3"/>
  <c r="AO180" i="3"/>
  <c r="AO181" i="3"/>
  <c r="AO182" i="3"/>
  <c r="AO183" i="3"/>
  <c r="AO184" i="3"/>
  <c r="AO185" i="3"/>
  <c r="AO186" i="3"/>
  <c r="AO187" i="3"/>
  <c r="AO188" i="3"/>
  <c r="AO189" i="3"/>
  <c r="AO190" i="3"/>
  <c r="AO191" i="3"/>
  <c r="AO192" i="3"/>
  <c r="AO193" i="3"/>
  <c r="AO194" i="3"/>
  <c r="AO195" i="3"/>
  <c r="AO196" i="3"/>
  <c r="AO197" i="3"/>
  <c r="AO198" i="3"/>
  <c r="AO199" i="3"/>
  <c r="AO200" i="3"/>
  <c r="AO201" i="3"/>
  <c r="AO202" i="3"/>
  <c r="AO203" i="3"/>
  <c r="AO204" i="3"/>
  <c r="AO205" i="3"/>
  <c r="AO206" i="3"/>
  <c r="AO207" i="3"/>
  <c r="AO208" i="3"/>
  <c r="AO209" i="3"/>
  <c r="AO210" i="3"/>
  <c r="AO211" i="3"/>
  <c r="AO212" i="3"/>
  <c r="AO213" i="3"/>
  <c r="AO214" i="3"/>
  <c r="AO215" i="3"/>
  <c r="AO216" i="3"/>
  <c r="AO217" i="3"/>
  <c r="AO218" i="3"/>
  <c r="AO219" i="3"/>
  <c r="AO220" i="3"/>
  <c r="AO221" i="3"/>
  <c r="AO222" i="3"/>
  <c r="AO223" i="3"/>
  <c r="AO224" i="3"/>
  <c r="AO225" i="3"/>
  <c r="AO226" i="3"/>
  <c r="AO227" i="3"/>
  <c r="AO228" i="3"/>
  <c r="AO229" i="3"/>
  <c r="AO230" i="3"/>
  <c r="AO231" i="3"/>
  <c r="AO232" i="3"/>
  <c r="AO233" i="3"/>
  <c r="AO234" i="3"/>
  <c r="AO235" i="3"/>
  <c r="AO236" i="3"/>
  <c r="AO237" i="3"/>
  <c r="AO238" i="3"/>
  <c r="AO239" i="3"/>
  <c r="AO240" i="3"/>
  <c r="AO241" i="3"/>
  <c r="AO242" i="3"/>
  <c r="AO243" i="3"/>
  <c r="O7" i="1"/>
  <c r="S7" i="1"/>
  <c r="W7" i="1"/>
  <c r="U7" i="1"/>
  <c r="AC7" i="1"/>
  <c r="AI7" i="1"/>
  <c r="AA7" i="1"/>
  <c r="AE7" i="1"/>
  <c r="AG7" i="1"/>
  <c r="AQ7" i="1"/>
  <c r="AS7" i="1"/>
  <c r="AK7" i="1"/>
  <c r="AO7" i="1"/>
  <c r="AM7" i="1"/>
  <c r="AU7" i="1"/>
  <c r="N389" i="2"/>
  <c r="O8" i="1"/>
  <c r="Q389" i="2"/>
  <c r="S8" i="1"/>
  <c r="W8" i="1"/>
  <c r="U8" i="1"/>
  <c r="AC8" i="1"/>
  <c r="AI8" i="1"/>
  <c r="AE8" i="1"/>
  <c r="AG8" i="1"/>
  <c r="AQ8" i="1"/>
  <c r="AS8" i="1"/>
  <c r="AK8" i="1"/>
  <c r="AO8" i="1"/>
  <c r="AM8" i="1"/>
  <c r="AU8" i="1"/>
  <c r="N444" i="2"/>
  <c r="O444" i="2"/>
  <c r="O9" i="1"/>
  <c r="S9" i="1"/>
  <c r="W9" i="1"/>
  <c r="U9" i="1"/>
  <c r="AC9" i="1"/>
  <c r="AI9" i="1"/>
  <c r="AA9" i="1"/>
  <c r="AE9" i="1"/>
  <c r="U444" i="2"/>
  <c r="AG9" i="1"/>
  <c r="AQ9" i="1"/>
  <c r="AS9" i="1"/>
  <c r="AK9" i="1"/>
  <c r="AO9" i="1"/>
  <c r="AM9" i="1"/>
  <c r="AU9" i="1"/>
  <c r="N475" i="2"/>
  <c r="O475" i="2"/>
  <c r="O10" i="1"/>
  <c r="S10" i="1"/>
  <c r="W10" i="1"/>
  <c r="U10" i="1"/>
  <c r="W475" i="2"/>
  <c r="AI10" i="1"/>
  <c r="V475" i="2"/>
  <c r="D475" i="2" s="1"/>
  <c r="AE10" i="1"/>
  <c r="Y10" i="1"/>
  <c r="AG10" i="1"/>
  <c r="AQ10" i="1"/>
  <c r="AS10" i="1"/>
  <c r="AK10" i="1"/>
  <c r="AO10" i="1"/>
  <c r="AM10" i="1"/>
  <c r="AU10" i="1"/>
  <c r="AO246" i="3"/>
  <c r="AO247" i="3"/>
  <c r="AO248" i="3"/>
  <c r="AO249" i="3"/>
  <c r="AO250" i="3"/>
  <c r="AO251" i="3"/>
  <c r="AO252" i="3"/>
  <c r="AO253" i="3"/>
  <c r="AO254" i="3"/>
  <c r="AO255" i="3"/>
  <c r="AO256" i="3"/>
  <c r="AO257" i="3"/>
  <c r="AO258" i="3"/>
  <c r="AO259" i="3"/>
  <c r="AO260" i="3"/>
  <c r="AO261" i="3"/>
  <c r="AO262" i="3"/>
  <c r="AO263" i="3"/>
  <c r="AO264" i="3"/>
  <c r="AO265" i="3"/>
  <c r="AO266" i="3"/>
  <c r="AO267" i="3"/>
  <c r="AO268" i="3"/>
  <c r="AO269" i="3"/>
  <c r="AO270" i="3"/>
  <c r="AO271" i="3"/>
  <c r="AO272" i="3"/>
  <c r="AO273" i="3"/>
  <c r="AO274" i="3"/>
  <c r="AO275" i="3"/>
  <c r="AO276" i="3"/>
  <c r="AO277" i="3"/>
  <c r="AO278" i="3"/>
  <c r="AO279" i="3"/>
  <c r="AO280" i="3"/>
  <c r="AO281" i="3"/>
  <c r="AO282" i="3"/>
  <c r="AO283" i="3"/>
  <c r="AO284" i="3"/>
  <c r="AO285" i="3"/>
  <c r="AO286" i="3"/>
  <c r="AO287" i="3"/>
  <c r="AO288" i="3"/>
  <c r="AO289" i="3"/>
  <c r="AO290" i="3"/>
  <c r="AO291" i="3"/>
  <c r="AO292" i="3"/>
  <c r="AO293" i="3"/>
  <c r="AO294" i="3"/>
  <c r="AO295" i="3"/>
  <c r="AO296" i="3"/>
  <c r="AO297" i="3"/>
  <c r="AO298" i="3"/>
  <c r="AO299" i="3"/>
  <c r="AO300" i="3"/>
  <c r="AO301" i="3"/>
  <c r="AO302" i="3"/>
  <c r="AO303" i="3"/>
  <c r="AO304" i="3"/>
  <c r="AO305" i="3"/>
  <c r="AO306" i="3"/>
  <c r="AO307" i="3"/>
  <c r="AO308" i="3"/>
  <c r="AO309" i="3"/>
  <c r="AO310" i="3"/>
  <c r="AO311" i="3"/>
  <c r="AO312" i="3"/>
  <c r="AO313" i="3"/>
  <c r="AO314" i="3"/>
  <c r="AO315" i="3"/>
  <c r="AO316" i="3"/>
  <c r="AO317" i="3"/>
  <c r="AO318" i="3"/>
  <c r="AO319" i="3"/>
  <c r="AO320" i="3"/>
  <c r="AO321" i="3"/>
  <c r="AO322" i="3"/>
  <c r="AO323" i="3"/>
  <c r="AO324" i="3"/>
  <c r="AO325" i="3"/>
  <c r="AO326" i="3"/>
  <c r="AO327" i="3"/>
  <c r="AO328" i="3"/>
  <c r="AO329" i="3"/>
  <c r="AO330" i="3"/>
  <c r="AO331" i="3"/>
  <c r="AO332" i="3"/>
  <c r="AO333" i="3"/>
  <c r="AO334" i="3"/>
  <c r="AO335" i="3"/>
  <c r="AO336" i="3"/>
  <c r="AO337" i="3"/>
  <c r="AO338" i="3"/>
  <c r="AO339" i="3"/>
  <c r="AO340" i="3"/>
  <c r="AO341" i="3"/>
  <c r="AO342" i="3"/>
  <c r="AO343" i="3"/>
  <c r="AO344" i="3"/>
  <c r="AO345" i="3"/>
  <c r="AO346" i="3"/>
  <c r="AO347" i="3"/>
  <c r="AO348" i="3"/>
  <c r="AO349" i="3"/>
  <c r="AO350" i="3"/>
  <c r="AO351" i="3"/>
  <c r="AO352" i="3"/>
  <c r="AO353" i="3"/>
  <c r="AO354" i="3"/>
  <c r="AO355" i="3"/>
  <c r="AO356" i="3"/>
  <c r="AO357" i="3"/>
  <c r="AO358" i="3"/>
  <c r="AO359" i="3"/>
  <c r="AO360" i="3"/>
  <c r="AO361" i="3"/>
  <c r="AO362" i="3"/>
  <c r="AO363" i="3"/>
  <c r="AO364" i="3"/>
  <c r="AO365" i="3"/>
  <c r="AO366" i="3"/>
  <c r="AO367" i="3"/>
  <c r="AO368" i="3"/>
  <c r="AO369" i="3"/>
  <c r="AO370" i="3"/>
  <c r="AO371" i="3"/>
  <c r="AO372" i="3"/>
  <c r="AO373" i="3"/>
  <c r="AO374" i="3"/>
  <c r="AO375" i="3"/>
  <c r="AO376" i="3"/>
  <c r="AO377" i="3"/>
  <c r="AO378" i="3"/>
  <c r="AO379" i="3"/>
  <c r="AO380" i="3"/>
  <c r="AO381" i="3"/>
  <c r="AO382" i="3"/>
  <c r="AO383" i="3"/>
  <c r="AO384" i="3"/>
  <c r="AO385" i="3"/>
  <c r="AO386" i="3"/>
  <c r="AO387" i="3"/>
  <c r="AO388" i="3"/>
  <c r="AO389" i="3"/>
  <c r="AO390" i="3"/>
  <c r="AO391" i="3"/>
  <c r="AO392" i="3"/>
  <c r="AO393" i="3"/>
  <c r="AO394" i="3"/>
  <c r="AO395" i="3"/>
  <c r="AO396" i="3"/>
  <c r="AO397" i="3"/>
  <c r="AO398" i="3"/>
  <c r="AO399" i="3"/>
  <c r="AO400" i="3"/>
  <c r="AO401" i="3"/>
  <c r="AO402" i="3"/>
  <c r="AO403" i="3"/>
  <c r="AO404" i="3"/>
  <c r="AO405" i="3"/>
  <c r="AO406" i="3"/>
  <c r="AO407" i="3"/>
  <c r="AO408" i="3"/>
  <c r="AO409" i="3"/>
  <c r="AO410" i="3"/>
  <c r="AO411" i="3"/>
  <c r="AO412" i="3"/>
  <c r="AO413" i="3"/>
  <c r="AO414" i="3"/>
  <c r="AO415" i="3"/>
  <c r="AO416" i="3"/>
  <c r="AO417" i="3"/>
  <c r="AO418" i="3"/>
  <c r="AO419" i="3"/>
  <c r="AO420" i="3"/>
  <c r="AO421" i="3"/>
  <c r="AO422" i="3"/>
  <c r="AO423" i="3"/>
  <c r="AO424" i="3"/>
  <c r="AO425" i="3"/>
  <c r="AO426" i="3"/>
  <c r="AO427" i="3"/>
  <c r="AO428" i="3"/>
  <c r="AO429" i="3"/>
  <c r="AO430" i="3"/>
  <c r="AO431" i="3"/>
  <c r="AO432" i="3"/>
  <c r="AO433" i="3"/>
  <c r="AO434" i="3"/>
  <c r="AO435" i="3"/>
  <c r="AO436" i="3"/>
  <c r="AO437" i="3"/>
  <c r="AO438" i="3"/>
  <c r="AO439" i="3"/>
  <c r="AO440" i="3"/>
  <c r="AO441" i="3"/>
  <c r="AO442" i="3"/>
  <c r="AO443" i="3"/>
  <c r="AO444" i="3"/>
  <c r="AO445" i="3"/>
  <c r="AO446" i="3"/>
  <c r="AO447" i="3"/>
  <c r="AO448" i="3"/>
  <c r="AO449" i="3"/>
  <c r="AO450" i="3"/>
  <c r="AO451" i="3"/>
  <c r="AO452" i="3"/>
  <c r="AO453" i="3"/>
  <c r="AO454" i="3"/>
  <c r="AO455" i="3"/>
  <c r="AO456" i="3"/>
  <c r="AO457" i="3"/>
  <c r="AO458" i="3"/>
  <c r="AO459" i="3"/>
  <c r="AO460" i="3"/>
  <c r="AO461" i="3"/>
  <c r="AO462" i="3"/>
  <c r="AO463" i="3"/>
  <c r="AO464" i="3"/>
  <c r="AO465" i="3"/>
  <c r="AO466" i="3"/>
  <c r="AO467" i="3"/>
  <c r="AO468" i="3"/>
  <c r="AO469" i="3"/>
  <c r="AO470" i="3"/>
  <c r="AO471" i="3"/>
  <c r="AO472" i="3"/>
  <c r="AO473" i="3"/>
  <c r="AO474" i="3"/>
  <c r="AO475" i="3"/>
  <c r="AO476" i="3"/>
  <c r="AO477" i="3"/>
  <c r="AO478" i="3"/>
  <c r="AO479" i="3"/>
  <c r="AO480" i="3"/>
  <c r="AO481" i="3"/>
  <c r="AO482" i="3"/>
  <c r="AO483" i="3"/>
  <c r="AO484" i="3"/>
  <c r="AO485" i="3"/>
  <c r="AO486" i="3"/>
  <c r="AO487" i="3"/>
  <c r="AO488" i="3"/>
  <c r="AO489" i="3"/>
  <c r="AO490" i="3"/>
  <c r="AO491" i="3"/>
  <c r="Q11" i="1"/>
  <c r="S11" i="1"/>
  <c r="U11" i="1"/>
  <c r="AQ11" i="1"/>
  <c r="AS11" i="1"/>
  <c r="AK11" i="1"/>
  <c r="AO11" i="1"/>
  <c r="AM11" i="1"/>
  <c r="AU11" i="1"/>
  <c r="O12" i="1"/>
  <c r="Q12" i="1"/>
  <c r="S12" i="1"/>
  <c r="W12" i="1"/>
  <c r="U12" i="1"/>
  <c r="AC12" i="1"/>
  <c r="AI12" i="1"/>
  <c r="AA12" i="1"/>
  <c r="AE12" i="1"/>
  <c r="AG12" i="1"/>
  <c r="AQ12" i="1"/>
  <c r="AS12" i="1"/>
  <c r="AK12" i="1"/>
  <c r="AO12" i="1"/>
  <c r="AM12" i="1"/>
  <c r="AU12" i="1"/>
  <c r="O13" i="1"/>
  <c r="W13" i="1"/>
  <c r="AI13" i="1"/>
  <c r="AA13" i="1"/>
  <c r="Y13" i="1"/>
  <c r="AG13" i="1"/>
  <c r="AQ13" i="1"/>
  <c r="AS13" i="1"/>
  <c r="AK13" i="1"/>
  <c r="AO13" i="1"/>
  <c r="AM13" i="1"/>
  <c r="AU13" i="1"/>
  <c r="AV477" i="2"/>
  <c r="AW477" i="2" s="1"/>
  <c r="AV478" i="2"/>
  <c r="AW478" i="2" s="1"/>
  <c r="AV479" i="2"/>
  <c r="AW479" i="2" s="1"/>
  <c r="AV480" i="2"/>
  <c r="AW480" i="2" s="1"/>
  <c r="AV481" i="2"/>
  <c r="AW481" i="2" s="1"/>
  <c r="AV482" i="2"/>
  <c r="AW482" i="2" s="1"/>
  <c r="AV483" i="2"/>
  <c r="AW483" i="2" s="1"/>
  <c r="AV484" i="2"/>
  <c r="AW484" i="2" s="1"/>
  <c r="AV485" i="2"/>
  <c r="AW485" i="2" s="1"/>
  <c r="AV486" i="2"/>
  <c r="AW486" i="2" s="1"/>
  <c r="AV487" i="2"/>
  <c r="AW487" i="2" s="1"/>
  <c r="AV488" i="2"/>
  <c r="AW488" i="2" s="1"/>
  <c r="AV489" i="2"/>
  <c r="AW489" i="2" s="1"/>
  <c r="AV490" i="2"/>
  <c r="AW490" i="2" s="1"/>
  <c r="AV277" i="2"/>
  <c r="AW277" i="2" s="1"/>
  <c r="AV278" i="2"/>
  <c r="AW278" i="2" s="1"/>
  <c r="AV279" i="2"/>
  <c r="AW279" i="2" s="1"/>
  <c r="AV280" i="2"/>
  <c r="AW280" i="2" s="1"/>
  <c r="AV281" i="2"/>
  <c r="AW281" i="2" s="1"/>
  <c r="AV282" i="2"/>
  <c r="AW282" i="2" s="1"/>
  <c r="AV283" i="2"/>
  <c r="AW283" i="2" s="1"/>
  <c r="AV284" i="2"/>
  <c r="AW284" i="2" s="1"/>
  <c r="AV285" i="2"/>
  <c r="AW285" i="2" s="1"/>
  <c r="AV286" i="2"/>
  <c r="AW286" i="2" s="1"/>
  <c r="AV588" i="2"/>
  <c r="AW588" i="2" s="1"/>
  <c r="AV587" i="2"/>
  <c r="AW587" i="2" s="1"/>
  <c r="AV586" i="2"/>
  <c r="AW586" i="2" s="1"/>
  <c r="AV585" i="2"/>
  <c r="AW585" i="2" s="1"/>
  <c r="AV584" i="2"/>
  <c r="AW584" i="2" s="1"/>
  <c r="AV583" i="2"/>
  <c r="AW583" i="2" s="1"/>
  <c r="AV582" i="2"/>
  <c r="AW582" i="2" s="1"/>
  <c r="AV581" i="2"/>
  <c r="AW581" i="2" s="1"/>
  <c r="AV580" i="2"/>
  <c r="AW580" i="2" s="1"/>
  <c r="AV579" i="2"/>
  <c r="AW579" i="2" s="1"/>
  <c r="AV578" i="2"/>
  <c r="AW578" i="2" s="1"/>
  <c r="AV577" i="2"/>
  <c r="AW577" i="2" s="1"/>
  <c r="AV576" i="2"/>
  <c r="AW576" i="2" s="1"/>
  <c r="AV575" i="2"/>
  <c r="AW575" i="2" s="1"/>
  <c r="AV574" i="2"/>
  <c r="AW574" i="2" s="1"/>
  <c r="AV573" i="2"/>
  <c r="AW573" i="2" s="1"/>
  <c r="AV572" i="2"/>
  <c r="AW572" i="2" s="1"/>
  <c r="AV571" i="2"/>
  <c r="AW571" i="2" s="1"/>
  <c r="AV570" i="2"/>
  <c r="AW570" i="2" s="1"/>
  <c r="AV569" i="2"/>
  <c r="AW569" i="2" s="1"/>
  <c r="AV568" i="2"/>
  <c r="AW568" i="2" s="1"/>
  <c r="AV567" i="2"/>
  <c r="AW567" i="2" s="1"/>
  <c r="AV566" i="2"/>
  <c r="AW566" i="2" s="1"/>
  <c r="AV565" i="2"/>
  <c r="AW565" i="2" s="1"/>
  <c r="AV564" i="2"/>
  <c r="AW564" i="2" s="1"/>
  <c r="AV563" i="2"/>
  <c r="AW563" i="2" s="1"/>
  <c r="AV562" i="2"/>
  <c r="AW562" i="2" s="1"/>
  <c r="AV561" i="2"/>
  <c r="AW561" i="2" s="1"/>
  <c r="AV560" i="2"/>
  <c r="AW560" i="2" s="1"/>
  <c r="AV559" i="2"/>
  <c r="AW559" i="2" s="1"/>
  <c r="AV558" i="2"/>
  <c r="AW558" i="2" s="1"/>
  <c r="AV557" i="2"/>
  <c r="AW557" i="2" s="1"/>
  <c r="AV556" i="2"/>
  <c r="AW556" i="2" s="1"/>
  <c r="AV555" i="2"/>
  <c r="AW555" i="2" s="1"/>
  <c r="AV554" i="2"/>
  <c r="AW554" i="2" s="1"/>
  <c r="AV553" i="2"/>
  <c r="AW553" i="2" s="1"/>
  <c r="AV552" i="2"/>
  <c r="AW552" i="2" s="1"/>
  <c r="AV551" i="2"/>
  <c r="AW551" i="2" s="1"/>
  <c r="AV550" i="2"/>
  <c r="AW550" i="2" s="1"/>
  <c r="AV549" i="2"/>
  <c r="AW549" i="2" s="1"/>
  <c r="AV548" i="2"/>
  <c r="AW548" i="2" s="1"/>
  <c r="AV547" i="2"/>
  <c r="AW547" i="2" s="1"/>
  <c r="AV546" i="2"/>
  <c r="AW546" i="2" s="1"/>
  <c r="AV545" i="2"/>
  <c r="AW545" i="2" s="1"/>
  <c r="AV544" i="2"/>
  <c r="AW544" i="2" s="1"/>
  <c r="AV543" i="2"/>
  <c r="AW543" i="2" s="1"/>
  <c r="AV542" i="2"/>
  <c r="AW542" i="2" s="1"/>
  <c r="AV541" i="2"/>
  <c r="AW541" i="2" s="1"/>
  <c r="AV540" i="2"/>
  <c r="AW540" i="2" s="1"/>
  <c r="AV539" i="2"/>
  <c r="AW539" i="2" s="1"/>
  <c r="AV538" i="2"/>
  <c r="AW538" i="2" s="1"/>
  <c r="AV537" i="2"/>
  <c r="AW537" i="2" s="1"/>
  <c r="AV536" i="2"/>
  <c r="AW536" i="2" s="1"/>
  <c r="AV535" i="2"/>
  <c r="AW535" i="2" s="1"/>
  <c r="AV534" i="2"/>
  <c r="AW534" i="2" s="1"/>
  <c r="AV531" i="2"/>
  <c r="AW531" i="2" s="1"/>
  <c r="AV530" i="2"/>
  <c r="AW530" i="2" s="1"/>
  <c r="AV529" i="2"/>
  <c r="AW529" i="2" s="1"/>
  <c r="AV528" i="2"/>
  <c r="AW528" i="2" s="1"/>
  <c r="AV527" i="2"/>
  <c r="AW527" i="2" s="1"/>
  <c r="AV526" i="2"/>
  <c r="AW526" i="2" s="1"/>
  <c r="AV525" i="2"/>
  <c r="AW525" i="2" s="1"/>
  <c r="AV524" i="2"/>
  <c r="AW524" i="2" s="1"/>
  <c r="AV523" i="2"/>
  <c r="AW523" i="2" s="1"/>
  <c r="AV522" i="2"/>
  <c r="AW522" i="2" s="1"/>
  <c r="AV521" i="2"/>
  <c r="AW521" i="2" s="1"/>
  <c r="AV520" i="2"/>
  <c r="AW520" i="2" s="1"/>
  <c r="AV519" i="2"/>
  <c r="AW519" i="2" s="1"/>
  <c r="AV518" i="2"/>
  <c r="AW518" i="2" s="1"/>
  <c r="AV517" i="2"/>
  <c r="AW517" i="2" s="1"/>
  <c r="AV516" i="2"/>
  <c r="AW516" i="2" s="1"/>
  <c r="AV515" i="2"/>
  <c r="AW515" i="2" s="1"/>
  <c r="AV514" i="2"/>
  <c r="AW514" i="2" s="1"/>
  <c r="AV513" i="2"/>
  <c r="AW513" i="2" s="1"/>
  <c r="AV512" i="2"/>
  <c r="AW512" i="2" s="1"/>
  <c r="AV511" i="2"/>
  <c r="AW511" i="2" s="1"/>
  <c r="AV510" i="2"/>
  <c r="AW510" i="2" s="1"/>
  <c r="AV509" i="2"/>
  <c r="AW509" i="2" s="1"/>
  <c r="AV508" i="2"/>
  <c r="AW508" i="2" s="1"/>
  <c r="AV507" i="2"/>
  <c r="AW507" i="2" s="1"/>
  <c r="AV506" i="2"/>
  <c r="AW506" i="2" s="1"/>
  <c r="AV505" i="2"/>
  <c r="AW505" i="2" s="1"/>
  <c r="AV504" i="2"/>
  <c r="AW504" i="2" s="1"/>
  <c r="AV503" i="2"/>
  <c r="AW503" i="2" s="1"/>
  <c r="AV502" i="2"/>
  <c r="AW502" i="2" s="1"/>
  <c r="AV501" i="2"/>
  <c r="AW501" i="2" s="1"/>
  <c r="AV500" i="2"/>
  <c r="AW500" i="2" s="1"/>
  <c r="AV499" i="2"/>
  <c r="AW499" i="2" s="1"/>
  <c r="AV498" i="2"/>
  <c r="AW498" i="2" s="1"/>
  <c r="AV497" i="2"/>
  <c r="AW497" i="2" s="1"/>
  <c r="AV496" i="2"/>
  <c r="AW496" i="2" s="1"/>
  <c r="AV495" i="2"/>
  <c r="AW495" i="2" s="1"/>
  <c r="AV494" i="2"/>
  <c r="AW494" i="2" s="1"/>
  <c r="AV493" i="2"/>
  <c r="AW493" i="2" s="1"/>
  <c r="AV474" i="2"/>
  <c r="AW474" i="2" s="1"/>
  <c r="AV473" i="2"/>
  <c r="AW473" i="2" s="1"/>
  <c r="AV472" i="2"/>
  <c r="AW472" i="2" s="1"/>
  <c r="AV471" i="2"/>
  <c r="AW471" i="2" s="1"/>
  <c r="AV470" i="2"/>
  <c r="AW470" i="2" s="1"/>
  <c r="AV469" i="2"/>
  <c r="AW469" i="2" s="1"/>
  <c r="AV468" i="2"/>
  <c r="AW468" i="2" s="1"/>
  <c r="AV467" i="2"/>
  <c r="AW467" i="2" s="1"/>
  <c r="AV466" i="2"/>
  <c r="AW466" i="2" s="1"/>
  <c r="AV465" i="2"/>
  <c r="AW465" i="2" s="1"/>
  <c r="AV464" i="2"/>
  <c r="AW464" i="2" s="1"/>
  <c r="AV463" i="2"/>
  <c r="AW463" i="2" s="1"/>
  <c r="AV462" i="2"/>
  <c r="AW462" i="2" s="1"/>
  <c r="AV461" i="2"/>
  <c r="AW461" i="2" s="1"/>
  <c r="AV460" i="2"/>
  <c r="AW460" i="2" s="1"/>
  <c r="AV459" i="2"/>
  <c r="AW459" i="2" s="1"/>
  <c r="AV458" i="2"/>
  <c r="AW458" i="2" s="1"/>
  <c r="AV457" i="2"/>
  <c r="AW457" i="2" s="1"/>
  <c r="AV456" i="2"/>
  <c r="AW456" i="2" s="1"/>
  <c r="AV455" i="2"/>
  <c r="AW455" i="2" s="1"/>
  <c r="AV454" i="2"/>
  <c r="AW454" i="2" s="1"/>
  <c r="AV453" i="2"/>
  <c r="AW453" i="2" s="1"/>
  <c r="AV452" i="2"/>
  <c r="AW452" i="2" s="1"/>
  <c r="AV451" i="2"/>
  <c r="AW451" i="2" s="1"/>
  <c r="AV450" i="2"/>
  <c r="AW450" i="2" s="1"/>
  <c r="AV449" i="2"/>
  <c r="AW449" i="2" s="1"/>
  <c r="AV448" i="2"/>
  <c r="AW448" i="2" s="1"/>
  <c r="AV447" i="2"/>
  <c r="AW447" i="2" s="1"/>
  <c r="AV446" i="2"/>
  <c r="AW446" i="2" s="1"/>
  <c r="AV443" i="2"/>
  <c r="AW443" i="2" s="1"/>
  <c r="AV442" i="2"/>
  <c r="AW442" i="2" s="1"/>
  <c r="AV441" i="2"/>
  <c r="AW441" i="2" s="1"/>
  <c r="AV440" i="2"/>
  <c r="AW440" i="2" s="1"/>
  <c r="AV439" i="2"/>
  <c r="AW439" i="2" s="1"/>
  <c r="AV438" i="2"/>
  <c r="AW438" i="2" s="1"/>
  <c r="AV437" i="2"/>
  <c r="AW437" i="2" s="1"/>
  <c r="AV436" i="2"/>
  <c r="AW436" i="2" s="1"/>
  <c r="AV435" i="2"/>
  <c r="AW435" i="2" s="1"/>
  <c r="AV434" i="2"/>
  <c r="AW434" i="2" s="1"/>
  <c r="AV433" i="2"/>
  <c r="AW433" i="2" s="1"/>
  <c r="AV432" i="2"/>
  <c r="AW432" i="2" s="1"/>
  <c r="AV431" i="2"/>
  <c r="AW431" i="2" s="1"/>
  <c r="AV430" i="2"/>
  <c r="AW430" i="2" s="1"/>
  <c r="AV429" i="2"/>
  <c r="AW429" i="2" s="1"/>
  <c r="AV428" i="2"/>
  <c r="AW428" i="2" s="1"/>
  <c r="AV427" i="2"/>
  <c r="AW427" i="2" s="1"/>
  <c r="AV426" i="2"/>
  <c r="AW426" i="2" s="1"/>
  <c r="AV425" i="2"/>
  <c r="AW425" i="2" s="1"/>
  <c r="AV424" i="2"/>
  <c r="AW424" i="2" s="1"/>
  <c r="AV423" i="2"/>
  <c r="AW423" i="2" s="1"/>
  <c r="AV422" i="2"/>
  <c r="AW422" i="2" s="1"/>
  <c r="AV421" i="2"/>
  <c r="AW421" i="2" s="1"/>
  <c r="AV420" i="2"/>
  <c r="AW420" i="2" s="1"/>
  <c r="AV419" i="2"/>
  <c r="AW419" i="2" s="1"/>
  <c r="AV418" i="2"/>
  <c r="AW418" i="2" s="1"/>
  <c r="AV417" i="2"/>
  <c r="AW417" i="2" s="1"/>
  <c r="AV416" i="2"/>
  <c r="AW416" i="2" s="1"/>
  <c r="AV415" i="2"/>
  <c r="AW415" i="2" s="1"/>
  <c r="AV414" i="2"/>
  <c r="AW414" i="2" s="1"/>
  <c r="AV413" i="2"/>
  <c r="AW413" i="2" s="1"/>
  <c r="AV412" i="2"/>
  <c r="AW412" i="2" s="1"/>
  <c r="AV411" i="2"/>
  <c r="AW411" i="2" s="1"/>
  <c r="AV410" i="2"/>
  <c r="AW410" i="2" s="1"/>
  <c r="AV409" i="2"/>
  <c r="AW409" i="2" s="1"/>
  <c r="AV408" i="2"/>
  <c r="AW408" i="2" s="1"/>
  <c r="AV407" i="2"/>
  <c r="AW407" i="2" s="1"/>
  <c r="AV406" i="2"/>
  <c r="AW406" i="2" s="1"/>
  <c r="AV405" i="2"/>
  <c r="AW405" i="2" s="1"/>
  <c r="AV404" i="2"/>
  <c r="AW404" i="2" s="1"/>
  <c r="AV403" i="2"/>
  <c r="AW403" i="2" s="1"/>
  <c r="AV402" i="2"/>
  <c r="AW402" i="2" s="1"/>
  <c r="AV401" i="2"/>
  <c r="AW401" i="2" s="1"/>
  <c r="AV400" i="2"/>
  <c r="AW400" i="2" s="1"/>
  <c r="AV399" i="2"/>
  <c r="AW399" i="2" s="1"/>
  <c r="AV398" i="2"/>
  <c r="AW398" i="2" s="1"/>
  <c r="AV397" i="2"/>
  <c r="AW397" i="2" s="1"/>
  <c r="AV396" i="2"/>
  <c r="AW396" i="2" s="1"/>
  <c r="AV395" i="2"/>
  <c r="AW395" i="2" s="1"/>
  <c r="AV394" i="2"/>
  <c r="AW394" i="2" s="1"/>
  <c r="AV393" i="2"/>
  <c r="AW393" i="2" s="1"/>
  <c r="AV392" i="2"/>
  <c r="AW392" i="2" s="1"/>
  <c r="AV391" i="2"/>
  <c r="AW391" i="2" s="1"/>
  <c r="AV388" i="2"/>
  <c r="AW388" i="2" s="1"/>
  <c r="AV387" i="2"/>
  <c r="AW387" i="2" s="1"/>
  <c r="AV386" i="2"/>
  <c r="AW386" i="2" s="1"/>
  <c r="AV385" i="2"/>
  <c r="AW385" i="2" s="1"/>
  <c r="AV384" i="2"/>
  <c r="AW384" i="2" s="1"/>
  <c r="AV383" i="2"/>
  <c r="AW383" i="2" s="1"/>
  <c r="AV382" i="2"/>
  <c r="AW382" i="2" s="1"/>
  <c r="AV381" i="2"/>
  <c r="AW381" i="2" s="1"/>
  <c r="AV380" i="2"/>
  <c r="AW380" i="2" s="1"/>
  <c r="AV379" i="2"/>
  <c r="AW379" i="2" s="1"/>
  <c r="AV378" i="2"/>
  <c r="AW378" i="2" s="1"/>
  <c r="AV377" i="2"/>
  <c r="AW377" i="2" s="1"/>
  <c r="AV376" i="2"/>
  <c r="AW376" i="2" s="1"/>
  <c r="AV375" i="2"/>
  <c r="AW375" i="2" s="1"/>
  <c r="AV374" i="2"/>
  <c r="AW374" i="2" s="1"/>
  <c r="AV373" i="2"/>
  <c r="AW373" i="2" s="1"/>
  <c r="AV372" i="2"/>
  <c r="AW372" i="2" s="1"/>
  <c r="AV371" i="2"/>
  <c r="AW371" i="2" s="1"/>
  <c r="AV370" i="2"/>
  <c r="AW370" i="2" s="1"/>
  <c r="AV369" i="2"/>
  <c r="AW369" i="2" s="1"/>
  <c r="AV368" i="2"/>
  <c r="AW368" i="2" s="1"/>
  <c r="AV367" i="2"/>
  <c r="AW367" i="2" s="1"/>
  <c r="AV366" i="2"/>
  <c r="AW366" i="2" s="1"/>
  <c r="AV365" i="2"/>
  <c r="AW365" i="2" s="1"/>
  <c r="AV364" i="2"/>
  <c r="AW364" i="2" s="1"/>
  <c r="AV363" i="2"/>
  <c r="AW363" i="2" s="1"/>
  <c r="AV362" i="2"/>
  <c r="AW362" i="2" s="1"/>
  <c r="AV361" i="2"/>
  <c r="AW361" i="2" s="1"/>
  <c r="AV360" i="2"/>
  <c r="AW360" i="2" s="1"/>
  <c r="AV359" i="2"/>
  <c r="AW359" i="2" s="1"/>
  <c r="AV358" i="2"/>
  <c r="AW358" i="2" s="1"/>
  <c r="AV357" i="2"/>
  <c r="AW357" i="2" s="1"/>
  <c r="AV356" i="2"/>
  <c r="AW356" i="2" s="1"/>
  <c r="AV355" i="2"/>
  <c r="AW355" i="2" s="1"/>
  <c r="AV354" i="2"/>
  <c r="AW354" i="2" s="1"/>
  <c r="AV353" i="2"/>
  <c r="AW353" i="2" s="1"/>
  <c r="AV352" i="2"/>
  <c r="AW352" i="2" s="1"/>
  <c r="AV351" i="2"/>
  <c r="AW351" i="2" s="1"/>
  <c r="AV350" i="2"/>
  <c r="AW350" i="2" s="1"/>
  <c r="AV349" i="2"/>
  <c r="AW349" i="2" s="1"/>
  <c r="AV348" i="2"/>
  <c r="AW348" i="2" s="1"/>
  <c r="AV347" i="2"/>
  <c r="AW347" i="2" s="1"/>
  <c r="AV346" i="2"/>
  <c r="AW346" i="2" s="1"/>
  <c r="AV345" i="2"/>
  <c r="AW345" i="2" s="1"/>
  <c r="AV344" i="2"/>
  <c r="AW344" i="2" s="1"/>
  <c r="AV343" i="2"/>
  <c r="AW343" i="2" s="1"/>
  <c r="AV342" i="2"/>
  <c r="AW342" i="2" s="1"/>
  <c r="AV341" i="2"/>
  <c r="AW341" i="2" s="1"/>
  <c r="AV340" i="2"/>
  <c r="AW340" i="2" s="1"/>
  <c r="AV339" i="2"/>
  <c r="AW339" i="2" s="1"/>
  <c r="AV338" i="2"/>
  <c r="AW338" i="2" s="1"/>
  <c r="AV337" i="2"/>
  <c r="AW337" i="2" s="1"/>
  <c r="AV336" i="2"/>
  <c r="AW336" i="2" s="1"/>
  <c r="AV335" i="2"/>
  <c r="AW335" i="2" s="1"/>
  <c r="AV334" i="2"/>
  <c r="AW334" i="2" s="1"/>
  <c r="AV333" i="2"/>
  <c r="AW333" i="2" s="1"/>
  <c r="AV332" i="2"/>
  <c r="AW332" i="2" s="1"/>
  <c r="AV331" i="2"/>
  <c r="AW331" i="2" s="1"/>
  <c r="AV330" i="2"/>
  <c r="AW330" i="2" s="1"/>
  <c r="AV329" i="2"/>
  <c r="AW329" i="2" s="1"/>
  <c r="AV328" i="2"/>
  <c r="AW328" i="2" s="1"/>
  <c r="AV327" i="2"/>
  <c r="AW327" i="2" s="1"/>
  <c r="AV326" i="2"/>
  <c r="AW326" i="2" s="1"/>
  <c r="AV325" i="2"/>
  <c r="AW325" i="2" s="1"/>
  <c r="AV324" i="2"/>
  <c r="AW324" i="2" s="1"/>
  <c r="AV323" i="2"/>
  <c r="AW323" i="2" s="1"/>
  <c r="AV322" i="2"/>
  <c r="AW322" i="2" s="1"/>
  <c r="AV321" i="2"/>
  <c r="AW321" i="2" s="1"/>
  <c r="AV320" i="2"/>
  <c r="AW320" i="2" s="1"/>
  <c r="AV319" i="2"/>
  <c r="AW319" i="2" s="1"/>
  <c r="AV318" i="2"/>
  <c r="AW318" i="2" s="1"/>
  <c r="AV317" i="2"/>
  <c r="AW317" i="2" s="1"/>
  <c r="AV316" i="2"/>
  <c r="AW316" i="2" s="1"/>
  <c r="AV315" i="2"/>
  <c r="AW315" i="2" s="1"/>
  <c r="AV314" i="2"/>
  <c r="AW314" i="2" s="1"/>
  <c r="AV313" i="2"/>
  <c r="AW313" i="2" s="1"/>
  <c r="AV312" i="2"/>
  <c r="AW312" i="2" s="1"/>
  <c r="AV311" i="2"/>
  <c r="AW311" i="2" s="1"/>
  <c r="AV310" i="2"/>
  <c r="AW310" i="2" s="1"/>
  <c r="AV309" i="2"/>
  <c r="AW309" i="2" s="1"/>
  <c r="AV308" i="2"/>
  <c r="AW308" i="2" s="1"/>
  <c r="AV307" i="2"/>
  <c r="AW307" i="2" s="1"/>
  <c r="AV306" i="2"/>
  <c r="AW306" i="2" s="1"/>
  <c r="AV305" i="2"/>
  <c r="AW305" i="2" s="1"/>
  <c r="AV304" i="2"/>
  <c r="AW304" i="2" s="1"/>
  <c r="AV303" i="2"/>
  <c r="AW303" i="2" s="1"/>
  <c r="AV302" i="2"/>
  <c r="AW302" i="2" s="1"/>
  <c r="AV301" i="2"/>
  <c r="AW301" i="2" s="1"/>
  <c r="AV300" i="2"/>
  <c r="AW300" i="2" s="1"/>
  <c r="AV299" i="2"/>
  <c r="AW299" i="2" s="1"/>
  <c r="AV298" i="2"/>
  <c r="AW298" i="2" s="1"/>
  <c r="AV297" i="2"/>
  <c r="AW297" i="2" s="1"/>
  <c r="AV296" i="2"/>
  <c r="AW296" i="2" s="1"/>
  <c r="AV295" i="2"/>
  <c r="AW295" i="2" s="1"/>
  <c r="AV294" i="2"/>
  <c r="AW294" i="2" s="1"/>
  <c r="AV293" i="2"/>
  <c r="AW293" i="2" s="1"/>
  <c r="AV292" i="2"/>
  <c r="AW292" i="2" s="1"/>
  <c r="AV291" i="2"/>
  <c r="AW291" i="2" s="1"/>
  <c r="AV290" i="2"/>
  <c r="AW290" i="2" s="1"/>
  <c r="AV289" i="2"/>
  <c r="AW289" i="2" s="1"/>
  <c r="AV274" i="2"/>
  <c r="AW274" i="2" s="1"/>
  <c r="AV273" i="2"/>
  <c r="AW273" i="2" s="1"/>
  <c r="AV272" i="2"/>
  <c r="AW272" i="2" s="1"/>
  <c r="AV271" i="2"/>
  <c r="AW271" i="2" s="1"/>
  <c r="AV270" i="2"/>
  <c r="AW270" i="2" s="1"/>
  <c r="AV269" i="2"/>
  <c r="AW269" i="2" s="1"/>
  <c r="AV268" i="2"/>
  <c r="AW268" i="2" s="1"/>
  <c r="AV267" i="2"/>
  <c r="AW267" i="2" s="1"/>
  <c r="AV266" i="2"/>
  <c r="AW266" i="2" s="1"/>
  <c r="AV265" i="2"/>
  <c r="AW265" i="2" s="1"/>
  <c r="AV264" i="2"/>
  <c r="AW264" i="2" s="1"/>
  <c r="AV263" i="2"/>
  <c r="AW263" i="2" s="1"/>
  <c r="AV262" i="2"/>
  <c r="AW262" i="2" s="1"/>
  <c r="AV261" i="2"/>
  <c r="AW261" i="2" s="1"/>
  <c r="AV260" i="2"/>
  <c r="AW260" i="2" s="1"/>
  <c r="AV259" i="2"/>
  <c r="AW259" i="2" s="1"/>
  <c r="AV258" i="2"/>
  <c r="AW258" i="2" s="1"/>
  <c r="AV257" i="2"/>
  <c r="AW257" i="2" s="1"/>
  <c r="AV256" i="2"/>
  <c r="AW256" i="2" s="1"/>
  <c r="AV255" i="2"/>
  <c r="AW255" i="2" s="1"/>
  <c r="AV254" i="2"/>
  <c r="AW254" i="2" s="1"/>
  <c r="AV253" i="2"/>
  <c r="AW253" i="2" s="1"/>
  <c r="AV252" i="2"/>
  <c r="AW252" i="2" s="1"/>
  <c r="AV251" i="2"/>
  <c r="AW251" i="2" s="1"/>
  <c r="AV250" i="2"/>
  <c r="AW250" i="2" s="1"/>
  <c r="AV249" i="2"/>
  <c r="AW249" i="2" s="1"/>
  <c r="AV248" i="2"/>
  <c r="AW248" i="2" s="1"/>
  <c r="AV247" i="2"/>
  <c r="AW247" i="2" s="1"/>
  <c r="AV246" i="2"/>
  <c r="AW246" i="2" s="1"/>
  <c r="AV245" i="2"/>
  <c r="AW245" i="2" s="1"/>
  <c r="AV244" i="2"/>
  <c r="AW244" i="2" s="1"/>
  <c r="AV243" i="2"/>
  <c r="AW243" i="2" s="1"/>
  <c r="AV242" i="2"/>
  <c r="AW242" i="2" s="1"/>
  <c r="AV241" i="2"/>
  <c r="AW241" i="2" s="1"/>
  <c r="AV240" i="2"/>
  <c r="AW240" i="2" s="1"/>
  <c r="AV239" i="2"/>
  <c r="AW239" i="2" s="1"/>
  <c r="AV238" i="2"/>
  <c r="AW238" i="2" s="1"/>
  <c r="AV237" i="2"/>
  <c r="AW237" i="2" s="1"/>
  <c r="AV236" i="2"/>
  <c r="AW236" i="2" s="1"/>
  <c r="AV235" i="2"/>
  <c r="AW235" i="2" s="1"/>
  <c r="AV234" i="2"/>
  <c r="AW234" i="2" s="1"/>
  <c r="AV233" i="2"/>
  <c r="AW233" i="2" s="1"/>
  <c r="AV232" i="2"/>
  <c r="AW232" i="2" s="1"/>
  <c r="AV231" i="2"/>
  <c r="AW231" i="2" s="1"/>
  <c r="AV230" i="2"/>
  <c r="AW230" i="2" s="1"/>
  <c r="AV229" i="2"/>
  <c r="AW229" i="2" s="1"/>
  <c r="AV228" i="2"/>
  <c r="AW228" i="2" s="1"/>
  <c r="AV227" i="2"/>
  <c r="AW227" i="2" s="1"/>
  <c r="AV226" i="2"/>
  <c r="AW226" i="2" s="1"/>
  <c r="AV225" i="2"/>
  <c r="AW225" i="2" s="1"/>
  <c r="AV224" i="2"/>
  <c r="AW224" i="2" s="1"/>
  <c r="AV223" i="2"/>
  <c r="AW223" i="2" s="1"/>
  <c r="AV222" i="2"/>
  <c r="AW222" i="2" s="1"/>
  <c r="AV221" i="2"/>
  <c r="AW221" i="2" s="1"/>
  <c r="AV220" i="2"/>
  <c r="AW220" i="2" s="1"/>
  <c r="AV219" i="2"/>
  <c r="AW219" i="2" s="1"/>
  <c r="AV216" i="2"/>
  <c r="AW216" i="2" s="1"/>
  <c r="AV215" i="2"/>
  <c r="AW215" i="2" s="1"/>
  <c r="AV214" i="2"/>
  <c r="AW214" i="2" s="1"/>
  <c r="AV213" i="2"/>
  <c r="AW213" i="2" s="1"/>
  <c r="AV212" i="2"/>
  <c r="AW212" i="2" s="1"/>
  <c r="AV211" i="2"/>
  <c r="AW211" i="2" s="1"/>
  <c r="AV210" i="2"/>
  <c r="AW210" i="2" s="1"/>
  <c r="AV209" i="2"/>
  <c r="AW209" i="2" s="1"/>
  <c r="AV208" i="2"/>
  <c r="AW208" i="2" s="1"/>
  <c r="AV207" i="2"/>
  <c r="AW207" i="2" s="1"/>
  <c r="AV206" i="2"/>
  <c r="AW206" i="2" s="1"/>
  <c r="AV205" i="2"/>
  <c r="AW205" i="2" s="1"/>
  <c r="AV204" i="2"/>
  <c r="AW204" i="2" s="1"/>
  <c r="AV203" i="2"/>
  <c r="AW203" i="2" s="1"/>
  <c r="AV202" i="2"/>
  <c r="AW202" i="2" s="1"/>
  <c r="AV201" i="2"/>
  <c r="AW201" i="2" s="1"/>
  <c r="AV200" i="2"/>
  <c r="AW200" i="2" s="1"/>
  <c r="AV199" i="2"/>
  <c r="AW199" i="2" s="1"/>
  <c r="AV198" i="2"/>
  <c r="AW198" i="2" s="1"/>
  <c r="AV197" i="2"/>
  <c r="AW197" i="2" s="1"/>
  <c r="AV196" i="2"/>
  <c r="AW196" i="2" s="1"/>
  <c r="AV195" i="2"/>
  <c r="AW195" i="2" s="1"/>
  <c r="AV194" i="2"/>
  <c r="AW194" i="2" s="1"/>
  <c r="AV193" i="2"/>
  <c r="AW193" i="2" s="1"/>
  <c r="AV192" i="2"/>
  <c r="AW192" i="2" s="1"/>
  <c r="AV191" i="2"/>
  <c r="AW191" i="2" s="1"/>
  <c r="AV190" i="2"/>
  <c r="AW190" i="2" s="1"/>
  <c r="AV189" i="2"/>
  <c r="AW189" i="2" s="1"/>
  <c r="AV188" i="2"/>
  <c r="AW188" i="2" s="1"/>
  <c r="AV187" i="2"/>
  <c r="AW187" i="2" s="1"/>
  <c r="AV186" i="2"/>
  <c r="AW186" i="2" s="1"/>
  <c r="AV185" i="2"/>
  <c r="AW185" i="2" s="1"/>
  <c r="AV184" i="2"/>
  <c r="AW184" i="2" s="1"/>
  <c r="AV183" i="2"/>
  <c r="AW183" i="2" s="1"/>
  <c r="AV182" i="2"/>
  <c r="AW182" i="2" s="1"/>
  <c r="AV181" i="2"/>
  <c r="AW181" i="2" s="1"/>
  <c r="AV180" i="2"/>
  <c r="AW180" i="2" s="1"/>
  <c r="AV179" i="2"/>
  <c r="AW179" i="2" s="1"/>
  <c r="AV178" i="2"/>
  <c r="AW178" i="2" s="1"/>
  <c r="AV177" i="2"/>
  <c r="AW177" i="2" s="1"/>
  <c r="AV176" i="2"/>
  <c r="AW176" i="2" s="1"/>
  <c r="AV175" i="2"/>
  <c r="AW175" i="2" s="1"/>
  <c r="AV174" i="2"/>
  <c r="AW174" i="2" s="1"/>
  <c r="AV173" i="2"/>
  <c r="AW173" i="2" s="1"/>
  <c r="AV172" i="2"/>
  <c r="AW172" i="2" s="1"/>
  <c r="AV171" i="2"/>
  <c r="AW171" i="2" s="1"/>
  <c r="AV170" i="2"/>
  <c r="AW170" i="2" s="1"/>
  <c r="AV169" i="2"/>
  <c r="AW169" i="2" s="1"/>
  <c r="AV168" i="2"/>
  <c r="AW168" i="2" s="1"/>
  <c r="AV167" i="2"/>
  <c r="AW167" i="2" s="1"/>
  <c r="AV166" i="2"/>
  <c r="AW166" i="2" s="1"/>
  <c r="AV165" i="2"/>
  <c r="AW165" i="2" s="1"/>
  <c r="AV164" i="2"/>
  <c r="AW164" i="2" s="1"/>
  <c r="AV163" i="2"/>
  <c r="AW163" i="2" s="1"/>
  <c r="AV162" i="2"/>
  <c r="AW162" i="2" s="1"/>
  <c r="AV161" i="2"/>
  <c r="AW161" i="2" s="1"/>
  <c r="AV160" i="2"/>
  <c r="AW160" i="2" s="1"/>
  <c r="AV159" i="2"/>
  <c r="AW159" i="2" s="1"/>
  <c r="AV158" i="2"/>
  <c r="AW158" i="2" s="1"/>
  <c r="AV157" i="2"/>
  <c r="AW157" i="2" s="1"/>
  <c r="AV156" i="2"/>
  <c r="AW156" i="2" s="1"/>
  <c r="AV155" i="2"/>
  <c r="AW155" i="2" s="1"/>
  <c r="AV154" i="2"/>
  <c r="AW154" i="2" s="1"/>
  <c r="AV153" i="2"/>
  <c r="AW153" i="2" s="1"/>
  <c r="AV152" i="2"/>
  <c r="AW152" i="2" s="1"/>
  <c r="AV151" i="2"/>
  <c r="AW151" i="2" s="1"/>
  <c r="AV150" i="2"/>
  <c r="AW150" i="2" s="1"/>
  <c r="AV149" i="2"/>
  <c r="AW149" i="2" s="1"/>
  <c r="AV148" i="2"/>
  <c r="AW148" i="2" s="1"/>
  <c r="AV147" i="2"/>
  <c r="AW147" i="2" s="1"/>
  <c r="AV146" i="2"/>
  <c r="AW146" i="2" s="1"/>
  <c r="AV145" i="2"/>
  <c r="AW145" i="2" s="1"/>
  <c r="AV144" i="2"/>
  <c r="AW144" i="2" s="1"/>
  <c r="AV143" i="2"/>
  <c r="AW143" i="2" s="1"/>
  <c r="AV142" i="2"/>
  <c r="AW142" i="2" s="1"/>
  <c r="AV141" i="2"/>
  <c r="AW141" i="2" s="1"/>
  <c r="AV140" i="2"/>
  <c r="AW140" i="2" s="1"/>
  <c r="AV139" i="2"/>
  <c r="AW139" i="2" s="1"/>
  <c r="AV138" i="2"/>
  <c r="AW138" i="2" s="1"/>
  <c r="AV137" i="2"/>
  <c r="AW137" i="2" s="1"/>
  <c r="AV136" i="2"/>
  <c r="AW136" i="2" s="1"/>
  <c r="AV135" i="2"/>
  <c r="AW135" i="2" s="1"/>
  <c r="AV134" i="2"/>
  <c r="AW134" i="2" s="1"/>
  <c r="AV133" i="2"/>
  <c r="AW133" i="2" s="1"/>
  <c r="AV132" i="2"/>
  <c r="AW132" i="2" s="1"/>
  <c r="AV131" i="2"/>
  <c r="AW131" i="2" s="1"/>
  <c r="AV130" i="2"/>
  <c r="AW130" i="2" s="1"/>
  <c r="AV129" i="2"/>
  <c r="AW129" i="2" s="1"/>
  <c r="AV128" i="2"/>
  <c r="AW128" i="2" s="1"/>
  <c r="AV127" i="2"/>
  <c r="AW127" i="2" s="1"/>
  <c r="AV126" i="2"/>
  <c r="AW126" i="2" s="1"/>
  <c r="AV125" i="2"/>
  <c r="AW125" i="2" s="1"/>
  <c r="AV124" i="2"/>
  <c r="AW124" i="2" s="1"/>
  <c r="AV123" i="2"/>
  <c r="AW123" i="2" s="1"/>
  <c r="AV122" i="2"/>
  <c r="AW122" i="2" s="1"/>
  <c r="AV121" i="2"/>
  <c r="AW121" i="2" s="1"/>
  <c r="AV120" i="2"/>
  <c r="AW120" i="2" s="1"/>
  <c r="AV119" i="2"/>
  <c r="AW119" i="2" s="1"/>
  <c r="AV118" i="2"/>
  <c r="AW118" i="2" s="1"/>
  <c r="AV117" i="2"/>
  <c r="AW117" i="2" s="1"/>
  <c r="AV116" i="2"/>
  <c r="AW116" i="2" s="1"/>
  <c r="AV115" i="2"/>
  <c r="AW115" i="2" s="1"/>
  <c r="AV114" i="2"/>
  <c r="AW114" i="2" s="1"/>
  <c r="AV113" i="2"/>
  <c r="AW113" i="2" s="1"/>
  <c r="AV112" i="2"/>
  <c r="AW112" i="2" s="1"/>
  <c r="AV111" i="2"/>
  <c r="AW111" i="2" s="1"/>
  <c r="AV110" i="2"/>
  <c r="AW110" i="2" s="1"/>
  <c r="AV109" i="2"/>
  <c r="AW109" i="2" s="1"/>
  <c r="AV108" i="2"/>
  <c r="AW108" i="2" s="1"/>
  <c r="AV107" i="2"/>
  <c r="AW107" i="2" s="1"/>
  <c r="AV106" i="2"/>
  <c r="AW106" i="2" s="1"/>
  <c r="AV105" i="2"/>
  <c r="AW105" i="2" s="1"/>
  <c r="AV104" i="2"/>
  <c r="AW104" i="2" s="1"/>
  <c r="AV103" i="2"/>
  <c r="AW103" i="2" s="1"/>
  <c r="AV102" i="2"/>
  <c r="AW102" i="2" s="1"/>
  <c r="AV99" i="2"/>
  <c r="AW99" i="2" s="1"/>
  <c r="AV98" i="2"/>
  <c r="AW98" i="2" s="1"/>
  <c r="AV97" i="2"/>
  <c r="AW97" i="2" s="1"/>
  <c r="AV96" i="2"/>
  <c r="AW96" i="2" s="1"/>
  <c r="AV95" i="2"/>
  <c r="AW95" i="2" s="1"/>
  <c r="AV94" i="2"/>
  <c r="AW94" i="2" s="1"/>
  <c r="AV93" i="2"/>
  <c r="AW93" i="2" s="1"/>
  <c r="AV92" i="2"/>
  <c r="AW92" i="2" s="1"/>
  <c r="AV91" i="2"/>
  <c r="AW91" i="2" s="1"/>
  <c r="AV90" i="2"/>
  <c r="AW90" i="2" s="1"/>
  <c r="AV89" i="2"/>
  <c r="AW89" i="2" s="1"/>
  <c r="AV88" i="2"/>
  <c r="AW88" i="2" s="1"/>
  <c r="AV87" i="2"/>
  <c r="AW87" i="2" s="1"/>
  <c r="AV86" i="2"/>
  <c r="AW86" i="2" s="1"/>
  <c r="AV85" i="2"/>
  <c r="AW85" i="2" s="1"/>
  <c r="AV84" i="2"/>
  <c r="AW84" i="2" s="1"/>
  <c r="AV83" i="2"/>
  <c r="AW83" i="2" s="1"/>
  <c r="AV82" i="2"/>
  <c r="AW82" i="2" s="1"/>
  <c r="AV81" i="2"/>
  <c r="AW81" i="2" s="1"/>
  <c r="AV80" i="2"/>
  <c r="AW80" i="2" s="1"/>
  <c r="AV79" i="2"/>
  <c r="AW79" i="2" s="1"/>
  <c r="AV78" i="2"/>
  <c r="AW78" i="2" s="1"/>
  <c r="AV77" i="2"/>
  <c r="AW77" i="2" s="1"/>
  <c r="AV76" i="2"/>
  <c r="AW76" i="2" s="1"/>
  <c r="AV75" i="2"/>
  <c r="AW75" i="2" s="1"/>
  <c r="AV74" i="2"/>
  <c r="AW74" i="2" s="1"/>
  <c r="AV73" i="2"/>
  <c r="AW73" i="2" s="1"/>
  <c r="AV72" i="2"/>
  <c r="AW72" i="2" s="1"/>
  <c r="AV71" i="2"/>
  <c r="AW71" i="2" s="1"/>
  <c r="AV70" i="2"/>
  <c r="AW70" i="2" s="1"/>
  <c r="AV69" i="2"/>
  <c r="AW69" i="2" s="1"/>
  <c r="AV68" i="2"/>
  <c r="AW68" i="2" s="1"/>
  <c r="AV67" i="2"/>
  <c r="AW67" i="2" s="1"/>
  <c r="AV66" i="2"/>
  <c r="AW66" i="2" s="1"/>
  <c r="AV65" i="2"/>
  <c r="AW65" i="2" s="1"/>
  <c r="AV64" i="2"/>
  <c r="AW64" i="2" s="1"/>
  <c r="AV63" i="2"/>
  <c r="AW63" i="2" s="1"/>
  <c r="AV62" i="2"/>
  <c r="AW62" i="2" s="1"/>
  <c r="AV61" i="2"/>
  <c r="AW61" i="2" s="1"/>
  <c r="AV60" i="2"/>
  <c r="AW60" i="2" s="1"/>
  <c r="AV59" i="2"/>
  <c r="AW59" i="2" s="1"/>
  <c r="AV58" i="2"/>
  <c r="AW58" i="2" s="1"/>
  <c r="AV57" i="2"/>
  <c r="AW57" i="2" s="1"/>
  <c r="AV56" i="2"/>
  <c r="AW56" i="2" s="1"/>
  <c r="AV55" i="2"/>
  <c r="AW55" i="2" s="1"/>
  <c r="AV54" i="2"/>
  <c r="AW54" i="2" s="1"/>
  <c r="AV53" i="2"/>
  <c r="AW53" i="2" s="1"/>
  <c r="AV52" i="2"/>
  <c r="AW52" i="2" s="1"/>
  <c r="AV51" i="2"/>
  <c r="AW51" i="2" s="1"/>
  <c r="AV50" i="2"/>
  <c r="AW50" i="2" s="1"/>
  <c r="AV49" i="2"/>
  <c r="AW49" i="2" s="1"/>
  <c r="AV48" i="2"/>
  <c r="AW48" i="2" s="1"/>
  <c r="AV47" i="2"/>
  <c r="AW47" i="2" s="1"/>
  <c r="AV46" i="2"/>
  <c r="AW46" i="2" s="1"/>
  <c r="AV45" i="2"/>
  <c r="AW45" i="2" s="1"/>
  <c r="AV44" i="2"/>
  <c r="AW44" i="2" s="1"/>
  <c r="AV43" i="2"/>
  <c r="AW43" i="2" s="1"/>
  <c r="AV42" i="2"/>
  <c r="AW42" i="2" s="1"/>
  <c r="AV41" i="2"/>
  <c r="AW41" i="2" s="1"/>
  <c r="AV40" i="2"/>
  <c r="AW40" i="2" s="1"/>
  <c r="AV39" i="2"/>
  <c r="AW39" i="2" s="1"/>
  <c r="AV38" i="2"/>
  <c r="AW38" i="2" s="1"/>
  <c r="AV37" i="2"/>
  <c r="AW37" i="2" s="1"/>
  <c r="AV36" i="2"/>
  <c r="AW36" i="2" s="1"/>
  <c r="AV35" i="2"/>
  <c r="AW35" i="2" s="1"/>
  <c r="AV34" i="2"/>
  <c r="AW34" i="2" s="1"/>
  <c r="AV33" i="2"/>
  <c r="AW33" i="2" s="1"/>
  <c r="AV32" i="2"/>
  <c r="AW32" i="2" s="1"/>
  <c r="AV31" i="2"/>
  <c r="AW31" i="2" s="1"/>
  <c r="AV30" i="2"/>
  <c r="AW30" i="2" s="1"/>
  <c r="AV29" i="2"/>
  <c r="AW29" i="2" s="1"/>
  <c r="AV28" i="2"/>
  <c r="AW28" i="2" s="1"/>
  <c r="AV27" i="2"/>
  <c r="AW27" i="2" s="1"/>
  <c r="AV26" i="2"/>
  <c r="AW26" i="2" s="1"/>
  <c r="AV25" i="2"/>
  <c r="AW25" i="2" s="1"/>
  <c r="AV24" i="2"/>
  <c r="AW24" i="2" s="1"/>
  <c r="AV23" i="2"/>
  <c r="AW23" i="2" s="1"/>
  <c r="AV22" i="2"/>
  <c r="AW22" i="2" s="1"/>
  <c r="AV21" i="2"/>
  <c r="AW21" i="2" s="1"/>
  <c r="AV20" i="2"/>
  <c r="AW20" i="2" s="1"/>
  <c r="AV19" i="2"/>
  <c r="AW19" i="2" s="1"/>
  <c r="AV18" i="2"/>
  <c r="AW18" i="2" s="1"/>
  <c r="AV17" i="2"/>
  <c r="AW17" i="2" s="1"/>
  <c r="AV16" i="2"/>
  <c r="AW16" i="2" s="1"/>
  <c r="AV15" i="2"/>
  <c r="AW15" i="2" s="1"/>
  <c r="AV14" i="2"/>
  <c r="AW14" i="2" s="1"/>
  <c r="AV13" i="2"/>
  <c r="AW13" i="2" s="1"/>
  <c r="AV12" i="2"/>
  <c r="AW12" i="2" s="1"/>
  <c r="AV11" i="2"/>
  <c r="AW11" i="2" s="1"/>
  <c r="AV10" i="2"/>
  <c r="AW10" i="2" s="1"/>
  <c r="AV9" i="2"/>
  <c r="AW9" i="2" s="1"/>
  <c r="AV8" i="2"/>
  <c r="AW8" i="2" s="1"/>
  <c r="AV5" i="2"/>
  <c r="AW5" i="2" s="1"/>
  <c r="AV4" i="2"/>
  <c r="AW4" i="2" s="1"/>
  <c r="AV3" i="2"/>
  <c r="AW3" i="2" s="1"/>
  <c r="U244" i="3"/>
  <c r="Q244" i="3"/>
  <c r="E492" i="3"/>
  <c r="U492" i="3"/>
  <c r="O492" i="3"/>
  <c r="N492" i="3"/>
  <c r="O244" i="3"/>
  <c r="N244" i="3"/>
  <c r="M1" i="1"/>
  <c r="F16" i="5" s="1"/>
  <c r="Y1" i="1"/>
  <c r="AI1" i="1"/>
  <c r="AK1" i="1"/>
  <c r="AM1" i="1"/>
  <c r="AO1" i="1"/>
  <c r="AQ1" i="1"/>
  <c r="AS1" i="1"/>
  <c r="AU1" i="1"/>
  <c r="K2" i="1"/>
  <c r="F2" i="1" s="1"/>
  <c r="M2" i="1"/>
  <c r="G2" i="1" s="1"/>
  <c r="O2" i="1"/>
  <c r="H2" i="1" s="1"/>
  <c r="Q2" i="1"/>
  <c r="S2" i="1"/>
  <c r="U2" i="1"/>
  <c r="W2" i="1"/>
  <c r="Y2" i="1"/>
  <c r="AA2" i="1"/>
  <c r="AC2" i="1"/>
  <c r="AE2" i="1"/>
  <c r="AG2" i="1"/>
  <c r="AI2" i="1"/>
  <c r="AK2" i="1"/>
  <c r="AM2" i="1"/>
  <c r="AO2" i="1"/>
  <c r="AQ2" i="1"/>
  <c r="AS2" i="1"/>
  <c r="AU2" i="1"/>
  <c r="AX3" i="1"/>
  <c r="AZ3" i="1"/>
  <c r="BH3" i="1"/>
  <c r="AX4" i="1"/>
  <c r="AZ4" i="1"/>
  <c r="BH4" i="1"/>
  <c r="AX5" i="1"/>
  <c r="AZ5" i="1"/>
  <c r="BH5" i="1"/>
  <c r="H6" i="1"/>
  <c r="AX6" i="1"/>
  <c r="AZ6" i="1"/>
  <c r="BH6" i="1"/>
  <c r="AX7" i="1"/>
  <c r="AZ7" i="1"/>
  <c r="AX8" i="1"/>
  <c r="AZ8" i="1"/>
  <c r="BH8" i="1"/>
  <c r="AX9" i="1"/>
  <c r="AZ9" i="1"/>
  <c r="BH9" i="1"/>
  <c r="AX10" i="1"/>
  <c r="AZ10" i="1"/>
  <c r="BH10" i="1"/>
  <c r="AX11" i="1"/>
  <c r="AZ11" i="1"/>
  <c r="H12" i="1"/>
  <c r="AX12" i="1"/>
  <c r="AZ12" i="1"/>
  <c r="BH12" i="1"/>
  <c r="H13" i="1"/>
  <c r="AX13" i="1"/>
  <c r="AZ13" i="1"/>
  <c r="BH13" i="1"/>
  <c r="AX14" i="1"/>
  <c r="AZ14" i="1"/>
  <c r="U1" i="2"/>
  <c r="Z1" i="2"/>
  <c r="AA1" i="2"/>
  <c r="AB1" i="2"/>
  <c r="AC1" i="2"/>
  <c r="AD1" i="2"/>
  <c r="AE1" i="2"/>
  <c r="C3" i="2"/>
  <c r="D3" i="2"/>
  <c r="E3" i="2"/>
  <c r="F3" i="2"/>
  <c r="AG3" i="2"/>
  <c r="AH3" i="2"/>
  <c r="AI3" i="2"/>
  <c r="AJ3" i="2"/>
  <c r="C4" i="2"/>
  <c r="D4" i="2"/>
  <c r="E4" i="2"/>
  <c r="F4" i="2"/>
  <c r="AG4" i="2"/>
  <c r="AH4" i="2"/>
  <c r="AI4" i="2"/>
  <c r="AJ4" i="2"/>
  <c r="C5" i="2"/>
  <c r="L5" i="2" s="1"/>
  <c r="D5" i="2"/>
  <c r="E5" i="2"/>
  <c r="F5" i="2"/>
  <c r="AG5" i="2"/>
  <c r="AH5" i="2"/>
  <c r="AI5" i="2"/>
  <c r="AJ5" i="2"/>
  <c r="AH6" i="2"/>
  <c r="AI6" i="2"/>
  <c r="AJ6" i="2"/>
  <c r="C8" i="2"/>
  <c r="G8" i="2" s="1"/>
  <c r="D8" i="2"/>
  <c r="E8" i="2"/>
  <c r="F8" i="2"/>
  <c r="AG8" i="2"/>
  <c r="AH8" i="2"/>
  <c r="AI8" i="2"/>
  <c r="AJ8" i="2"/>
  <c r="C9" i="2"/>
  <c r="D9" i="2"/>
  <c r="E9" i="2"/>
  <c r="F9" i="2"/>
  <c r="AG9" i="2"/>
  <c r="AH9" i="2"/>
  <c r="AI9" i="2"/>
  <c r="AJ9" i="2"/>
  <c r="C10" i="2"/>
  <c r="G10" i="2" s="1"/>
  <c r="D10" i="2"/>
  <c r="E10" i="2"/>
  <c r="F10" i="2"/>
  <c r="AG10" i="2"/>
  <c r="AH10" i="2"/>
  <c r="AI10" i="2"/>
  <c r="AJ10" i="2"/>
  <c r="C11" i="2"/>
  <c r="D11" i="2"/>
  <c r="E11" i="2"/>
  <c r="F11" i="2"/>
  <c r="AG11" i="2"/>
  <c r="AH11" i="2"/>
  <c r="AI11" i="2"/>
  <c r="AJ11" i="2"/>
  <c r="C12" i="2"/>
  <c r="G12" i="2" s="1"/>
  <c r="H12" i="2" s="1"/>
  <c r="D12" i="2"/>
  <c r="E12" i="2"/>
  <c r="F12" i="2"/>
  <c r="AG12" i="2"/>
  <c r="AH12" i="2"/>
  <c r="AI12" i="2"/>
  <c r="AJ12" i="2"/>
  <c r="C13" i="2"/>
  <c r="D13" i="2"/>
  <c r="E13" i="2"/>
  <c r="F13" i="2"/>
  <c r="AG13" i="2"/>
  <c r="AH13" i="2"/>
  <c r="AI13" i="2"/>
  <c r="AJ13" i="2"/>
  <c r="C14" i="2"/>
  <c r="D14" i="2"/>
  <c r="E14" i="2"/>
  <c r="F14" i="2"/>
  <c r="AG14" i="2"/>
  <c r="AH14" i="2"/>
  <c r="AI14" i="2"/>
  <c r="AJ14" i="2"/>
  <c r="C15" i="2"/>
  <c r="D15" i="2"/>
  <c r="E15" i="2"/>
  <c r="F15" i="2"/>
  <c r="AG15" i="2"/>
  <c r="AH15" i="2"/>
  <c r="AI15" i="2"/>
  <c r="AJ15" i="2"/>
  <c r="C16" i="2"/>
  <c r="AM16" i="2" s="1"/>
  <c r="D16" i="2"/>
  <c r="E16" i="2"/>
  <c r="F16" i="2"/>
  <c r="AG16" i="2"/>
  <c r="AH16" i="2"/>
  <c r="AI16" i="2"/>
  <c r="AJ16" i="2"/>
  <c r="C17" i="2"/>
  <c r="L17" i="2" s="1"/>
  <c r="D17" i="2"/>
  <c r="E17" i="2"/>
  <c r="F17" i="2"/>
  <c r="AG17" i="2"/>
  <c r="AH17" i="2"/>
  <c r="AI17" i="2"/>
  <c r="AJ17" i="2"/>
  <c r="C18" i="2"/>
  <c r="AM18" i="2" s="1"/>
  <c r="D18" i="2"/>
  <c r="E18" i="2"/>
  <c r="F18" i="2"/>
  <c r="AG18" i="2"/>
  <c r="AH18" i="2"/>
  <c r="AI18" i="2"/>
  <c r="AJ18" i="2"/>
  <c r="C19" i="2"/>
  <c r="D19" i="2"/>
  <c r="E19" i="2"/>
  <c r="F19" i="2"/>
  <c r="AG19" i="2"/>
  <c r="AH19" i="2"/>
  <c r="AI19" i="2"/>
  <c r="AJ19" i="2"/>
  <c r="C20" i="2"/>
  <c r="G20" i="2" s="1"/>
  <c r="D20" i="2"/>
  <c r="E20" i="2"/>
  <c r="F20" i="2"/>
  <c r="AG20" i="2"/>
  <c r="AH20" i="2"/>
  <c r="AI20" i="2"/>
  <c r="AJ20" i="2"/>
  <c r="C21" i="2"/>
  <c r="G21" i="2" s="1"/>
  <c r="D21" i="2"/>
  <c r="E21" i="2"/>
  <c r="F21" i="2"/>
  <c r="AG21" i="2"/>
  <c r="AH21" i="2"/>
  <c r="AI21" i="2"/>
  <c r="AJ21" i="2"/>
  <c r="C22" i="2"/>
  <c r="L22" i="2" s="1"/>
  <c r="D22" i="2"/>
  <c r="E22" i="2"/>
  <c r="F22" i="2"/>
  <c r="AG22" i="2"/>
  <c r="AH22" i="2"/>
  <c r="AI22" i="2"/>
  <c r="AJ22" i="2"/>
  <c r="C23" i="2"/>
  <c r="D23" i="2"/>
  <c r="E23" i="2"/>
  <c r="F23" i="2"/>
  <c r="AG23" i="2"/>
  <c r="AH23" i="2"/>
  <c r="AI23" i="2"/>
  <c r="AJ23" i="2"/>
  <c r="C24" i="2"/>
  <c r="D24" i="2"/>
  <c r="E24" i="2"/>
  <c r="F24" i="2"/>
  <c r="AG24" i="2"/>
  <c r="AH24" i="2"/>
  <c r="AI24" i="2"/>
  <c r="AJ24" i="2"/>
  <c r="C25" i="2"/>
  <c r="D25" i="2"/>
  <c r="E25" i="2"/>
  <c r="F25" i="2"/>
  <c r="AG25" i="2"/>
  <c r="AH25" i="2"/>
  <c r="AI25" i="2"/>
  <c r="AJ25" i="2"/>
  <c r="AK25" i="2"/>
  <c r="C26" i="2"/>
  <c r="AN26" i="2" s="1"/>
  <c r="D26" i="2"/>
  <c r="E26" i="2"/>
  <c r="F26" i="2"/>
  <c r="AG26" i="2"/>
  <c r="AH26" i="2"/>
  <c r="AI26" i="2"/>
  <c r="AJ26" i="2"/>
  <c r="C27" i="2"/>
  <c r="AN27" i="2" s="1"/>
  <c r="D27" i="2"/>
  <c r="E27" i="2"/>
  <c r="F27" i="2"/>
  <c r="AG27" i="2"/>
  <c r="AH27" i="2"/>
  <c r="AI27" i="2"/>
  <c r="AJ27" i="2"/>
  <c r="C28" i="2"/>
  <c r="D28" i="2"/>
  <c r="E28" i="2"/>
  <c r="F28" i="2"/>
  <c r="AG28" i="2"/>
  <c r="AH28" i="2"/>
  <c r="AI28" i="2"/>
  <c r="AJ28" i="2"/>
  <c r="C29" i="2"/>
  <c r="D29" i="2"/>
  <c r="E29" i="2"/>
  <c r="F29" i="2"/>
  <c r="AG29" i="2"/>
  <c r="AH29" i="2"/>
  <c r="AI29" i="2"/>
  <c r="AJ29" i="2"/>
  <c r="C30" i="2"/>
  <c r="D30" i="2"/>
  <c r="E30" i="2"/>
  <c r="F30" i="2"/>
  <c r="AG30" i="2"/>
  <c r="AH30" i="2"/>
  <c r="AI30" i="2"/>
  <c r="AJ30" i="2"/>
  <c r="C31" i="2"/>
  <c r="D31" i="2"/>
  <c r="E31" i="2"/>
  <c r="F31" i="2"/>
  <c r="AG31" i="2"/>
  <c r="AH31" i="2"/>
  <c r="AI31" i="2"/>
  <c r="AJ31" i="2"/>
  <c r="C32" i="2"/>
  <c r="G32" i="2" s="1"/>
  <c r="D32" i="2"/>
  <c r="E32" i="2"/>
  <c r="F32" i="2"/>
  <c r="AG32" i="2"/>
  <c r="AH32" i="2"/>
  <c r="AI32" i="2"/>
  <c r="AJ32" i="2"/>
  <c r="C33" i="2"/>
  <c r="G33" i="2" s="1"/>
  <c r="D33" i="2"/>
  <c r="E33" i="2"/>
  <c r="F33" i="2"/>
  <c r="AG33" i="2"/>
  <c r="AH33" i="2"/>
  <c r="AI33" i="2"/>
  <c r="AJ33" i="2"/>
  <c r="C34" i="2"/>
  <c r="D34" i="2"/>
  <c r="E34" i="2"/>
  <c r="F34" i="2"/>
  <c r="AG34" i="2"/>
  <c r="AH34" i="2"/>
  <c r="AI34" i="2"/>
  <c r="AJ34" i="2"/>
  <c r="C35" i="2"/>
  <c r="D35" i="2"/>
  <c r="E35" i="2"/>
  <c r="F35" i="2"/>
  <c r="AG35" i="2"/>
  <c r="AH35" i="2"/>
  <c r="AI35" i="2"/>
  <c r="AJ35" i="2"/>
  <c r="C36" i="2"/>
  <c r="G36" i="2" s="1"/>
  <c r="D36" i="2"/>
  <c r="E36" i="2"/>
  <c r="F36" i="2"/>
  <c r="AG36" i="2"/>
  <c r="AH36" i="2"/>
  <c r="AI36" i="2"/>
  <c r="AJ36" i="2"/>
  <c r="C37" i="2"/>
  <c r="K37" i="2" s="1"/>
  <c r="D37" i="2"/>
  <c r="E37" i="2"/>
  <c r="F37" i="2"/>
  <c r="AG37" i="2"/>
  <c r="AH37" i="2"/>
  <c r="AI37" i="2"/>
  <c r="AJ37" i="2"/>
  <c r="C38" i="2"/>
  <c r="D38" i="2"/>
  <c r="E38" i="2"/>
  <c r="F38" i="2"/>
  <c r="AG38" i="2"/>
  <c r="AH38" i="2"/>
  <c r="AI38" i="2"/>
  <c r="AJ38" i="2"/>
  <c r="C39" i="2"/>
  <c r="AK39" i="2" s="1"/>
  <c r="D39" i="2"/>
  <c r="E39" i="2"/>
  <c r="F39" i="2"/>
  <c r="AG39" i="2"/>
  <c r="AH39" i="2"/>
  <c r="AI39" i="2"/>
  <c r="AJ39" i="2"/>
  <c r="C40" i="2"/>
  <c r="G40" i="2" s="1"/>
  <c r="D40" i="2"/>
  <c r="E40" i="2"/>
  <c r="F40" i="2"/>
  <c r="AG40" i="2"/>
  <c r="AH40" i="2"/>
  <c r="AI40" i="2"/>
  <c r="AJ40" i="2"/>
  <c r="C41" i="2"/>
  <c r="D41" i="2"/>
  <c r="E41" i="2"/>
  <c r="F41" i="2"/>
  <c r="AG41" i="2"/>
  <c r="AH41" i="2"/>
  <c r="AI41" i="2"/>
  <c r="AJ41" i="2"/>
  <c r="C42" i="2"/>
  <c r="AN42" i="2" s="1"/>
  <c r="D42" i="2"/>
  <c r="E42" i="2"/>
  <c r="F42" i="2"/>
  <c r="AG42" i="2"/>
  <c r="AH42" i="2"/>
  <c r="AI42" i="2"/>
  <c r="AJ42" i="2"/>
  <c r="C43" i="2"/>
  <c r="J43" i="2" s="1"/>
  <c r="D43" i="2"/>
  <c r="E43" i="2"/>
  <c r="F43" i="2"/>
  <c r="AG43" i="2"/>
  <c r="AH43" i="2"/>
  <c r="AI43" i="2"/>
  <c r="AJ43" i="2"/>
  <c r="C44" i="2"/>
  <c r="G44" i="2" s="1"/>
  <c r="D44" i="2"/>
  <c r="E44" i="2"/>
  <c r="F44" i="2"/>
  <c r="AG44" i="2"/>
  <c r="AH44" i="2"/>
  <c r="AI44" i="2"/>
  <c r="AJ44" i="2"/>
  <c r="C45" i="2"/>
  <c r="AM45" i="2" s="1"/>
  <c r="D45" i="2"/>
  <c r="E45" i="2"/>
  <c r="F45" i="2"/>
  <c r="AG45" i="2"/>
  <c r="AH45" i="2"/>
  <c r="AI45" i="2"/>
  <c r="AJ45" i="2"/>
  <c r="C46" i="2"/>
  <c r="AM46" i="2" s="1"/>
  <c r="D46" i="2"/>
  <c r="E46" i="2"/>
  <c r="F46" i="2"/>
  <c r="AG46" i="2"/>
  <c r="AH46" i="2"/>
  <c r="AI46" i="2"/>
  <c r="AJ46" i="2"/>
  <c r="C47" i="2"/>
  <c r="D47" i="2"/>
  <c r="E47" i="2"/>
  <c r="F47" i="2"/>
  <c r="AG47" i="2"/>
  <c r="AH47" i="2"/>
  <c r="AI47" i="2"/>
  <c r="AJ47" i="2"/>
  <c r="C48" i="2"/>
  <c r="G48" i="2" s="1"/>
  <c r="D48" i="2"/>
  <c r="E48" i="2"/>
  <c r="F48" i="2"/>
  <c r="AG48" i="2"/>
  <c r="AH48" i="2"/>
  <c r="AI48" i="2"/>
  <c r="AJ48" i="2"/>
  <c r="C49" i="2"/>
  <c r="K49" i="2" s="1"/>
  <c r="D49" i="2"/>
  <c r="E49" i="2"/>
  <c r="F49" i="2"/>
  <c r="AG49" i="2"/>
  <c r="AH49" i="2"/>
  <c r="AI49" i="2"/>
  <c r="AJ49" i="2"/>
  <c r="C50" i="2"/>
  <c r="D50" i="2"/>
  <c r="E50" i="2"/>
  <c r="F50" i="2"/>
  <c r="AG50" i="2"/>
  <c r="AH50" i="2"/>
  <c r="AI50" i="2"/>
  <c r="AJ50" i="2"/>
  <c r="C51" i="2"/>
  <c r="D51" i="2"/>
  <c r="E51" i="2"/>
  <c r="F51" i="2"/>
  <c r="AG51" i="2"/>
  <c r="AH51" i="2"/>
  <c r="AI51" i="2"/>
  <c r="AJ51" i="2"/>
  <c r="C52" i="2"/>
  <c r="G52" i="2" s="1"/>
  <c r="D52" i="2"/>
  <c r="E52" i="2"/>
  <c r="F52" i="2"/>
  <c r="AG52" i="2"/>
  <c r="AH52" i="2"/>
  <c r="AI52" i="2"/>
  <c r="AJ52" i="2"/>
  <c r="C53" i="2"/>
  <c r="AM53" i="2" s="1"/>
  <c r="D53" i="2"/>
  <c r="E53" i="2"/>
  <c r="F53" i="2"/>
  <c r="AG53" i="2"/>
  <c r="AH53" i="2"/>
  <c r="AI53" i="2"/>
  <c r="AJ53" i="2"/>
  <c r="C54" i="2"/>
  <c r="D54" i="2"/>
  <c r="E54" i="2"/>
  <c r="F54" i="2"/>
  <c r="AG54" i="2"/>
  <c r="AH54" i="2"/>
  <c r="AI54" i="2"/>
  <c r="AJ54" i="2"/>
  <c r="C55" i="2"/>
  <c r="AK55" i="2" s="1"/>
  <c r="D55" i="2"/>
  <c r="E55" i="2"/>
  <c r="F55" i="2"/>
  <c r="AG55" i="2"/>
  <c r="AH55" i="2"/>
  <c r="AI55" i="2"/>
  <c r="AJ55" i="2"/>
  <c r="C56" i="2"/>
  <c r="D56" i="2"/>
  <c r="E56" i="2"/>
  <c r="F56" i="2"/>
  <c r="AG56" i="2"/>
  <c r="AH56" i="2"/>
  <c r="AI56" i="2"/>
  <c r="AJ56" i="2"/>
  <c r="C57" i="2"/>
  <c r="AL57" i="2" s="1"/>
  <c r="D57" i="2"/>
  <c r="E57" i="2"/>
  <c r="F57" i="2"/>
  <c r="AG57" i="2"/>
  <c r="AH57" i="2"/>
  <c r="AI57" i="2"/>
  <c r="AJ57" i="2"/>
  <c r="C58" i="2"/>
  <c r="AN58" i="2" s="1"/>
  <c r="D58" i="2"/>
  <c r="E58" i="2"/>
  <c r="F58" i="2"/>
  <c r="AG58" i="2"/>
  <c r="AH58" i="2"/>
  <c r="AI58" i="2"/>
  <c r="AJ58" i="2"/>
  <c r="C59" i="2"/>
  <c r="D59" i="2"/>
  <c r="E59" i="2"/>
  <c r="F59" i="2"/>
  <c r="AG59" i="2"/>
  <c r="AH59" i="2"/>
  <c r="AI59" i="2"/>
  <c r="AJ59" i="2"/>
  <c r="C60" i="2"/>
  <c r="D60" i="2"/>
  <c r="E60" i="2"/>
  <c r="F60" i="2"/>
  <c r="AG60" i="2"/>
  <c r="AH60" i="2"/>
  <c r="AI60" i="2"/>
  <c r="AJ60" i="2"/>
  <c r="C61" i="2"/>
  <c r="AM61" i="2" s="1"/>
  <c r="D61" i="2"/>
  <c r="E61" i="2"/>
  <c r="F61" i="2"/>
  <c r="AG61" i="2"/>
  <c r="AH61" i="2"/>
  <c r="AI61" i="2"/>
  <c r="AJ61" i="2"/>
  <c r="C62" i="2"/>
  <c r="D62" i="2"/>
  <c r="E62" i="2"/>
  <c r="F62" i="2"/>
  <c r="AG62" i="2"/>
  <c r="AH62" i="2"/>
  <c r="AI62" i="2"/>
  <c r="AJ62" i="2"/>
  <c r="C63" i="2"/>
  <c r="J63" i="2" s="1"/>
  <c r="D63" i="2"/>
  <c r="E63" i="2"/>
  <c r="F63" i="2"/>
  <c r="AG63" i="2"/>
  <c r="AH63" i="2"/>
  <c r="AI63" i="2"/>
  <c r="AJ63" i="2"/>
  <c r="C64" i="2"/>
  <c r="D64" i="2"/>
  <c r="E64" i="2"/>
  <c r="F64" i="2"/>
  <c r="AG64" i="2"/>
  <c r="AH64" i="2"/>
  <c r="AI64" i="2"/>
  <c r="AJ64" i="2"/>
  <c r="C65" i="2"/>
  <c r="K65" i="2" s="1"/>
  <c r="D65" i="2"/>
  <c r="E65" i="2"/>
  <c r="F65" i="2"/>
  <c r="AG65" i="2"/>
  <c r="AH65" i="2"/>
  <c r="AI65" i="2"/>
  <c r="AJ65" i="2"/>
  <c r="C66" i="2"/>
  <c r="L66" i="2" s="1"/>
  <c r="D66" i="2"/>
  <c r="E66" i="2"/>
  <c r="F66" i="2"/>
  <c r="AG66" i="2"/>
  <c r="AH66" i="2"/>
  <c r="AI66" i="2"/>
  <c r="AJ66" i="2"/>
  <c r="C67" i="2"/>
  <c r="AL67" i="2" s="1"/>
  <c r="D67" i="2"/>
  <c r="E67" i="2"/>
  <c r="F67" i="2"/>
  <c r="AG67" i="2"/>
  <c r="AH67" i="2"/>
  <c r="AI67" i="2"/>
  <c r="AJ67" i="2"/>
  <c r="C68" i="2"/>
  <c r="AM68" i="2" s="1"/>
  <c r="D68" i="2"/>
  <c r="E68" i="2"/>
  <c r="F68" i="2"/>
  <c r="AG68" i="2"/>
  <c r="AH68" i="2"/>
  <c r="AI68" i="2"/>
  <c r="AJ68" i="2"/>
  <c r="C69" i="2"/>
  <c r="D69" i="2"/>
  <c r="E69" i="2"/>
  <c r="F69" i="2"/>
  <c r="AG69" i="2"/>
  <c r="AH69" i="2"/>
  <c r="AI69" i="2"/>
  <c r="AJ69" i="2"/>
  <c r="C70" i="2"/>
  <c r="D70" i="2"/>
  <c r="E70" i="2"/>
  <c r="F70" i="2"/>
  <c r="AG70" i="2"/>
  <c r="AH70" i="2"/>
  <c r="AI70" i="2"/>
  <c r="AJ70" i="2"/>
  <c r="C71" i="2"/>
  <c r="D71" i="2"/>
  <c r="E71" i="2"/>
  <c r="F71" i="2"/>
  <c r="AG71" i="2"/>
  <c r="AH71" i="2"/>
  <c r="AI71" i="2"/>
  <c r="AJ71" i="2"/>
  <c r="C72" i="2"/>
  <c r="D72" i="2"/>
  <c r="E72" i="2"/>
  <c r="F72" i="2"/>
  <c r="AG72" i="2"/>
  <c r="AH72" i="2"/>
  <c r="AI72" i="2"/>
  <c r="AJ72" i="2"/>
  <c r="C73" i="2"/>
  <c r="L73" i="2" s="1"/>
  <c r="D73" i="2"/>
  <c r="E73" i="2"/>
  <c r="F73" i="2"/>
  <c r="AG73" i="2"/>
  <c r="AH73" i="2"/>
  <c r="AI73" i="2"/>
  <c r="AJ73" i="2"/>
  <c r="C74" i="2"/>
  <c r="L74" i="2" s="1"/>
  <c r="D74" i="2"/>
  <c r="E74" i="2"/>
  <c r="F74" i="2"/>
  <c r="AG74" i="2"/>
  <c r="AH74" i="2"/>
  <c r="AI74" i="2"/>
  <c r="AJ74" i="2"/>
  <c r="C75" i="2"/>
  <c r="D75" i="2"/>
  <c r="E75" i="2"/>
  <c r="F75" i="2"/>
  <c r="AG75" i="2"/>
  <c r="AH75" i="2"/>
  <c r="AI75" i="2"/>
  <c r="AJ75" i="2"/>
  <c r="C76" i="2"/>
  <c r="D76" i="2"/>
  <c r="E76" i="2"/>
  <c r="F76" i="2"/>
  <c r="AG76" i="2"/>
  <c r="AH76" i="2"/>
  <c r="AI76" i="2"/>
  <c r="AJ76" i="2"/>
  <c r="C77" i="2"/>
  <c r="D77" i="2"/>
  <c r="E77" i="2"/>
  <c r="F77" i="2"/>
  <c r="AG77" i="2"/>
  <c r="AH77" i="2"/>
  <c r="AI77" i="2"/>
  <c r="AJ77" i="2"/>
  <c r="C78" i="2"/>
  <c r="AM78" i="2" s="1"/>
  <c r="D78" i="2"/>
  <c r="E78" i="2"/>
  <c r="F78" i="2"/>
  <c r="AG78" i="2"/>
  <c r="AH78" i="2"/>
  <c r="AI78" i="2"/>
  <c r="AJ78" i="2"/>
  <c r="C79" i="2"/>
  <c r="D79" i="2"/>
  <c r="E79" i="2"/>
  <c r="F79" i="2"/>
  <c r="AG79" i="2"/>
  <c r="AH79" i="2"/>
  <c r="AI79" i="2"/>
  <c r="AJ79" i="2"/>
  <c r="C80" i="2"/>
  <c r="D80" i="2"/>
  <c r="E80" i="2"/>
  <c r="F80" i="2"/>
  <c r="AG80" i="2"/>
  <c r="AH80" i="2"/>
  <c r="AI80" i="2"/>
  <c r="AJ80" i="2"/>
  <c r="C81" i="2"/>
  <c r="D81" i="2"/>
  <c r="E81" i="2"/>
  <c r="F81" i="2"/>
  <c r="AG81" i="2"/>
  <c r="AH81" i="2"/>
  <c r="AI81" i="2"/>
  <c r="AJ81" i="2"/>
  <c r="C82" i="2"/>
  <c r="AM82" i="2" s="1"/>
  <c r="D82" i="2"/>
  <c r="E82" i="2"/>
  <c r="F82" i="2"/>
  <c r="AG82" i="2"/>
  <c r="AH82" i="2"/>
  <c r="AI82" i="2"/>
  <c r="AJ82" i="2"/>
  <c r="C83" i="2"/>
  <c r="D83" i="2"/>
  <c r="E83" i="2"/>
  <c r="F83" i="2"/>
  <c r="AG83" i="2"/>
  <c r="AH83" i="2"/>
  <c r="AI83" i="2"/>
  <c r="AJ83" i="2"/>
  <c r="C84" i="2"/>
  <c r="L84" i="2" s="1"/>
  <c r="D84" i="2"/>
  <c r="E84" i="2"/>
  <c r="F84" i="2"/>
  <c r="AG84" i="2"/>
  <c r="AH84" i="2"/>
  <c r="AI84" i="2"/>
  <c r="AJ84" i="2"/>
  <c r="C85" i="2"/>
  <c r="AM85" i="2" s="1"/>
  <c r="D85" i="2"/>
  <c r="E85" i="2"/>
  <c r="F85" i="2"/>
  <c r="AG85" i="2"/>
  <c r="AH85" i="2"/>
  <c r="AI85" i="2"/>
  <c r="AJ85" i="2"/>
  <c r="C86" i="2"/>
  <c r="D86" i="2"/>
  <c r="E86" i="2"/>
  <c r="F86" i="2"/>
  <c r="AG86" i="2"/>
  <c r="AH86" i="2"/>
  <c r="AI86" i="2"/>
  <c r="AJ86" i="2"/>
  <c r="C87" i="2"/>
  <c r="D87" i="2"/>
  <c r="E87" i="2"/>
  <c r="F87" i="2"/>
  <c r="AG87" i="2"/>
  <c r="AH87" i="2"/>
  <c r="AI87" i="2"/>
  <c r="AJ87" i="2"/>
  <c r="C88" i="2"/>
  <c r="D88" i="2"/>
  <c r="E88" i="2"/>
  <c r="F88" i="2"/>
  <c r="AG88" i="2"/>
  <c r="AH88" i="2"/>
  <c r="AI88" i="2"/>
  <c r="AJ88" i="2"/>
  <c r="C89" i="2"/>
  <c r="G89" i="2" s="1"/>
  <c r="D89" i="2"/>
  <c r="E89" i="2"/>
  <c r="F89" i="2"/>
  <c r="AG89" i="2"/>
  <c r="AH89" i="2"/>
  <c r="AI89" i="2"/>
  <c r="AJ89" i="2"/>
  <c r="C90" i="2"/>
  <c r="D90" i="2"/>
  <c r="E90" i="2"/>
  <c r="F90" i="2"/>
  <c r="AG90" i="2"/>
  <c r="AH90" i="2"/>
  <c r="AI90" i="2"/>
  <c r="AJ90" i="2"/>
  <c r="C91" i="2"/>
  <c r="D91" i="2"/>
  <c r="E91" i="2"/>
  <c r="F91" i="2"/>
  <c r="AG91" i="2"/>
  <c r="AH91" i="2"/>
  <c r="AI91" i="2"/>
  <c r="AJ91" i="2"/>
  <c r="C92" i="2"/>
  <c r="D92" i="2"/>
  <c r="E92" i="2"/>
  <c r="F92" i="2"/>
  <c r="AG92" i="2"/>
  <c r="AH92" i="2"/>
  <c r="AI92" i="2"/>
  <c r="AJ92" i="2"/>
  <c r="C93" i="2"/>
  <c r="AM93" i="2" s="1"/>
  <c r="D93" i="2"/>
  <c r="E93" i="2"/>
  <c r="F93" i="2"/>
  <c r="AG93" i="2"/>
  <c r="AH93" i="2"/>
  <c r="AI93" i="2"/>
  <c r="AJ93" i="2"/>
  <c r="C94" i="2"/>
  <c r="D94" i="2"/>
  <c r="E94" i="2"/>
  <c r="F94" i="2"/>
  <c r="AG94" i="2"/>
  <c r="AH94" i="2"/>
  <c r="AI94" i="2"/>
  <c r="AJ94" i="2"/>
  <c r="C95" i="2"/>
  <c r="AN95" i="2" s="1"/>
  <c r="D95" i="2"/>
  <c r="E95" i="2"/>
  <c r="F95" i="2"/>
  <c r="AG95" i="2"/>
  <c r="AH95" i="2"/>
  <c r="AI95" i="2"/>
  <c r="AJ95" i="2"/>
  <c r="C96" i="2"/>
  <c r="AN96" i="2" s="1"/>
  <c r="D96" i="2"/>
  <c r="E96" i="2"/>
  <c r="F96" i="2"/>
  <c r="AG96" i="2"/>
  <c r="AH96" i="2"/>
  <c r="AI96" i="2"/>
  <c r="AJ96" i="2"/>
  <c r="C97" i="2"/>
  <c r="D97" i="2"/>
  <c r="E97" i="2"/>
  <c r="F97" i="2"/>
  <c r="AG97" i="2"/>
  <c r="AH97" i="2"/>
  <c r="AI97" i="2"/>
  <c r="AJ97" i="2"/>
  <c r="C98" i="2"/>
  <c r="D98" i="2"/>
  <c r="E98" i="2"/>
  <c r="F98" i="2"/>
  <c r="AG98" i="2"/>
  <c r="AH98" i="2"/>
  <c r="AI98" i="2"/>
  <c r="AJ98" i="2"/>
  <c r="C99" i="2"/>
  <c r="AM99" i="2" s="1"/>
  <c r="D99" i="2"/>
  <c r="E99" i="2"/>
  <c r="F99" i="2"/>
  <c r="AG99" i="2"/>
  <c r="AH99" i="2"/>
  <c r="AI99" i="2"/>
  <c r="AJ99" i="2"/>
  <c r="C100" i="2"/>
  <c r="D100" i="2"/>
  <c r="E100" i="2"/>
  <c r="F100" i="2"/>
  <c r="AH100" i="2"/>
  <c r="AI100" i="2"/>
  <c r="AJ100" i="2"/>
  <c r="C102" i="2"/>
  <c r="K102" i="2" s="1"/>
  <c r="D102" i="2"/>
  <c r="E102" i="2"/>
  <c r="F102" i="2"/>
  <c r="AG102" i="2"/>
  <c r="AH102" i="2"/>
  <c r="AI102" i="2"/>
  <c r="AJ102" i="2"/>
  <c r="C103" i="2"/>
  <c r="AK103" i="2" s="1"/>
  <c r="D103" i="2"/>
  <c r="E103" i="2"/>
  <c r="F103" i="2"/>
  <c r="AG103" i="2"/>
  <c r="AH103" i="2"/>
  <c r="AI103" i="2"/>
  <c r="AJ103" i="2"/>
  <c r="C104" i="2"/>
  <c r="AK104" i="2" s="1"/>
  <c r="D104" i="2"/>
  <c r="E104" i="2"/>
  <c r="F104" i="2"/>
  <c r="AG104" i="2"/>
  <c r="AH104" i="2"/>
  <c r="AI104" i="2"/>
  <c r="AJ104" i="2"/>
  <c r="C105" i="2"/>
  <c r="AM105" i="2" s="1"/>
  <c r="D105" i="2"/>
  <c r="E105" i="2"/>
  <c r="F105" i="2"/>
  <c r="AG105" i="2"/>
  <c r="AH105" i="2"/>
  <c r="AI105" i="2"/>
  <c r="AJ105" i="2"/>
  <c r="C106" i="2"/>
  <c r="D106" i="2"/>
  <c r="E106" i="2"/>
  <c r="F106" i="2"/>
  <c r="AG106" i="2"/>
  <c r="AH106" i="2"/>
  <c r="AI106" i="2"/>
  <c r="AJ106" i="2"/>
  <c r="C107" i="2"/>
  <c r="D107" i="2"/>
  <c r="E107" i="2"/>
  <c r="F107" i="2"/>
  <c r="AG107" i="2"/>
  <c r="AH107" i="2"/>
  <c r="AI107" i="2"/>
  <c r="AJ107" i="2"/>
  <c r="C108" i="2"/>
  <c r="AN108" i="2" s="1"/>
  <c r="D108" i="2"/>
  <c r="E108" i="2"/>
  <c r="F108" i="2"/>
  <c r="AG108" i="2"/>
  <c r="AH108" i="2"/>
  <c r="AI108" i="2"/>
  <c r="AJ108" i="2"/>
  <c r="C109" i="2"/>
  <c r="AM109" i="2" s="1"/>
  <c r="D109" i="2"/>
  <c r="E109" i="2"/>
  <c r="F109" i="2"/>
  <c r="AG109" i="2"/>
  <c r="AH109" i="2"/>
  <c r="AI109" i="2"/>
  <c r="AJ109" i="2"/>
  <c r="C110" i="2"/>
  <c r="G110" i="2" s="1"/>
  <c r="D110" i="2"/>
  <c r="E110" i="2"/>
  <c r="F110" i="2"/>
  <c r="AG110" i="2"/>
  <c r="AH110" i="2"/>
  <c r="AI110" i="2"/>
  <c r="AJ110" i="2"/>
  <c r="C111" i="2"/>
  <c r="D111" i="2"/>
  <c r="E111" i="2"/>
  <c r="F111" i="2"/>
  <c r="AG111" i="2"/>
  <c r="AH111" i="2"/>
  <c r="AI111" i="2"/>
  <c r="AJ111" i="2"/>
  <c r="C112" i="2"/>
  <c r="D112" i="2"/>
  <c r="E112" i="2"/>
  <c r="F112" i="2"/>
  <c r="AG112" i="2"/>
  <c r="AH112" i="2"/>
  <c r="AI112" i="2"/>
  <c r="AJ112" i="2"/>
  <c r="C113" i="2"/>
  <c r="AM113" i="2" s="1"/>
  <c r="D113" i="2"/>
  <c r="E113" i="2"/>
  <c r="F113" i="2"/>
  <c r="AG113" i="2"/>
  <c r="AH113" i="2"/>
  <c r="AI113" i="2"/>
  <c r="AJ113" i="2"/>
  <c r="C114" i="2"/>
  <c r="D114" i="2"/>
  <c r="E114" i="2"/>
  <c r="F114" i="2"/>
  <c r="AG114" i="2"/>
  <c r="AH114" i="2"/>
  <c r="AI114" i="2"/>
  <c r="AJ114" i="2"/>
  <c r="C115" i="2"/>
  <c r="AL115" i="2" s="1"/>
  <c r="D115" i="2"/>
  <c r="E115" i="2"/>
  <c r="F115" i="2"/>
  <c r="AG115" i="2"/>
  <c r="AH115" i="2"/>
  <c r="AI115" i="2"/>
  <c r="AJ115" i="2"/>
  <c r="C116" i="2"/>
  <c r="K116" i="2" s="1"/>
  <c r="D116" i="2"/>
  <c r="E116" i="2"/>
  <c r="F116" i="2"/>
  <c r="AG116" i="2"/>
  <c r="AH116" i="2"/>
  <c r="AI116" i="2"/>
  <c r="AJ116" i="2"/>
  <c r="C117" i="2"/>
  <c r="D117" i="2"/>
  <c r="E117" i="2"/>
  <c r="F117" i="2"/>
  <c r="AG117" i="2"/>
  <c r="AH117" i="2"/>
  <c r="AI117" i="2"/>
  <c r="AJ117" i="2"/>
  <c r="C118" i="2"/>
  <c r="AL118" i="2" s="1"/>
  <c r="D118" i="2"/>
  <c r="E118" i="2"/>
  <c r="F118" i="2"/>
  <c r="AG118" i="2"/>
  <c r="AH118" i="2"/>
  <c r="AI118" i="2"/>
  <c r="AJ118" i="2"/>
  <c r="C119" i="2"/>
  <c r="K119" i="2" s="1"/>
  <c r="D119" i="2"/>
  <c r="E119" i="2"/>
  <c r="F119" i="2"/>
  <c r="AG119" i="2"/>
  <c r="AH119" i="2"/>
  <c r="AI119" i="2"/>
  <c r="AJ119" i="2"/>
  <c r="C120" i="2"/>
  <c r="D120" i="2"/>
  <c r="E120" i="2"/>
  <c r="F120" i="2"/>
  <c r="AG120" i="2"/>
  <c r="AH120" i="2"/>
  <c r="AI120" i="2"/>
  <c r="AJ120" i="2"/>
  <c r="C121" i="2"/>
  <c r="AM121" i="2" s="1"/>
  <c r="D121" i="2"/>
  <c r="E121" i="2"/>
  <c r="F121" i="2"/>
  <c r="AG121" i="2"/>
  <c r="AH121" i="2"/>
  <c r="AI121" i="2"/>
  <c r="AJ121" i="2"/>
  <c r="C122" i="2"/>
  <c r="D122" i="2"/>
  <c r="E122" i="2"/>
  <c r="F122" i="2"/>
  <c r="AG122" i="2"/>
  <c r="AH122" i="2"/>
  <c r="AI122" i="2"/>
  <c r="AJ122" i="2"/>
  <c r="C123" i="2"/>
  <c r="D123" i="2"/>
  <c r="E123" i="2"/>
  <c r="F123" i="2"/>
  <c r="AG123" i="2"/>
  <c r="AH123" i="2"/>
  <c r="AI123" i="2"/>
  <c r="AJ123" i="2"/>
  <c r="C124" i="2"/>
  <c r="D124" i="2"/>
  <c r="E124" i="2"/>
  <c r="F124" i="2"/>
  <c r="AG124" i="2"/>
  <c r="AH124" i="2"/>
  <c r="AI124" i="2"/>
  <c r="AJ124" i="2"/>
  <c r="C125" i="2"/>
  <c r="AM125" i="2" s="1"/>
  <c r="D125" i="2"/>
  <c r="E125" i="2"/>
  <c r="F125" i="2"/>
  <c r="AG125" i="2"/>
  <c r="AH125" i="2"/>
  <c r="AI125" i="2"/>
  <c r="AJ125" i="2"/>
  <c r="C126" i="2"/>
  <c r="D126" i="2"/>
  <c r="E126" i="2"/>
  <c r="F126" i="2"/>
  <c r="AG126" i="2"/>
  <c r="AH126" i="2"/>
  <c r="AI126" i="2"/>
  <c r="AJ126" i="2"/>
  <c r="C127" i="2"/>
  <c r="D127" i="2"/>
  <c r="E127" i="2"/>
  <c r="F127" i="2"/>
  <c r="AG127" i="2"/>
  <c r="AH127" i="2"/>
  <c r="AI127" i="2"/>
  <c r="AJ127" i="2"/>
  <c r="C128" i="2"/>
  <c r="AM128" i="2" s="1"/>
  <c r="D128" i="2"/>
  <c r="E128" i="2"/>
  <c r="F128" i="2"/>
  <c r="AG128" i="2"/>
  <c r="AH128" i="2"/>
  <c r="AI128" i="2"/>
  <c r="AJ128" i="2"/>
  <c r="C129" i="2"/>
  <c r="L129" i="2" s="1"/>
  <c r="D129" i="2"/>
  <c r="E129" i="2"/>
  <c r="F129" i="2"/>
  <c r="AG129" i="2"/>
  <c r="AH129" i="2"/>
  <c r="AI129" i="2"/>
  <c r="AJ129" i="2"/>
  <c r="C130" i="2"/>
  <c r="D130" i="2"/>
  <c r="E130" i="2"/>
  <c r="F130" i="2"/>
  <c r="AG130" i="2"/>
  <c r="AH130" i="2"/>
  <c r="AI130" i="2"/>
  <c r="AJ130" i="2"/>
  <c r="C131" i="2"/>
  <c r="D131" i="2"/>
  <c r="E131" i="2"/>
  <c r="F131" i="2"/>
  <c r="AG131" i="2"/>
  <c r="AH131" i="2"/>
  <c r="AI131" i="2"/>
  <c r="AJ131" i="2"/>
  <c r="C132" i="2"/>
  <c r="G132" i="2" s="1"/>
  <c r="D132" i="2"/>
  <c r="E132" i="2"/>
  <c r="F132" i="2"/>
  <c r="AG132" i="2"/>
  <c r="AH132" i="2"/>
  <c r="AI132" i="2"/>
  <c r="AJ132" i="2"/>
  <c r="C133" i="2"/>
  <c r="D133" i="2"/>
  <c r="E133" i="2"/>
  <c r="F133" i="2"/>
  <c r="AG133" i="2"/>
  <c r="AH133" i="2"/>
  <c r="AI133" i="2"/>
  <c r="AJ133" i="2"/>
  <c r="AM133" i="2"/>
  <c r="C134" i="2"/>
  <c r="D134" i="2"/>
  <c r="E134" i="2"/>
  <c r="F134" i="2"/>
  <c r="AG134" i="2"/>
  <c r="AH134" i="2"/>
  <c r="AI134" i="2"/>
  <c r="AJ134" i="2"/>
  <c r="C135" i="2"/>
  <c r="D135" i="2"/>
  <c r="E135" i="2"/>
  <c r="F135" i="2"/>
  <c r="AG135" i="2"/>
  <c r="AH135" i="2"/>
  <c r="AI135" i="2"/>
  <c r="AJ135" i="2"/>
  <c r="C136" i="2"/>
  <c r="AK136" i="2" s="1"/>
  <c r="D136" i="2"/>
  <c r="E136" i="2"/>
  <c r="F136" i="2"/>
  <c r="AG136" i="2"/>
  <c r="AH136" i="2"/>
  <c r="AI136" i="2"/>
  <c r="AJ136" i="2"/>
  <c r="C137" i="2"/>
  <c r="AM137" i="2" s="1"/>
  <c r="D137" i="2"/>
  <c r="E137" i="2"/>
  <c r="F137" i="2"/>
  <c r="AG137" i="2"/>
  <c r="AH137" i="2"/>
  <c r="AI137" i="2"/>
  <c r="AJ137" i="2"/>
  <c r="C138" i="2"/>
  <c r="D138" i="2"/>
  <c r="E138" i="2"/>
  <c r="F138" i="2"/>
  <c r="AG138" i="2"/>
  <c r="AH138" i="2"/>
  <c r="AI138" i="2"/>
  <c r="AJ138" i="2"/>
  <c r="C139" i="2"/>
  <c r="D139" i="2"/>
  <c r="E139" i="2"/>
  <c r="F139" i="2"/>
  <c r="AG139" i="2"/>
  <c r="AH139" i="2"/>
  <c r="AI139" i="2"/>
  <c r="AJ139" i="2"/>
  <c r="C140" i="2"/>
  <c r="L140" i="2" s="1"/>
  <c r="D140" i="2"/>
  <c r="E140" i="2"/>
  <c r="F140" i="2"/>
  <c r="AG140" i="2"/>
  <c r="AH140" i="2"/>
  <c r="AI140" i="2"/>
  <c r="AJ140" i="2"/>
  <c r="C141" i="2"/>
  <c r="D141" i="2"/>
  <c r="E141" i="2"/>
  <c r="F141" i="2"/>
  <c r="AG141" i="2"/>
  <c r="AH141" i="2"/>
  <c r="AI141" i="2"/>
  <c r="AJ141" i="2"/>
  <c r="C142" i="2"/>
  <c r="AM142" i="2" s="1"/>
  <c r="D142" i="2"/>
  <c r="E142" i="2"/>
  <c r="F142" i="2"/>
  <c r="AG142" i="2"/>
  <c r="AH142" i="2"/>
  <c r="AI142" i="2"/>
  <c r="AJ142" i="2"/>
  <c r="C143" i="2"/>
  <c r="D143" i="2"/>
  <c r="E143" i="2"/>
  <c r="F143" i="2"/>
  <c r="AG143" i="2"/>
  <c r="AH143" i="2"/>
  <c r="AI143" i="2"/>
  <c r="AJ143" i="2"/>
  <c r="C144" i="2"/>
  <c r="D144" i="2"/>
  <c r="E144" i="2"/>
  <c r="F144" i="2"/>
  <c r="AG144" i="2"/>
  <c r="AH144" i="2"/>
  <c r="AI144" i="2"/>
  <c r="AJ144" i="2"/>
  <c r="C145" i="2"/>
  <c r="AM145" i="2" s="1"/>
  <c r="D145" i="2"/>
  <c r="E145" i="2"/>
  <c r="F145" i="2"/>
  <c r="AG145" i="2"/>
  <c r="AH145" i="2"/>
  <c r="AI145" i="2"/>
  <c r="AJ145" i="2"/>
  <c r="C146" i="2"/>
  <c r="D146" i="2"/>
  <c r="E146" i="2"/>
  <c r="F146" i="2"/>
  <c r="AG146" i="2"/>
  <c r="AH146" i="2"/>
  <c r="AI146" i="2"/>
  <c r="AJ146" i="2"/>
  <c r="C147" i="2"/>
  <c r="AM147" i="2" s="1"/>
  <c r="D147" i="2"/>
  <c r="E147" i="2"/>
  <c r="F147" i="2"/>
  <c r="AG147" i="2"/>
  <c r="AH147" i="2"/>
  <c r="AI147" i="2"/>
  <c r="AJ147" i="2"/>
  <c r="C148" i="2"/>
  <c r="L148" i="2" s="1"/>
  <c r="D148" i="2"/>
  <c r="E148" i="2"/>
  <c r="F148" i="2"/>
  <c r="AG148" i="2"/>
  <c r="AH148" i="2"/>
  <c r="AI148" i="2"/>
  <c r="AJ148" i="2"/>
  <c r="C149" i="2"/>
  <c r="AM149" i="2" s="1"/>
  <c r="D149" i="2"/>
  <c r="E149" i="2"/>
  <c r="F149" i="2"/>
  <c r="AG149" i="2"/>
  <c r="AH149" i="2"/>
  <c r="AI149" i="2"/>
  <c r="AJ149" i="2"/>
  <c r="C150" i="2"/>
  <c r="D150" i="2"/>
  <c r="E150" i="2"/>
  <c r="F150" i="2"/>
  <c r="AG150" i="2"/>
  <c r="AH150" i="2"/>
  <c r="AI150" i="2"/>
  <c r="AJ150" i="2"/>
  <c r="C151" i="2"/>
  <c r="D151" i="2"/>
  <c r="E151" i="2"/>
  <c r="F151" i="2"/>
  <c r="AG151" i="2"/>
  <c r="AH151" i="2"/>
  <c r="AI151" i="2"/>
  <c r="AJ151" i="2"/>
  <c r="C152" i="2"/>
  <c r="D152" i="2"/>
  <c r="E152" i="2"/>
  <c r="F152" i="2"/>
  <c r="AG152" i="2"/>
  <c r="AH152" i="2"/>
  <c r="AI152" i="2"/>
  <c r="AJ152" i="2"/>
  <c r="C153" i="2"/>
  <c r="AM153" i="2" s="1"/>
  <c r="D153" i="2"/>
  <c r="E153" i="2"/>
  <c r="F153" i="2"/>
  <c r="AG153" i="2"/>
  <c r="AH153" i="2"/>
  <c r="AI153" i="2"/>
  <c r="AJ153" i="2"/>
  <c r="C154" i="2"/>
  <c r="D154" i="2"/>
  <c r="E154" i="2"/>
  <c r="F154" i="2"/>
  <c r="AG154" i="2"/>
  <c r="AH154" i="2"/>
  <c r="AI154" i="2"/>
  <c r="AJ154" i="2"/>
  <c r="C155" i="2"/>
  <c r="D155" i="2"/>
  <c r="E155" i="2"/>
  <c r="F155" i="2"/>
  <c r="AG155" i="2"/>
  <c r="AH155" i="2"/>
  <c r="AI155" i="2"/>
  <c r="AJ155" i="2"/>
  <c r="C156" i="2"/>
  <c r="D156" i="2"/>
  <c r="E156" i="2"/>
  <c r="F156" i="2"/>
  <c r="AG156" i="2"/>
  <c r="AH156" i="2"/>
  <c r="AI156" i="2"/>
  <c r="AJ156" i="2"/>
  <c r="C157" i="2"/>
  <c r="D157" i="2"/>
  <c r="E157" i="2"/>
  <c r="F157" i="2"/>
  <c r="AG157" i="2"/>
  <c r="AH157" i="2"/>
  <c r="AI157" i="2"/>
  <c r="AJ157" i="2"/>
  <c r="C158" i="2"/>
  <c r="D158" i="2"/>
  <c r="E158" i="2"/>
  <c r="F158" i="2"/>
  <c r="AG158" i="2"/>
  <c r="AH158" i="2"/>
  <c r="AI158" i="2"/>
  <c r="AJ158" i="2"/>
  <c r="C159" i="2"/>
  <c r="L159" i="2" s="1"/>
  <c r="D159" i="2"/>
  <c r="E159" i="2"/>
  <c r="F159" i="2"/>
  <c r="AG159" i="2"/>
  <c r="AH159" i="2"/>
  <c r="AI159" i="2"/>
  <c r="AJ159" i="2"/>
  <c r="C160" i="2"/>
  <c r="D160" i="2"/>
  <c r="E160" i="2"/>
  <c r="F160" i="2"/>
  <c r="AG160" i="2"/>
  <c r="AH160" i="2"/>
  <c r="AI160" i="2"/>
  <c r="AJ160" i="2"/>
  <c r="C161" i="2"/>
  <c r="AN161" i="2" s="1"/>
  <c r="D161" i="2"/>
  <c r="E161" i="2"/>
  <c r="F161" i="2"/>
  <c r="AG161" i="2"/>
  <c r="AH161" i="2"/>
  <c r="AI161" i="2"/>
  <c r="AJ161" i="2"/>
  <c r="C162" i="2"/>
  <c r="D162" i="2"/>
  <c r="E162" i="2"/>
  <c r="F162" i="2"/>
  <c r="AG162" i="2"/>
  <c r="AH162" i="2"/>
  <c r="AI162" i="2"/>
  <c r="AJ162" i="2"/>
  <c r="C163" i="2"/>
  <c r="D163" i="2"/>
  <c r="E163" i="2"/>
  <c r="F163" i="2"/>
  <c r="AG163" i="2"/>
  <c r="AH163" i="2"/>
  <c r="AI163" i="2"/>
  <c r="AJ163" i="2"/>
  <c r="C164" i="2"/>
  <c r="AK164" i="2" s="1"/>
  <c r="D164" i="2"/>
  <c r="E164" i="2"/>
  <c r="F164" i="2"/>
  <c r="AG164" i="2"/>
  <c r="AH164" i="2"/>
  <c r="AI164" i="2"/>
  <c r="AJ164" i="2"/>
  <c r="C165" i="2"/>
  <c r="AK165" i="2" s="1"/>
  <c r="D165" i="2"/>
  <c r="E165" i="2"/>
  <c r="F165" i="2"/>
  <c r="AG165" i="2"/>
  <c r="AH165" i="2"/>
  <c r="AI165" i="2"/>
  <c r="AJ165" i="2"/>
  <c r="C166" i="2"/>
  <c r="D166" i="2"/>
  <c r="E166" i="2"/>
  <c r="F166" i="2"/>
  <c r="AG166" i="2"/>
  <c r="AH166" i="2"/>
  <c r="AI166" i="2"/>
  <c r="AJ166" i="2"/>
  <c r="C167" i="2"/>
  <c r="J167" i="2" s="1"/>
  <c r="D167" i="2"/>
  <c r="E167" i="2"/>
  <c r="F167" i="2"/>
  <c r="AG167" i="2"/>
  <c r="AH167" i="2"/>
  <c r="AI167" i="2"/>
  <c r="AJ167" i="2"/>
  <c r="C168" i="2"/>
  <c r="J168" i="2" s="1"/>
  <c r="D168" i="2"/>
  <c r="E168" i="2"/>
  <c r="F168" i="2"/>
  <c r="AG168" i="2"/>
  <c r="AH168" i="2"/>
  <c r="AI168" i="2"/>
  <c r="AJ168" i="2"/>
  <c r="C169" i="2"/>
  <c r="K169" i="2" s="1"/>
  <c r="D169" i="2"/>
  <c r="E169" i="2"/>
  <c r="F169" i="2"/>
  <c r="AG169" i="2"/>
  <c r="AH169" i="2"/>
  <c r="AI169" i="2"/>
  <c r="AJ169" i="2"/>
  <c r="C170" i="2"/>
  <c r="D170" i="2"/>
  <c r="E170" i="2"/>
  <c r="F170" i="2"/>
  <c r="AG170" i="2"/>
  <c r="AH170" i="2"/>
  <c r="AI170" i="2"/>
  <c r="AJ170" i="2"/>
  <c r="C171" i="2"/>
  <c r="K171" i="2" s="1"/>
  <c r="D171" i="2"/>
  <c r="E171" i="2"/>
  <c r="F171" i="2"/>
  <c r="AG171" i="2"/>
  <c r="AH171" i="2"/>
  <c r="AI171" i="2"/>
  <c r="AJ171" i="2"/>
  <c r="C172" i="2"/>
  <c r="AN172" i="2" s="1"/>
  <c r="D172" i="2"/>
  <c r="E172" i="2"/>
  <c r="F172" i="2"/>
  <c r="AG172" i="2"/>
  <c r="AH172" i="2"/>
  <c r="AI172" i="2"/>
  <c r="AJ172" i="2"/>
  <c r="C173" i="2"/>
  <c r="AL173" i="2" s="1"/>
  <c r="D173" i="2"/>
  <c r="E173" i="2"/>
  <c r="F173" i="2"/>
  <c r="AG173" i="2"/>
  <c r="AH173" i="2"/>
  <c r="AI173" i="2"/>
  <c r="AJ173" i="2"/>
  <c r="C174" i="2"/>
  <c r="G174" i="2" s="1"/>
  <c r="D174" i="2"/>
  <c r="E174" i="2"/>
  <c r="F174" i="2"/>
  <c r="AG174" i="2"/>
  <c r="AH174" i="2"/>
  <c r="AI174" i="2"/>
  <c r="AJ174" i="2"/>
  <c r="C175" i="2"/>
  <c r="D175" i="2"/>
  <c r="E175" i="2"/>
  <c r="F175" i="2"/>
  <c r="AG175" i="2"/>
  <c r="AH175" i="2"/>
  <c r="AI175" i="2"/>
  <c r="AJ175" i="2"/>
  <c r="C176" i="2"/>
  <c r="D176" i="2"/>
  <c r="E176" i="2"/>
  <c r="F176" i="2"/>
  <c r="AG176" i="2"/>
  <c r="AH176" i="2"/>
  <c r="AI176" i="2"/>
  <c r="AJ176" i="2"/>
  <c r="C177" i="2"/>
  <c r="AL177" i="2" s="1"/>
  <c r="D177" i="2"/>
  <c r="E177" i="2"/>
  <c r="F177" i="2"/>
  <c r="AG177" i="2"/>
  <c r="AH177" i="2"/>
  <c r="AI177" i="2"/>
  <c r="AJ177" i="2"/>
  <c r="C178" i="2"/>
  <c r="G178" i="2" s="1"/>
  <c r="D178" i="2"/>
  <c r="E178" i="2"/>
  <c r="F178" i="2"/>
  <c r="AG178" i="2"/>
  <c r="AH178" i="2"/>
  <c r="AI178" i="2"/>
  <c r="AJ178" i="2"/>
  <c r="C179" i="2"/>
  <c r="D179" i="2"/>
  <c r="E179" i="2"/>
  <c r="F179" i="2"/>
  <c r="AG179" i="2"/>
  <c r="AH179" i="2"/>
  <c r="AI179" i="2"/>
  <c r="AJ179" i="2"/>
  <c r="C180" i="2"/>
  <c r="D180" i="2"/>
  <c r="E180" i="2"/>
  <c r="F180" i="2"/>
  <c r="AG180" i="2"/>
  <c r="AH180" i="2"/>
  <c r="AI180" i="2"/>
  <c r="AJ180" i="2"/>
  <c r="C181" i="2"/>
  <c r="G181" i="2" s="1"/>
  <c r="D181" i="2"/>
  <c r="E181" i="2"/>
  <c r="F181" i="2"/>
  <c r="AG181" i="2"/>
  <c r="AH181" i="2"/>
  <c r="AI181" i="2"/>
  <c r="AJ181" i="2"/>
  <c r="C182" i="2"/>
  <c r="D182" i="2"/>
  <c r="E182" i="2"/>
  <c r="F182" i="2"/>
  <c r="AG182" i="2"/>
  <c r="AH182" i="2"/>
  <c r="AI182" i="2"/>
  <c r="AJ182" i="2"/>
  <c r="C183" i="2"/>
  <c r="D183" i="2"/>
  <c r="E183" i="2"/>
  <c r="F183" i="2"/>
  <c r="AG183" i="2"/>
  <c r="AH183" i="2"/>
  <c r="AI183" i="2"/>
  <c r="AJ183" i="2"/>
  <c r="C184" i="2"/>
  <c r="K184" i="2" s="1"/>
  <c r="D184" i="2"/>
  <c r="E184" i="2"/>
  <c r="F184" i="2"/>
  <c r="AG184" i="2"/>
  <c r="AH184" i="2"/>
  <c r="AI184" i="2"/>
  <c r="AJ184" i="2"/>
  <c r="C185" i="2"/>
  <c r="G185" i="2" s="1"/>
  <c r="D185" i="2"/>
  <c r="E185" i="2"/>
  <c r="F185" i="2"/>
  <c r="AG185" i="2"/>
  <c r="AH185" i="2"/>
  <c r="AI185" i="2"/>
  <c r="AJ185" i="2"/>
  <c r="C186" i="2"/>
  <c r="AM186" i="2" s="1"/>
  <c r="D186" i="2"/>
  <c r="E186" i="2"/>
  <c r="F186" i="2"/>
  <c r="AG186" i="2"/>
  <c r="AH186" i="2"/>
  <c r="AI186" i="2"/>
  <c r="AJ186" i="2"/>
  <c r="C187" i="2"/>
  <c r="D187" i="2"/>
  <c r="E187" i="2"/>
  <c r="F187" i="2"/>
  <c r="AG187" i="2"/>
  <c r="AH187" i="2"/>
  <c r="AI187" i="2"/>
  <c r="AJ187" i="2"/>
  <c r="C188" i="2"/>
  <c r="D188" i="2"/>
  <c r="E188" i="2"/>
  <c r="F188" i="2"/>
  <c r="AG188" i="2"/>
  <c r="AH188" i="2"/>
  <c r="AI188" i="2"/>
  <c r="AJ188" i="2"/>
  <c r="C189" i="2"/>
  <c r="D189" i="2"/>
  <c r="E189" i="2"/>
  <c r="F189" i="2"/>
  <c r="AG189" i="2"/>
  <c r="AH189" i="2"/>
  <c r="AI189" i="2"/>
  <c r="AJ189" i="2"/>
  <c r="C190" i="2"/>
  <c r="L190" i="2" s="1"/>
  <c r="D190" i="2"/>
  <c r="E190" i="2"/>
  <c r="F190" i="2"/>
  <c r="AG190" i="2"/>
  <c r="AH190" i="2"/>
  <c r="AI190" i="2"/>
  <c r="AJ190" i="2"/>
  <c r="C191" i="2"/>
  <c r="J191" i="2" s="1"/>
  <c r="D191" i="2"/>
  <c r="E191" i="2"/>
  <c r="F191" i="2"/>
  <c r="AG191" i="2"/>
  <c r="AH191" i="2"/>
  <c r="AI191" i="2"/>
  <c r="AJ191" i="2"/>
  <c r="C192" i="2"/>
  <c r="J192" i="2" s="1"/>
  <c r="D192" i="2"/>
  <c r="E192" i="2"/>
  <c r="F192" i="2"/>
  <c r="AG192" i="2"/>
  <c r="AH192" i="2"/>
  <c r="AI192" i="2"/>
  <c r="AJ192" i="2"/>
  <c r="C193" i="2"/>
  <c r="AM193" i="2" s="1"/>
  <c r="D193" i="2"/>
  <c r="E193" i="2"/>
  <c r="F193" i="2"/>
  <c r="AG193" i="2"/>
  <c r="AH193" i="2"/>
  <c r="AI193" i="2"/>
  <c r="AJ193" i="2"/>
  <c r="C194" i="2"/>
  <c r="G194" i="2" s="1"/>
  <c r="D194" i="2"/>
  <c r="E194" i="2"/>
  <c r="F194" i="2"/>
  <c r="AG194" i="2"/>
  <c r="AH194" i="2"/>
  <c r="AI194" i="2"/>
  <c r="AJ194" i="2"/>
  <c r="C195" i="2"/>
  <c r="L195" i="2" s="1"/>
  <c r="D195" i="2"/>
  <c r="E195" i="2"/>
  <c r="F195" i="2"/>
  <c r="AG195" i="2"/>
  <c r="AH195" i="2"/>
  <c r="AI195" i="2"/>
  <c r="AJ195" i="2"/>
  <c r="C196" i="2"/>
  <c r="G196" i="2" s="1"/>
  <c r="D196" i="2"/>
  <c r="E196" i="2"/>
  <c r="F196" i="2"/>
  <c r="AG196" i="2"/>
  <c r="AH196" i="2"/>
  <c r="AI196" i="2"/>
  <c r="AJ196" i="2"/>
  <c r="C197" i="2"/>
  <c r="AL197" i="2" s="1"/>
  <c r="D197" i="2"/>
  <c r="E197" i="2"/>
  <c r="F197" i="2"/>
  <c r="AG197" i="2"/>
  <c r="AH197" i="2"/>
  <c r="AI197" i="2"/>
  <c r="AJ197" i="2"/>
  <c r="C198" i="2"/>
  <c r="D198" i="2"/>
  <c r="E198" i="2"/>
  <c r="F198" i="2"/>
  <c r="AG198" i="2"/>
  <c r="AH198" i="2"/>
  <c r="AI198" i="2"/>
  <c r="AJ198" i="2"/>
  <c r="C199" i="2"/>
  <c r="D199" i="2"/>
  <c r="E199" i="2"/>
  <c r="F199" i="2"/>
  <c r="AG199" i="2"/>
  <c r="AH199" i="2"/>
  <c r="AI199" i="2"/>
  <c r="AJ199" i="2"/>
  <c r="C200" i="2"/>
  <c r="D200" i="2"/>
  <c r="E200" i="2"/>
  <c r="F200" i="2"/>
  <c r="AG200" i="2"/>
  <c r="AH200" i="2"/>
  <c r="AI200" i="2"/>
  <c r="AJ200" i="2"/>
  <c r="C201" i="2"/>
  <c r="D201" i="2"/>
  <c r="E201" i="2"/>
  <c r="F201" i="2"/>
  <c r="AG201" i="2"/>
  <c r="AH201" i="2"/>
  <c r="AI201" i="2"/>
  <c r="AJ201" i="2"/>
  <c r="C202" i="2"/>
  <c r="AM202" i="2" s="1"/>
  <c r="D202" i="2"/>
  <c r="E202" i="2"/>
  <c r="F202" i="2"/>
  <c r="AG202" i="2"/>
  <c r="AH202" i="2"/>
  <c r="AI202" i="2"/>
  <c r="AJ202" i="2"/>
  <c r="C203" i="2"/>
  <c r="L203" i="2" s="1"/>
  <c r="D203" i="2"/>
  <c r="E203" i="2"/>
  <c r="F203" i="2"/>
  <c r="AG203" i="2"/>
  <c r="AH203" i="2"/>
  <c r="AI203" i="2"/>
  <c r="AJ203" i="2"/>
  <c r="C204" i="2"/>
  <c r="AM204" i="2" s="1"/>
  <c r="D204" i="2"/>
  <c r="E204" i="2"/>
  <c r="F204" i="2"/>
  <c r="AG204" i="2"/>
  <c r="AH204" i="2"/>
  <c r="AI204" i="2"/>
  <c r="AJ204" i="2"/>
  <c r="C205" i="2"/>
  <c r="D205" i="2"/>
  <c r="E205" i="2"/>
  <c r="F205" i="2"/>
  <c r="AG205" i="2"/>
  <c r="AH205" i="2"/>
  <c r="AI205" i="2"/>
  <c r="AJ205" i="2"/>
  <c r="C206" i="2"/>
  <c r="AM206" i="2" s="1"/>
  <c r="D206" i="2"/>
  <c r="E206" i="2"/>
  <c r="F206" i="2"/>
  <c r="AG206" i="2"/>
  <c r="AH206" i="2"/>
  <c r="AI206" i="2"/>
  <c r="AJ206" i="2"/>
  <c r="C207" i="2"/>
  <c r="D207" i="2"/>
  <c r="E207" i="2"/>
  <c r="F207" i="2"/>
  <c r="AG207" i="2"/>
  <c r="AH207" i="2"/>
  <c r="AI207" i="2"/>
  <c r="AJ207" i="2"/>
  <c r="C208" i="2"/>
  <c r="D208" i="2"/>
  <c r="E208" i="2"/>
  <c r="F208" i="2"/>
  <c r="AG208" i="2"/>
  <c r="AH208" i="2"/>
  <c r="AI208" i="2"/>
  <c r="AJ208" i="2"/>
  <c r="C209" i="2"/>
  <c r="D209" i="2"/>
  <c r="E209" i="2"/>
  <c r="F209" i="2"/>
  <c r="AG209" i="2"/>
  <c r="AH209" i="2"/>
  <c r="AI209" i="2"/>
  <c r="AJ209" i="2"/>
  <c r="C210" i="2"/>
  <c r="D210" i="2"/>
  <c r="E210" i="2"/>
  <c r="F210" i="2"/>
  <c r="AG210" i="2"/>
  <c r="AH210" i="2"/>
  <c r="AI210" i="2"/>
  <c r="AJ210" i="2"/>
  <c r="C211" i="2"/>
  <c r="G211" i="2" s="1"/>
  <c r="H211" i="2" s="1"/>
  <c r="D211" i="2"/>
  <c r="E211" i="2"/>
  <c r="F211" i="2"/>
  <c r="AG211" i="2"/>
  <c r="AH211" i="2"/>
  <c r="AI211" i="2"/>
  <c r="AJ211" i="2"/>
  <c r="C212" i="2"/>
  <c r="D212" i="2"/>
  <c r="E212" i="2"/>
  <c r="F212" i="2"/>
  <c r="AG212" i="2"/>
  <c r="AH212" i="2"/>
  <c r="AI212" i="2"/>
  <c r="AJ212" i="2"/>
  <c r="C213" i="2"/>
  <c r="G213" i="2" s="1"/>
  <c r="D213" i="2"/>
  <c r="E213" i="2"/>
  <c r="F213" i="2"/>
  <c r="AG213" i="2"/>
  <c r="AH213" i="2"/>
  <c r="AI213" i="2"/>
  <c r="AJ213" i="2"/>
  <c r="C214" i="2"/>
  <c r="AM214" i="2" s="1"/>
  <c r="D214" i="2"/>
  <c r="E214" i="2"/>
  <c r="F214" i="2"/>
  <c r="AG214" i="2"/>
  <c r="AH214" i="2"/>
  <c r="AI214" i="2"/>
  <c r="AJ214" i="2"/>
  <c r="C215" i="2"/>
  <c r="AL215" i="2" s="1"/>
  <c r="D215" i="2"/>
  <c r="E215" i="2"/>
  <c r="F215" i="2"/>
  <c r="AG215" i="2"/>
  <c r="AH215" i="2"/>
  <c r="AI215" i="2"/>
  <c r="AJ215" i="2"/>
  <c r="C216" i="2"/>
  <c r="D216" i="2"/>
  <c r="E216" i="2"/>
  <c r="AG216" i="2"/>
  <c r="AH216" i="2"/>
  <c r="AI216" i="2"/>
  <c r="AJ216" i="2"/>
  <c r="AH217" i="2"/>
  <c r="AI217" i="2"/>
  <c r="C219" i="2"/>
  <c r="AM219" i="2" s="1"/>
  <c r="D219" i="2"/>
  <c r="E219" i="2"/>
  <c r="F219" i="2"/>
  <c r="AG219" i="2"/>
  <c r="AH219" i="2"/>
  <c r="AI219" i="2"/>
  <c r="AJ219" i="2"/>
  <c r="C220" i="2"/>
  <c r="J220" i="2" s="1"/>
  <c r="D220" i="2"/>
  <c r="E220" i="2"/>
  <c r="F220" i="2"/>
  <c r="AG220" i="2"/>
  <c r="AH220" i="2"/>
  <c r="AI220" i="2"/>
  <c r="AJ220" i="2"/>
  <c r="C221" i="2"/>
  <c r="AK221" i="2" s="1"/>
  <c r="D221" i="2"/>
  <c r="E221" i="2"/>
  <c r="F221" i="2"/>
  <c r="AG221" i="2"/>
  <c r="AH221" i="2"/>
  <c r="AI221" i="2"/>
  <c r="AJ221" i="2"/>
  <c r="C222" i="2"/>
  <c r="G222" i="2" s="1"/>
  <c r="D222" i="2"/>
  <c r="E222" i="2"/>
  <c r="F222" i="2"/>
  <c r="AG222" i="2"/>
  <c r="AH222" i="2"/>
  <c r="AI222" i="2"/>
  <c r="AJ222" i="2"/>
  <c r="C223" i="2"/>
  <c r="AM223" i="2" s="1"/>
  <c r="D223" i="2"/>
  <c r="E223" i="2"/>
  <c r="F223" i="2"/>
  <c r="AG223" i="2"/>
  <c r="AH223" i="2"/>
  <c r="AI223" i="2"/>
  <c r="AJ223" i="2"/>
  <c r="C224" i="2"/>
  <c r="G224" i="2" s="1"/>
  <c r="H224" i="2" s="1"/>
  <c r="D224" i="2"/>
  <c r="E224" i="2"/>
  <c r="F224" i="2"/>
  <c r="AG224" i="2"/>
  <c r="AH224" i="2"/>
  <c r="AI224" i="2"/>
  <c r="AJ224" i="2"/>
  <c r="C225" i="2"/>
  <c r="AL225" i="2" s="1"/>
  <c r="D225" i="2"/>
  <c r="E225" i="2"/>
  <c r="F225" i="2"/>
  <c r="AG225" i="2"/>
  <c r="AH225" i="2"/>
  <c r="AI225" i="2"/>
  <c r="AJ225" i="2"/>
  <c r="C226" i="2"/>
  <c r="G226" i="2" s="1"/>
  <c r="D226" i="2"/>
  <c r="E226" i="2"/>
  <c r="F226" i="2"/>
  <c r="AG226" i="2"/>
  <c r="AH226" i="2"/>
  <c r="AI226" i="2"/>
  <c r="AJ226" i="2"/>
  <c r="C227" i="2"/>
  <c r="D227" i="2"/>
  <c r="E227" i="2"/>
  <c r="F227" i="2"/>
  <c r="AG227" i="2"/>
  <c r="AH227" i="2"/>
  <c r="AI227" i="2"/>
  <c r="AJ227" i="2"/>
  <c r="C228" i="2"/>
  <c r="G228" i="2" s="1"/>
  <c r="H228" i="2" s="1"/>
  <c r="D228" i="2"/>
  <c r="E228" i="2"/>
  <c r="F228" i="2"/>
  <c r="AG228" i="2"/>
  <c r="AH228" i="2"/>
  <c r="AI228" i="2"/>
  <c r="AJ228" i="2"/>
  <c r="C229" i="2"/>
  <c r="D229" i="2"/>
  <c r="E229" i="2"/>
  <c r="F229" i="2"/>
  <c r="AG229" i="2"/>
  <c r="AH229" i="2"/>
  <c r="AI229" i="2"/>
  <c r="AJ229" i="2"/>
  <c r="C230" i="2"/>
  <c r="G230" i="2" s="1"/>
  <c r="D230" i="2"/>
  <c r="E230" i="2"/>
  <c r="F230" i="2"/>
  <c r="AG230" i="2"/>
  <c r="AH230" i="2"/>
  <c r="AI230" i="2"/>
  <c r="AJ230" i="2"/>
  <c r="C231" i="2"/>
  <c r="AM231" i="2" s="1"/>
  <c r="D231" i="2"/>
  <c r="E231" i="2"/>
  <c r="F231" i="2"/>
  <c r="AG231" i="2"/>
  <c r="AH231" i="2"/>
  <c r="AI231" i="2"/>
  <c r="AJ231" i="2"/>
  <c r="C232" i="2"/>
  <c r="D232" i="2"/>
  <c r="E232" i="2"/>
  <c r="F232" i="2"/>
  <c r="AG232" i="2"/>
  <c r="AH232" i="2"/>
  <c r="AI232" i="2"/>
  <c r="AJ232" i="2"/>
  <c r="C233" i="2"/>
  <c r="G233" i="2" s="1"/>
  <c r="D233" i="2"/>
  <c r="E233" i="2"/>
  <c r="F233" i="2"/>
  <c r="AG233" i="2"/>
  <c r="AH233" i="2"/>
  <c r="AI233" i="2"/>
  <c r="AJ233" i="2"/>
  <c r="C234" i="2"/>
  <c r="D234" i="2"/>
  <c r="E234" i="2"/>
  <c r="F234" i="2"/>
  <c r="AG234" i="2"/>
  <c r="AH234" i="2"/>
  <c r="AI234" i="2"/>
  <c r="AJ234" i="2"/>
  <c r="C235" i="2"/>
  <c r="D235" i="2"/>
  <c r="E235" i="2"/>
  <c r="F235" i="2"/>
  <c r="AG235" i="2"/>
  <c r="AH235" i="2"/>
  <c r="AI235" i="2"/>
  <c r="AJ235" i="2"/>
  <c r="C236" i="2"/>
  <c r="D236" i="2"/>
  <c r="E236" i="2"/>
  <c r="F236" i="2"/>
  <c r="AG236" i="2"/>
  <c r="AH236" i="2"/>
  <c r="AI236" i="2"/>
  <c r="AJ236" i="2"/>
  <c r="C237" i="2"/>
  <c r="AN237" i="2" s="1"/>
  <c r="D237" i="2"/>
  <c r="E237" i="2"/>
  <c r="F237" i="2"/>
  <c r="AG237" i="2"/>
  <c r="AH237" i="2"/>
  <c r="AI237" i="2"/>
  <c r="AJ237" i="2"/>
  <c r="C238" i="2"/>
  <c r="D238" i="2"/>
  <c r="E238" i="2"/>
  <c r="F238" i="2"/>
  <c r="AG238" i="2"/>
  <c r="AH238" i="2"/>
  <c r="AI238" i="2"/>
  <c r="AJ238" i="2"/>
  <c r="C239" i="2"/>
  <c r="D239" i="2"/>
  <c r="E239" i="2"/>
  <c r="F239" i="2"/>
  <c r="AG239" i="2"/>
  <c r="AH239" i="2"/>
  <c r="AI239" i="2"/>
  <c r="AJ239" i="2"/>
  <c r="C240" i="2"/>
  <c r="G240" i="2" s="1"/>
  <c r="H240" i="2" s="1"/>
  <c r="D240" i="2"/>
  <c r="E240" i="2"/>
  <c r="F240" i="2"/>
  <c r="AG240" i="2"/>
  <c r="AH240" i="2"/>
  <c r="AI240" i="2"/>
  <c r="AJ240" i="2"/>
  <c r="C241" i="2"/>
  <c r="K241" i="2" s="1"/>
  <c r="D241" i="2"/>
  <c r="E241" i="2"/>
  <c r="F241" i="2"/>
  <c r="AG241" i="2"/>
  <c r="AH241" i="2"/>
  <c r="AI241" i="2"/>
  <c r="AJ241" i="2"/>
  <c r="C242" i="2"/>
  <c r="G242" i="2" s="1"/>
  <c r="D242" i="2"/>
  <c r="E242" i="2"/>
  <c r="F242" i="2"/>
  <c r="AG242" i="2"/>
  <c r="AH242" i="2"/>
  <c r="AI242" i="2"/>
  <c r="AJ242" i="2"/>
  <c r="C243" i="2"/>
  <c r="D243" i="2"/>
  <c r="E243" i="2"/>
  <c r="F243" i="2"/>
  <c r="AG243" i="2"/>
  <c r="AH243" i="2"/>
  <c r="AI243" i="2"/>
  <c r="AJ243" i="2"/>
  <c r="C244" i="2"/>
  <c r="AM244" i="2" s="1"/>
  <c r="D244" i="2"/>
  <c r="E244" i="2"/>
  <c r="F244" i="2"/>
  <c r="AG244" i="2"/>
  <c r="AH244" i="2"/>
  <c r="AI244" i="2"/>
  <c r="AJ244" i="2"/>
  <c r="C245" i="2"/>
  <c r="AN245" i="2" s="1"/>
  <c r="D245" i="2"/>
  <c r="E245" i="2"/>
  <c r="F245" i="2"/>
  <c r="AG245" i="2"/>
  <c r="AH245" i="2"/>
  <c r="AI245" i="2"/>
  <c r="AJ245" i="2"/>
  <c r="C246" i="2"/>
  <c r="AL246" i="2" s="1"/>
  <c r="D246" i="2"/>
  <c r="E246" i="2"/>
  <c r="F246" i="2"/>
  <c r="AG246" i="2"/>
  <c r="AH246" i="2"/>
  <c r="AI246" i="2"/>
  <c r="AJ246" i="2"/>
  <c r="C247" i="2"/>
  <c r="D247" i="2"/>
  <c r="E247" i="2"/>
  <c r="F247" i="2"/>
  <c r="AG247" i="2"/>
  <c r="AH247" i="2"/>
  <c r="AI247" i="2"/>
  <c r="AJ247" i="2"/>
  <c r="C248" i="2"/>
  <c r="K248" i="2" s="1"/>
  <c r="D248" i="2"/>
  <c r="E248" i="2"/>
  <c r="F248" i="2"/>
  <c r="AG248" i="2"/>
  <c r="AH248" i="2"/>
  <c r="AI248" i="2"/>
  <c r="AJ248" i="2"/>
  <c r="C249" i="2"/>
  <c r="AN249" i="2" s="1"/>
  <c r="D249" i="2"/>
  <c r="E249" i="2"/>
  <c r="F249" i="2"/>
  <c r="AG249" i="2"/>
  <c r="AH249" i="2"/>
  <c r="AI249" i="2"/>
  <c r="AJ249" i="2"/>
  <c r="C250" i="2"/>
  <c r="AL250" i="2" s="1"/>
  <c r="D250" i="2"/>
  <c r="E250" i="2"/>
  <c r="F250" i="2"/>
  <c r="AG250" i="2"/>
  <c r="AH250" i="2"/>
  <c r="AI250" i="2"/>
  <c r="AJ250" i="2"/>
  <c r="C251" i="2"/>
  <c r="AM251" i="2" s="1"/>
  <c r="D251" i="2"/>
  <c r="E251" i="2"/>
  <c r="F251" i="2"/>
  <c r="AG251" i="2"/>
  <c r="AH251" i="2"/>
  <c r="AI251" i="2"/>
  <c r="AJ251" i="2"/>
  <c r="C252" i="2"/>
  <c r="AK252" i="2" s="1"/>
  <c r="D252" i="2"/>
  <c r="E252" i="2"/>
  <c r="F252" i="2"/>
  <c r="AG252" i="2"/>
  <c r="AH252" i="2"/>
  <c r="AI252" i="2"/>
  <c r="AJ252" i="2"/>
  <c r="C253" i="2"/>
  <c r="K253" i="2" s="1"/>
  <c r="D253" i="2"/>
  <c r="E253" i="2"/>
  <c r="F253" i="2"/>
  <c r="AG253" i="2"/>
  <c r="AH253" i="2"/>
  <c r="AI253" i="2"/>
  <c r="AJ253" i="2"/>
  <c r="C254" i="2"/>
  <c r="G254" i="2" s="1"/>
  <c r="D254" i="2"/>
  <c r="E254" i="2"/>
  <c r="F254" i="2"/>
  <c r="AG254" i="2"/>
  <c r="AH254" i="2"/>
  <c r="AI254" i="2"/>
  <c r="AJ254" i="2"/>
  <c r="C255" i="2"/>
  <c r="AM255" i="2" s="1"/>
  <c r="D255" i="2"/>
  <c r="E255" i="2"/>
  <c r="F255" i="2"/>
  <c r="AG255" i="2"/>
  <c r="AH255" i="2"/>
  <c r="AI255" i="2"/>
  <c r="AJ255" i="2"/>
  <c r="C256" i="2"/>
  <c r="L256" i="2" s="1"/>
  <c r="D256" i="2"/>
  <c r="E256" i="2"/>
  <c r="F256" i="2"/>
  <c r="AG256" i="2"/>
  <c r="AH256" i="2"/>
  <c r="AI256" i="2"/>
  <c r="AJ256" i="2"/>
  <c r="C257" i="2"/>
  <c r="D257" i="2"/>
  <c r="E257" i="2"/>
  <c r="F257" i="2"/>
  <c r="AG257" i="2"/>
  <c r="AH257" i="2"/>
  <c r="AI257" i="2"/>
  <c r="AJ257" i="2"/>
  <c r="C258" i="2"/>
  <c r="AM258" i="2" s="1"/>
  <c r="D258" i="2"/>
  <c r="E258" i="2"/>
  <c r="F258" i="2"/>
  <c r="AG258" i="2"/>
  <c r="AH258" i="2"/>
  <c r="AI258" i="2"/>
  <c r="AJ258" i="2"/>
  <c r="C259" i="2"/>
  <c r="AM259" i="2" s="1"/>
  <c r="D259" i="2"/>
  <c r="E259" i="2"/>
  <c r="F259" i="2"/>
  <c r="AG259" i="2"/>
  <c r="AH259" i="2"/>
  <c r="AI259" i="2"/>
  <c r="AJ259" i="2"/>
  <c r="C260" i="2"/>
  <c r="L260" i="2" s="1"/>
  <c r="D260" i="2"/>
  <c r="E260" i="2"/>
  <c r="F260" i="2"/>
  <c r="AG260" i="2"/>
  <c r="AH260" i="2"/>
  <c r="AI260" i="2"/>
  <c r="AJ260" i="2"/>
  <c r="C261" i="2"/>
  <c r="K261" i="2" s="1"/>
  <c r="D261" i="2"/>
  <c r="E261" i="2"/>
  <c r="F261" i="2"/>
  <c r="AG261" i="2"/>
  <c r="AH261" i="2"/>
  <c r="AI261" i="2"/>
  <c r="AJ261" i="2"/>
  <c r="C262" i="2"/>
  <c r="D262" i="2"/>
  <c r="E262" i="2"/>
  <c r="F262" i="2"/>
  <c r="AG262" i="2"/>
  <c r="AH262" i="2"/>
  <c r="AI262" i="2"/>
  <c r="AJ262" i="2"/>
  <c r="C263" i="2"/>
  <c r="D263" i="2"/>
  <c r="E263" i="2"/>
  <c r="F263" i="2"/>
  <c r="AG263" i="2"/>
  <c r="AH263" i="2"/>
  <c r="AI263" i="2"/>
  <c r="AJ263" i="2"/>
  <c r="C264" i="2"/>
  <c r="D264" i="2"/>
  <c r="E264" i="2"/>
  <c r="F264" i="2"/>
  <c r="AG264" i="2"/>
  <c r="AH264" i="2"/>
  <c r="AI264" i="2"/>
  <c r="AJ264" i="2"/>
  <c r="C265" i="2"/>
  <c r="K265" i="2" s="1"/>
  <c r="D265" i="2"/>
  <c r="E265" i="2"/>
  <c r="F265" i="2"/>
  <c r="AG265" i="2"/>
  <c r="AH265" i="2"/>
  <c r="AI265" i="2"/>
  <c r="AJ265" i="2"/>
  <c r="C266" i="2"/>
  <c r="L266" i="2" s="1"/>
  <c r="D266" i="2"/>
  <c r="E266" i="2"/>
  <c r="F266" i="2"/>
  <c r="AG266" i="2"/>
  <c r="AH266" i="2"/>
  <c r="AI266" i="2"/>
  <c r="AJ266" i="2"/>
  <c r="C267" i="2"/>
  <c r="D267" i="2"/>
  <c r="E267" i="2"/>
  <c r="F267" i="2"/>
  <c r="AG267" i="2"/>
  <c r="AH267" i="2"/>
  <c r="AI267" i="2"/>
  <c r="AJ267" i="2"/>
  <c r="C268" i="2"/>
  <c r="D268" i="2"/>
  <c r="E268" i="2"/>
  <c r="F268" i="2"/>
  <c r="AG268" i="2"/>
  <c r="AH268" i="2"/>
  <c r="AI268" i="2"/>
  <c r="AJ268" i="2"/>
  <c r="C269" i="2"/>
  <c r="D269" i="2"/>
  <c r="E269" i="2"/>
  <c r="F269" i="2"/>
  <c r="AG269" i="2"/>
  <c r="AH269" i="2"/>
  <c r="AI269" i="2"/>
  <c r="AJ269" i="2"/>
  <c r="C270" i="2"/>
  <c r="AM270" i="2" s="1"/>
  <c r="D270" i="2"/>
  <c r="E270" i="2"/>
  <c r="F270" i="2"/>
  <c r="AG270" i="2"/>
  <c r="AH270" i="2"/>
  <c r="AI270" i="2"/>
  <c r="AJ270" i="2"/>
  <c r="C271" i="2"/>
  <c r="D271" i="2"/>
  <c r="E271" i="2"/>
  <c r="F271" i="2"/>
  <c r="AG271" i="2"/>
  <c r="AH271" i="2"/>
  <c r="AI271" i="2"/>
  <c r="AJ271" i="2"/>
  <c r="C272" i="2"/>
  <c r="D272" i="2"/>
  <c r="E272" i="2"/>
  <c r="F272" i="2"/>
  <c r="AG272" i="2"/>
  <c r="AH272" i="2"/>
  <c r="AI272" i="2"/>
  <c r="AJ272" i="2"/>
  <c r="C273" i="2"/>
  <c r="AM273" i="2" s="1"/>
  <c r="D273" i="2"/>
  <c r="E273" i="2"/>
  <c r="F273" i="2"/>
  <c r="AG273" i="2"/>
  <c r="AH273" i="2"/>
  <c r="AI273" i="2"/>
  <c r="AJ273" i="2"/>
  <c r="C274" i="2"/>
  <c r="D274" i="2"/>
  <c r="E274" i="2"/>
  <c r="F274" i="2"/>
  <c r="AG274" i="2"/>
  <c r="AH274" i="2"/>
  <c r="AI274" i="2"/>
  <c r="AJ274" i="2"/>
  <c r="C275" i="2"/>
  <c r="AK275" i="2" s="1"/>
  <c r="E275" i="2"/>
  <c r="F275" i="2"/>
  <c r="AG275" i="2"/>
  <c r="AH275" i="2"/>
  <c r="AI275" i="2"/>
  <c r="AJ275" i="2"/>
  <c r="F277" i="2"/>
  <c r="AH277" i="2"/>
  <c r="AI277" i="2"/>
  <c r="AJ277" i="2"/>
  <c r="F278" i="2"/>
  <c r="AH278" i="2"/>
  <c r="AI278" i="2"/>
  <c r="AJ278" i="2"/>
  <c r="F279" i="2"/>
  <c r="AH279" i="2"/>
  <c r="AI279" i="2"/>
  <c r="AJ279" i="2"/>
  <c r="F280" i="2"/>
  <c r="AH280" i="2"/>
  <c r="AI280" i="2"/>
  <c r="AJ280" i="2"/>
  <c r="F281" i="2"/>
  <c r="AH281" i="2"/>
  <c r="AI281" i="2"/>
  <c r="AJ281" i="2"/>
  <c r="F282" i="2"/>
  <c r="AH282" i="2"/>
  <c r="AI282" i="2"/>
  <c r="AJ282" i="2"/>
  <c r="F283" i="2"/>
  <c r="AH283" i="2"/>
  <c r="AI283" i="2"/>
  <c r="AJ283" i="2"/>
  <c r="F284" i="2"/>
  <c r="AH284" i="2"/>
  <c r="AI284" i="2"/>
  <c r="AJ284" i="2"/>
  <c r="F285" i="2"/>
  <c r="AH285" i="2"/>
  <c r="AI285" i="2"/>
  <c r="AJ285" i="2"/>
  <c r="F286" i="2"/>
  <c r="AH286" i="2"/>
  <c r="AI286" i="2"/>
  <c r="AJ286" i="2"/>
  <c r="F287" i="2"/>
  <c r="AH287" i="2"/>
  <c r="AI287" i="2"/>
  <c r="AJ287" i="2"/>
  <c r="C289" i="2"/>
  <c r="L289" i="2" s="1"/>
  <c r="D289" i="2"/>
  <c r="E289" i="2"/>
  <c r="F289" i="2"/>
  <c r="AG289" i="2"/>
  <c r="AH289" i="2"/>
  <c r="AI289" i="2"/>
  <c r="AJ289" i="2"/>
  <c r="C290" i="2"/>
  <c r="D290" i="2"/>
  <c r="E290" i="2"/>
  <c r="F290" i="2"/>
  <c r="AG290" i="2"/>
  <c r="AH290" i="2"/>
  <c r="AI290" i="2"/>
  <c r="AJ290" i="2"/>
  <c r="C291" i="2"/>
  <c r="D291" i="2"/>
  <c r="E291" i="2"/>
  <c r="F291" i="2"/>
  <c r="AG291" i="2"/>
  <c r="AH291" i="2"/>
  <c r="AI291" i="2"/>
  <c r="AJ291" i="2"/>
  <c r="C292" i="2"/>
  <c r="AN292" i="2" s="1"/>
  <c r="D292" i="2"/>
  <c r="E292" i="2"/>
  <c r="F292" i="2"/>
  <c r="AG292" i="2"/>
  <c r="AH292" i="2"/>
  <c r="AI292" i="2"/>
  <c r="AJ292" i="2"/>
  <c r="C293" i="2"/>
  <c r="D293" i="2"/>
  <c r="E293" i="2"/>
  <c r="F293" i="2"/>
  <c r="AG293" i="2"/>
  <c r="AH293" i="2"/>
  <c r="AI293" i="2"/>
  <c r="AJ293" i="2"/>
  <c r="C294" i="2"/>
  <c r="D294" i="2"/>
  <c r="E294" i="2"/>
  <c r="F294" i="2"/>
  <c r="AG294" i="2"/>
  <c r="AH294" i="2"/>
  <c r="AI294" i="2"/>
  <c r="AJ294" i="2"/>
  <c r="C295" i="2"/>
  <c r="D295" i="2"/>
  <c r="E295" i="2"/>
  <c r="F295" i="2"/>
  <c r="AG295" i="2"/>
  <c r="AH295" i="2"/>
  <c r="AI295" i="2"/>
  <c r="AJ295" i="2"/>
  <c r="C296" i="2"/>
  <c r="AL296" i="2" s="1"/>
  <c r="D296" i="2"/>
  <c r="E296" i="2"/>
  <c r="F296" i="2"/>
  <c r="AG296" i="2"/>
  <c r="AH296" i="2"/>
  <c r="AI296" i="2"/>
  <c r="AJ296" i="2"/>
  <c r="C297" i="2"/>
  <c r="AN297" i="2" s="1"/>
  <c r="D297" i="2"/>
  <c r="E297" i="2"/>
  <c r="F297" i="2"/>
  <c r="AG297" i="2"/>
  <c r="AH297" i="2"/>
  <c r="AI297" i="2"/>
  <c r="AJ297" i="2"/>
  <c r="C298" i="2"/>
  <c r="G298" i="2" s="1"/>
  <c r="D298" i="2"/>
  <c r="E298" i="2"/>
  <c r="F298" i="2"/>
  <c r="AG298" i="2"/>
  <c r="AH298" i="2"/>
  <c r="AI298" i="2"/>
  <c r="AJ298" i="2"/>
  <c r="C299" i="2"/>
  <c r="AK299" i="2" s="1"/>
  <c r="D299" i="2"/>
  <c r="E299" i="2"/>
  <c r="F299" i="2"/>
  <c r="AG299" i="2"/>
  <c r="AH299" i="2"/>
  <c r="AI299" i="2"/>
  <c r="AJ299" i="2"/>
  <c r="C300" i="2"/>
  <c r="D300" i="2"/>
  <c r="E300" i="2"/>
  <c r="F300" i="2"/>
  <c r="AG300" i="2"/>
  <c r="AH300" i="2"/>
  <c r="AI300" i="2"/>
  <c r="AJ300" i="2"/>
  <c r="C301" i="2"/>
  <c r="D301" i="2"/>
  <c r="E301" i="2"/>
  <c r="F301" i="2"/>
  <c r="AG301" i="2"/>
  <c r="AH301" i="2"/>
  <c r="AI301" i="2"/>
  <c r="AJ301" i="2"/>
  <c r="C302" i="2"/>
  <c r="D302" i="2"/>
  <c r="E302" i="2"/>
  <c r="F302" i="2"/>
  <c r="AG302" i="2"/>
  <c r="AH302" i="2"/>
  <c r="AI302" i="2"/>
  <c r="AJ302" i="2"/>
  <c r="C303" i="2"/>
  <c r="D303" i="2"/>
  <c r="E303" i="2"/>
  <c r="F303" i="2"/>
  <c r="AG303" i="2"/>
  <c r="AH303" i="2"/>
  <c r="AI303" i="2"/>
  <c r="AJ303" i="2"/>
  <c r="C304" i="2"/>
  <c r="AK304" i="2" s="1"/>
  <c r="D304" i="2"/>
  <c r="E304" i="2"/>
  <c r="F304" i="2"/>
  <c r="AG304" i="2"/>
  <c r="AH304" i="2"/>
  <c r="AI304" i="2"/>
  <c r="AJ304" i="2"/>
  <c r="C305" i="2"/>
  <c r="D305" i="2"/>
  <c r="E305" i="2"/>
  <c r="F305" i="2"/>
  <c r="AG305" i="2"/>
  <c r="AH305" i="2"/>
  <c r="AI305" i="2"/>
  <c r="AJ305" i="2"/>
  <c r="C306" i="2"/>
  <c r="AM306" i="2" s="1"/>
  <c r="D306" i="2"/>
  <c r="E306" i="2"/>
  <c r="F306" i="2"/>
  <c r="AG306" i="2"/>
  <c r="AH306" i="2"/>
  <c r="AI306" i="2"/>
  <c r="AJ306" i="2"/>
  <c r="C307" i="2"/>
  <c r="D307" i="2"/>
  <c r="E307" i="2"/>
  <c r="F307" i="2"/>
  <c r="AG307" i="2"/>
  <c r="AH307" i="2"/>
  <c r="AI307" i="2"/>
  <c r="AJ307" i="2"/>
  <c r="C308" i="2"/>
  <c r="K308" i="2" s="1"/>
  <c r="D308" i="2"/>
  <c r="E308" i="2"/>
  <c r="F308" i="2"/>
  <c r="AG308" i="2"/>
  <c r="AH308" i="2"/>
  <c r="AI308" i="2"/>
  <c r="AJ308" i="2"/>
  <c r="C309" i="2"/>
  <c r="D309" i="2"/>
  <c r="E309" i="2"/>
  <c r="F309" i="2"/>
  <c r="AG309" i="2"/>
  <c r="AH309" i="2"/>
  <c r="AI309" i="2"/>
  <c r="AJ309" i="2"/>
  <c r="C310" i="2"/>
  <c r="AM310" i="2" s="1"/>
  <c r="D310" i="2"/>
  <c r="E310" i="2"/>
  <c r="F310" i="2"/>
  <c r="AG310" i="2"/>
  <c r="AH310" i="2"/>
  <c r="AI310" i="2"/>
  <c r="AJ310" i="2"/>
  <c r="C311" i="2"/>
  <c r="AK311" i="2" s="1"/>
  <c r="D311" i="2"/>
  <c r="E311" i="2"/>
  <c r="F311" i="2"/>
  <c r="AG311" i="2"/>
  <c r="AH311" i="2"/>
  <c r="AI311" i="2"/>
  <c r="AJ311" i="2"/>
  <c r="C312" i="2"/>
  <c r="D312" i="2"/>
  <c r="E312" i="2"/>
  <c r="F312" i="2"/>
  <c r="AG312" i="2"/>
  <c r="AH312" i="2"/>
  <c r="AI312" i="2"/>
  <c r="AJ312" i="2"/>
  <c r="C313" i="2"/>
  <c r="AM313" i="2" s="1"/>
  <c r="D313" i="2"/>
  <c r="E313" i="2"/>
  <c r="F313" i="2"/>
  <c r="AG313" i="2"/>
  <c r="AH313" i="2"/>
  <c r="AI313" i="2"/>
  <c r="AJ313" i="2"/>
  <c r="C314" i="2"/>
  <c r="AL314" i="2" s="1"/>
  <c r="D314" i="2"/>
  <c r="E314" i="2"/>
  <c r="F314" i="2"/>
  <c r="AG314" i="2"/>
  <c r="AH314" i="2"/>
  <c r="AI314" i="2"/>
  <c r="AJ314" i="2"/>
  <c r="C315" i="2"/>
  <c r="AL315" i="2" s="1"/>
  <c r="D315" i="2"/>
  <c r="E315" i="2"/>
  <c r="F315" i="2"/>
  <c r="AG315" i="2"/>
  <c r="AH315" i="2"/>
  <c r="AI315" i="2"/>
  <c r="AJ315" i="2"/>
  <c r="C316" i="2"/>
  <c r="D316" i="2"/>
  <c r="E316" i="2"/>
  <c r="F316" i="2"/>
  <c r="AG316" i="2"/>
  <c r="AH316" i="2"/>
  <c r="AI316" i="2"/>
  <c r="AJ316" i="2"/>
  <c r="C317" i="2"/>
  <c r="D317" i="2"/>
  <c r="E317" i="2"/>
  <c r="F317" i="2"/>
  <c r="AG317" i="2"/>
  <c r="AH317" i="2"/>
  <c r="AI317" i="2"/>
  <c r="AJ317" i="2"/>
  <c r="C318" i="2"/>
  <c r="D318" i="2"/>
  <c r="E318" i="2"/>
  <c r="F318" i="2"/>
  <c r="AG318" i="2"/>
  <c r="AH318" i="2"/>
  <c r="AI318" i="2"/>
  <c r="AJ318" i="2"/>
  <c r="C319" i="2"/>
  <c r="D319" i="2"/>
  <c r="E319" i="2"/>
  <c r="F319" i="2"/>
  <c r="AG319" i="2"/>
  <c r="AH319" i="2"/>
  <c r="AI319" i="2"/>
  <c r="AJ319" i="2"/>
  <c r="C320" i="2"/>
  <c r="G320" i="2" s="1"/>
  <c r="H320" i="2" s="1"/>
  <c r="D320" i="2"/>
  <c r="E320" i="2"/>
  <c r="F320" i="2"/>
  <c r="AG320" i="2"/>
  <c r="AH320" i="2"/>
  <c r="AI320" i="2"/>
  <c r="AJ320" i="2"/>
  <c r="C321" i="2"/>
  <c r="D321" i="2"/>
  <c r="E321" i="2"/>
  <c r="F321" i="2"/>
  <c r="AG321" i="2"/>
  <c r="AH321" i="2"/>
  <c r="AI321" i="2"/>
  <c r="AJ321" i="2"/>
  <c r="C322" i="2"/>
  <c r="L322" i="2" s="1"/>
  <c r="D322" i="2"/>
  <c r="E322" i="2"/>
  <c r="F322" i="2"/>
  <c r="AG322" i="2"/>
  <c r="AH322" i="2"/>
  <c r="AI322" i="2"/>
  <c r="AJ322" i="2"/>
  <c r="C323" i="2"/>
  <c r="L323" i="2" s="1"/>
  <c r="D323" i="2"/>
  <c r="E323" i="2"/>
  <c r="F323" i="2"/>
  <c r="AG323" i="2"/>
  <c r="AH323" i="2"/>
  <c r="AI323" i="2"/>
  <c r="AJ323" i="2"/>
  <c r="C324" i="2"/>
  <c r="D324" i="2"/>
  <c r="E324" i="2"/>
  <c r="F324" i="2"/>
  <c r="AG324" i="2"/>
  <c r="AH324" i="2"/>
  <c r="AI324" i="2"/>
  <c r="AJ324" i="2"/>
  <c r="C325" i="2"/>
  <c r="D325" i="2"/>
  <c r="E325" i="2"/>
  <c r="F325" i="2"/>
  <c r="AG325" i="2"/>
  <c r="AH325" i="2"/>
  <c r="AI325" i="2"/>
  <c r="AJ325" i="2"/>
  <c r="C326" i="2"/>
  <c r="AK326" i="2" s="1"/>
  <c r="D326" i="2"/>
  <c r="E326" i="2"/>
  <c r="F326" i="2"/>
  <c r="AG326" i="2"/>
  <c r="AH326" i="2"/>
  <c r="AI326" i="2"/>
  <c r="AJ326" i="2"/>
  <c r="C327" i="2"/>
  <c r="L327" i="2" s="1"/>
  <c r="D327" i="2"/>
  <c r="E327" i="2"/>
  <c r="F327" i="2"/>
  <c r="AG327" i="2"/>
  <c r="AH327" i="2"/>
  <c r="AI327" i="2"/>
  <c r="AJ327" i="2"/>
  <c r="C328" i="2"/>
  <c r="D328" i="2"/>
  <c r="E328" i="2"/>
  <c r="F328" i="2"/>
  <c r="AG328" i="2"/>
  <c r="AH328" i="2"/>
  <c r="AI328" i="2"/>
  <c r="AJ328" i="2"/>
  <c r="C329" i="2"/>
  <c r="AN329" i="2" s="1"/>
  <c r="D329" i="2"/>
  <c r="E329" i="2"/>
  <c r="F329" i="2"/>
  <c r="AG329" i="2"/>
  <c r="AH329" i="2"/>
  <c r="AI329" i="2"/>
  <c r="AJ329" i="2"/>
  <c r="C330" i="2"/>
  <c r="AN330" i="2" s="1"/>
  <c r="D330" i="2"/>
  <c r="E330" i="2"/>
  <c r="F330" i="2"/>
  <c r="AG330" i="2"/>
  <c r="AH330" i="2"/>
  <c r="AI330" i="2"/>
  <c r="AJ330" i="2"/>
  <c r="C331" i="2"/>
  <c r="AM331" i="2" s="1"/>
  <c r="D331" i="2"/>
  <c r="E331" i="2"/>
  <c r="F331" i="2"/>
  <c r="AG331" i="2"/>
  <c r="AH331" i="2"/>
  <c r="AI331" i="2"/>
  <c r="AJ331" i="2"/>
  <c r="C332" i="2"/>
  <c r="AN332" i="2" s="1"/>
  <c r="D332" i="2"/>
  <c r="E332" i="2"/>
  <c r="F332" i="2"/>
  <c r="AG332" i="2"/>
  <c r="AH332" i="2"/>
  <c r="AI332" i="2"/>
  <c r="AJ332" i="2"/>
  <c r="C333" i="2"/>
  <c r="AN333" i="2" s="1"/>
  <c r="D333" i="2"/>
  <c r="E333" i="2"/>
  <c r="F333" i="2"/>
  <c r="AG333" i="2"/>
  <c r="AH333" i="2"/>
  <c r="AI333" i="2"/>
  <c r="AJ333" i="2"/>
  <c r="C334" i="2"/>
  <c r="D334" i="2"/>
  <c r="E334" i="2"/>
  <c r="F334" i="2"/>
  <c r="AG334" i="2"/>
  <c r="AH334" i="2"/>
  <c r="AI334" i="2"/>
  <c r="AJ334" i="2"/>
  <c r="C335" i="2"/>
  <c r="D335" i="2"/>
  <c r="E335" i="2"/>
  <c r="F335" i="2"/>
  <c r="AG335" i="2"/>
  <c r="AH335" i="2"/>
  <c r="AI335" i="2"/>
  <c r="AJ335" i="2"/>
  <c r="C336" i="2"/>
  <c r="AK336" i="2" s="1"/>
  <c r="D336" i="2"/>
  <c r="E336" i="2"/>
  <c r="F336" i="2"/>
  <c r="AG336" i="2"/>
  <c r="AH336" i="2"/>
  <c r="AI336" i="2"/>
  <c r="AJ336" i="2"/>
  <c r="C337" i="2"/>
  <c r="D337" i="2"/>
  <c r="E337" i="2"/>
  <c r="F337" i="2"/>
  <c r="AG337" i="2"/>
  <c r="AH337" i="2"/>
  <c r="AI337" i="2"/>
  <c r="AJ337" i="2"/>
  <c r="C338" i="2"/>
  <c r="J338" i="2" s="1"/>
  <c r="D338" i="2"/>
  <c r="E338" i="2"/>
  <c r="F338" i="2"/>
  <c r="AG338" i="2"/>
  <c r="AH338" i="2"/>
  <c r="AI338" i="2"/>
  <c r="AJ338" i="2"/>
  <c r="C339" i="2"/>
  <c r="L339" i="2" s="1"/>
  <c r="D339" i="2"/>
  <c r="E339" i="2"/>
  <c r="F339" i="2"/>
  <c r="AG339" i="2"/>
  <c r="AH339" i="2"/>
  <c r="AI339" i="2"/>
  <c r="AJ339" i="2"/>
  <c r="C340" i="2"/>
  <c r="D340" i="2"/>
  <c r="E340" i="2"/>
  <c r="F340" i="2"/>
  <c r="AG340" i="2"/>
  <c r="AH340" i="2"/>
  <c r="AI340" i="2"/>
  <c r="AJ340" i="2"/>
  <c r="C341" i="2"/>
  <c r="AN341" i="2" s="1"/>
  <c r="D341" i="2"/>
  <c r="E341" i="2"/>
  <c r="F341" i="2"/>
  <c r="AG341" i="2"/>
  <c r="AH341" i="2"/>
  <c r="AI341" i="2"/>
  <c r="AJ341" i="2"/>
  <c r="C342" i="2"/>
  <c r="D342" i="2"/>
  <c r="E342" i="2"/>
  <c r="F342" i="2"/>
  <c r="AG342" i="2"/>
  <c r="AH342" i="2"/>
  <c r="AI342" i="2"/>
  <c r="AJ342" i="2"/>
  <c r="C343" i="2"/>
  <c r="D343" i="2"/>
  <c r="E343" i="2"/>
  <c r="F343" i="2"/>
  <c r="AG343" i="2"/>
  <c r="AH343" i="2"/>
  <c r="AI343" i="2"/>
  <c r="AJ343" i="2"/>
  <c r="C344" i="2"/>
  <c r="AM344" i="2" s="1"/>
  <c r="D344" i="2"/>
  <c r="E344" i="2"/>
  <c r="F344" i="2"/>
  <c r="AG344" i="2"/>
  <c r="AH344" i="2"/>
  <c r="AI344" i="2"/>
  <c r="AJ344" i="2"/>
  <c r="C345" i="2"/>
  <c r="AL345" i="2" s="1"/>
  <c r="D345" i="2"/>
  <c r="E345" i="2"/>
  <c r="F345" i="2"/>
  <c r="AG345" i="2"/>
  <c r="AH345" i="2"/>
  <c r="AI345" i="2"/>
  <c r="AJ345" i="2"/>
  <c r="C346" i="2"/>
  <c r="AN346" i="2" s="1"/>
  <c r="D346" i="2"/>
  <c r="E346" i="2"/>
  <c r="F346" i="2"/>
  <c r="AG346" i="2"/>
  <c r="AH346" i="2"/>
  <c r="AI346" i="2"/>
  <c r="AJ346" i="2"/>
  <c r="C347" i="2"/>
  <c r="D347" i="2"/>
  <c r="E347" i="2"/>
  <c r="F347" i="2"/>
  <c r="AG347" i="2"/>
  <c r="AH347" i="2"/>
  <c r="AI347" i="2"/>
  <c r="AJ347" i="2"/>
  <c r="C348" i="2"/>
  <c r="G348" i="2" s="1"/>
  <c r="H348" i="2" s="1"/>
  <c r="D348" i="2"/>
  <c r="E348" i="2"/>
  <c r="F348" i="2"/>
  <c r="AG348" i="2"/>
  <c r="AH348" i="2"/>
  <c r="AI348" i="2"/>
  <c r="AJ348" i="2"/>
  <c r="C349" i="2"/>
  <c r="D349" i="2"/>
  <c r="E349" i="2"/>
  <c r="F349" i="2"/>
  <c r="AG349" i="2"/>
  <c r="AH349" i="2"/>
  <c r="AI349" i="2"/>
  <c r="AJ349" i="2"/>
  <c r="C350" i="2"/>
  <c r="D350" i="2"/>
  <c r="E350" i="2"/>
  <c r="F350" i="2"/>
  <c r="AG350" i="2"/>
  <c r="AH350" i="2"/>
  <c r="AI350" i="2"/>
  <c r="AJ350" i="2"/>
  <c r="C351" i="2"/>
  <c r="D351" i="2"/>
  <c r="E351" i="2"/>
  <c r="F351" i="2"/>
  <c r="AG351" i="2"/>
  <c r="AH351" i="2"/>
  <c r="AI351" i="2"/>
  <c r="AJ351" i="2"/>
  <c r="C352" i="2"/>
  <c r="D352" i="2"/>
  <c r="E352" i="2"/>
  <c r="F352" i="2"/>
  <c r="AG352" i="2"/>
  <c r="AH352" i="2"/>
  <c r="AI352" i="2"/>
  <c r="AJ352" i="2"/>
  <c r="C353" i="2"/>
  <c r="D353" i="2"/>
  <c r="E353" i="2"/>
  <c r="F353" i="2"/>
  <c r="AG353" i="2"/>
  <c r="AH353" i="2"/>
  <c r="AI353" i="2"/>
  <c r="AJ353" i="2"/>
  <c r="C354" i="2"/>
  <c r="D354" i="2"/>
  <c r="E354" i="2"/>
  <c r="F354" i="2"/>
  <c r="AG354" i="2"/>
  <c r="AH354" i="2"/>
  <c r="AI354" i="2"/>
  <c r="AJ354" i="2"/>
  <c r="C355" i="2"/>
  <c r="G355" i="2" s="1"/>
  <c r="D355" i="2"/>
  <c r="E355" i="2"/>
  <c r="F355" i="2"/>
  <c r="AG355" i="2"/>
  <c r="AH355" i="2"/>
  <c r="AI355" i="2"/>
  <c r="AJ355" i="2"/>
  <c r="C356" i="2"/>
  <c r="D356" i="2"/>
  <c r="E356" i="2"/>
  <c r="F356" i="2"/>
  <c r="AG356" i="2"/>
  <c r="AH356" i="2"/>
  <c r="AI356" i="2"/>
  <c r="AJ356" i="2"/>
  <c r="C357" i="2"/>
  <c r="G357" i="2" s="1"/>
  <c r="D357" i="2"/>
  <c r="E357" i="2"/>
  <c r="F357" i="2"/>
  <c r="AG357" i="2"/>
  <c r="AH357" i="2"/>
  <c r="AI357" i="2"/>
  <c r="AJ357" i="2"/>
  <c r="C358" i="2"/>
  <c r="AM358" i="2" s="1"/>
  <c r="D358" i="2"/>
  <c r="E358" i="2"/>
  <c r="F358" i="2"/>
  <c r="AG358" i="2"/>
  <c r="AH358" i="2"/>
  <c r="AI358" i="2"/>
  <c r="AJ358" i="2"/>
  <c r="C359" i="2"/>
  <c r="L359" i="2" s="1"/>
  <c r="D359" i="2"/>
  <c r="E359" i="2"/>
  <c r="F359" i="2"/>
  <c r="AG359" i="2"/>
  <c r="AH359" i="2"/>
  <c r="AI359" i="2"/>
  <c r="AJ359" i="2"/>
  <c r="C360" i="2"/>
  <c r="D360" i="2"/>
  <c r="E360" i="2"/>
  <c r="F360" i="2"/>
  <c r="AG360" i="2"/>
  <c r="AH360" i="2"/>
  <c r="AI360" i="2"/>
  <c r="AJ360" i="2"/>
  <c r="C361" i="2"/>
  <c r="AN361" i="2" s="1"/>
  <c r="D361" i="2"/>
  <c r="E361" i="2"/>
  <c r="F361" i="2"/>
  <c r="AG361" i="2"/>
  <c r="AH361" i="2"/>
  <c r="AI361" i="2"/>
  <c r="AJ361" i="2"/>
  <c r="C362" i="2"/>
  <c r="D362" i="2"/>
  <c r="E362" i="2"/>
  <c r="F362" i="2"/>
  <c r="AG362" i="2"/>
  <c r="AH362" i="2"/>
  <c r="AI362" i="2"/>
  <c r="AJ362" i="2"/>
  <c r="C363" i="2"/>
  <c r="K363" i="2" s="1"/>
  <c r="D363" i="2"/>
  <c r="E363" i="2"/>
  <c r="F363" i="2"/>
  <c r="AG363" i="2"/>
  <c r="AH363" i="2"/>
  <c r="AI363" i="2"/>
  <c r="AJ363" i="2"/>
  <c r="C364" i="2"/>
  <c r="D364" i="2"/>
  <c r="E364" i="2"/>
  <c r="F364" i="2"/>
  <c r="AG364" i="2"/>
  <c r="AH364" i="2"/>
  <c r="AI364" i="2"/>
  <c r="AJ364" i="2"/>
  <c r="C365" i="2"/>
  <c r="AM365" i="2" s="1"/>
  <c r="D365" i="2"/>
  <c r="E365" i="2"/>
  <c r="F365" i="2"/>
  <c r="AG365" i="2"/>
  <c r="AH365" i="2"/>
  <c r="AI365" i="2"/>
  <c r="AJ365" i="2"/>
  <c r="C366" i="2"/>
  <c r="L366" i="2" s="1"/>
  <c r="D366" i="2"/>
  <c r="E366" i="2"/>
  <c r="F366" i="2"/>
  <c r="AG366" i="2"/>
  <c r="AH366" i="2"/>
  <c r="AI366" i="2"/>
  <c r="AJ366" i="2"/>
  <c r="C367" i="2"/>
  <c r="L367" i="2" s="1"/>
  <c r="D367" i="2"/>
  <c r="E367" i="2"/>
  <c r="F367" i="2"/>
  <c r="AG367" i="2"/>
  <c r="AH367" i="2"/>
  <c r="AI367" i="2"/>
  <c r="AJ367" i="2"/>
  <c r="C368" i="2"/>
  <c r="D368" i="2"/>
  <c r="E368" i="2"/>
  <c r="F368" i="2"/>
  <c r="AG368" i="2"/>
  <c r="AH368" i="2"/>
  <c r="AI368" i="2"/>
  <c r="AJ368" i="2"/>
  <c r="C369" i="2"/>
  <c r="D369" i="2"/>
  <c r="E369" i="2"/>
  <c r="F369" i="2"/>
  <c r="AG369" i="2"/>
  <c r="AH369" i="2"/>
  <c r="AI369" i="2"/>
  <c r="AJ369" i="2"/>
  <c r="C370" i="2"/>
  <c r="D370" i="2"/>
  <c r="E370" i="2"/>
  <c r="F370" i="2"/>
  <c r="AG370" i="2"/>
  <c r="AH370" i="2"/>
  <c r="AI370" i="2"/>
  <c r="AJ370" i="2"/>
  <c r="C371" i="2"/>
  <c r="L371" i="2" s="1"/>
  <c r="D371" i="2"/>
  <c r="E371" i="2"/>
  <c r="F371" i="2"/>
  <c r="AG371" i="2"/>
  <c r="AH371" i="2"/>
  <c r="AI371" i="2"/>
  <c r="AJ371" i="2"/>
  <c r="C372" i="2"/>
  <c r="D372" i="2"/>
  <c r="E372" i="2"/>
  <c r="F372" i="2"/>
  <c r="AG372" i="2"/>
  <c r="AH372" i="2"/>
  <c r="AI372" i="2"/>
  <c r="AJ372" i="2"/>
  <c r="C373" i="2"/>
  <c r="AN373" i="2" s="1"/>
  <c r="D373" i="2"/>
  <c r="E373" i="2"/>
  <c r="F373" i="2"/>
  <c r="AG373" i="2"/>
  <c r="AH373" i="2"/>
  <c r="AI373" i="2"/>
  <c r="AJ373" i="2"/>
  <c r="C374" i="2"/>
  <c r="D374" i="2"/>
  <c r="E374" i="2"/>
  <c r="F374" i="2"/>
  <c r="AG374" i="2"/>
  <c r="AH374" i="2"/>
  <c r="AI374" i="2"/>
  <c r="AJ374" i="2"/>
  <c r="C375" i="2"/>
  <c r="D375" i="2"/>
  <c r="E375" i="2"/>
  <c r="F375" i="2"/>
  <c r="AG375" i="2"/>
  <c r="AH375" i="2"/>
  <c r="AI375" i="2"/>
  <c r="AJ375" i="2"/>
  <c r="C376" i="2"/>
  <c r="D376" i="2"/>
  <c r="E376" i="2"/>
  <c r="F376" i="2"/>
  <c r="AG376" i="2"/>
  <c r="AH376" i="2"/>
  <c r="AI376" i="2"/>
  <c r="AJ376" i="2"/>
  <c r="C377" i="2"/>
  <c r="AN377" i="2" s="1"/>
  <c r="D377" i="2"/>
  <c r="E377" i="2"/>
  <c r="F377" i="2"/>
  <c r="AG377" i="2"/>
  <c r="AH377" i="2"/>
  <c r="AI377" i="2"/>
  <c r="AJ377" i="2"/>
  <c r="C378" i="2"/>
  <c r="K378" i="2" s="1"/>
  <c r="D378" i="2"/>
  <c r="E378" i="2"/>
  <c r="F378" i="2"/>
  <c r="AG378" i="2"/>
  <c r="AH378" i="2"/>
  <c r="AI378" i="2"/>
  <c r="AJ378" i="2"/>
  <c r="C379" i="2"/>
  <c r="D379" i="2"/>
  <c r="E379" i="2"/>
  <c r="F379" i="2"/>
  <c r="AG379" i="2"/>
  <c r="AH379" i="2"/>
  <c r="AI379" i="2"/>
  <c r="AJ379" i="2"/>
  <c r="C380" i="2"/>
  <c r="AK380" i="2" s="1"/>
  <c r="D380" i="2"/>
  <c r="E380" i="2"/>
  <c r="F380" i="2"/>
  <c r="AG380" i="2"/>
  <c r="AH380" i="2"/>
  <c r="AI380" i="2"/>
  <c r="AJ380" i="2"/>
  <c r="C381" i="2"/>
  <c r="D381" i="2"/>
  <c r="E381" i="2"/>
  <c r="F381" i="2"/>
  <c r="AG381" i="2"/>
  <c r="AH381" i="2"/>
  <c r="AI381" i="2"/>
  <c r="AJ381" i="2"/>
  <c r="C382" i="2"/>
  <c r="AM382" i="2" s="1"/>
  <c r="D382" i="2"/>
  <c r="E382" i="2"/>
  <c r="F382" i="2"/>
  <c r="AG382" i="2"/>
  <c r="AH382" i="2"/>
  <c r="AI382" i="2"/>
  <c r="AJ382" i="2"/>
  <c r="C383" i="2"/>
  <c r="L383" i="2" s="1"/>
  <c r="D383" i="2"/>
  <c r="E383" i="2"/>
  <c r="F383" i="2"/>
  <c r="AG383" i="2"/>
  <c r="AH383" i="2"/>
  <c r="AI383" i="2"/>
  <c r="AJ383" i="2"/>
  <c r="C384" i="2"/>
  <c r="D384" i="2"/>
  <c r="E384" i="2"/>
  <c r="F384" i="2"/>
  <c r="AG384" i="2"/>
  <c r="AH384" i="2"/>
  <c r="AI384" i="2"/>
  <c r="AJ384" i="2"/>
  <c r="C385" i="2"/>
  <c r="AN385" i="2" s="1"/>
  <c r="D385" i="2"/>
  <c r="E385" i="2"/>
  <c r="F385" i="2"/>
  <c r="AG385" i="2"/>
  <c r="AH385" i="2"/>
  <c r="AI385" i="2"/>
  <c r="AJ385" i="2"/>
  <c r="C386" i="2"/>
  <c r="D386" i="2"/>
  <c r="E386" i="2"/>
  <c r="F386" i="2"/>
  <c r="AG386" i="2"/>
  <c r="AH386" i="2"/>
  <c r="AI386" i="2"/>
  <c r="AJ386" i="2"/>
  <c r="C387" i="2"/>
  <c r="D387" i="2"/>
  <c r="E387" i="2"/>
  <c r="F387" i="2"/>
  <c r="AG387" i="2"/>
  <c r="AH387" i="2"/>
  <c r="AI387" i="2"/>
  <c r="AJ387" i="2"/>
  <c r="C388" i="2"/>
  <c r="AK388" i="2" s="1"/>
  <c r="D388" i="2"/>
  <c r="E388" i="2"/>
  <c r="F388" i="2"/>
  <c r="AG388" i="2"/>
  <c r="AH388" i="2"/>
  <c r="AI388" i="2"/>
  <c r="AJ388" i="2"/>
  <c r="C389" i="2"/>
  <c r="D389" i="2"/>
  <c r="F389" i="2"/>
  <c r="AG389" i="2"/>
  <c r="AH389" i="2"/>
  <c r="AI389" i="2"/>
  <c r="AJ389" i="2"/>
  <c r="C391" i="2"/>
  <c r="AN391" i="2" s="1"/>
  <c r="D391" i="2"/>
  <c r="E391" i="2"/>
  <c r="F391" i="2"/>
  <c r="AG391" i="2"/>
  <c r="AH391" i="2"/>
  <c r="AI391" i="2"/>
  <c r="AJ391" i="2"/>
  <c r="C392" i="2"/>
  <c r="L392" i="2" s="1"/>
  <c r="D392" i="2"/>
  <c r="E392" i="2"/>
  <c r="F392" i="2"/>
  <c r="AG392" i="2"/>
  <c r="AH392" i="2"/>
  <c r="AI392" i="2"/>
  <c r="AJ392" i="2"/>
  <c r="C393" i="2"/>
  <c r="D393" i="2"/>
  <c r="E393" i="2"/>
  <c r="F393" i="2"/>
  <c r="AG393" i="2"/>
  <c r="AH393" i="2"/>
  <c r="AI393" i="2"/>
  <c r="AJ393" i="2"/>
  <c r="C394" i="2"/>
  <c r="AN394" i="2" s="1"/>
  <c r="D394" i="2"/>
  <c r="E394" i="2"/>
  <c r="F394" i="2"/>
  <c r="AG394" i="2"/>
  <c r="AH394" i="2"/>
  <c r="AI394" i="2"/>
  <c r="AJ394" i="2"/>
  <c r="C395" i="2"/>
  <c r="G395" i="2" s="1"/>
  <c r="D395" i="2"/>
  <c r="E395" i="2"/>
  <c r="F395" i="2"/>
  <c r="AG395" i="2"/>
  <c r="AH395" i="2"/>
  <c r="AI395" i="2"/>
  <c r="AJ395" i="2"/>
  <c r="C396" i="2"/>
  <c r="D396" i="2"/>
  <c r="E396" i="2"/>
  <c r="F396" i="2"/>
  <c r="AG396" i="2"/>
  <c r="AH396" i="2"/>
  <c r="AI396" i="2"/>
  <c r="AJ396" i="2"/>
  <c r="C397" i="2"/>
  <c r="D397" i="2"/>
  <c r="E397" i="2"/>
  <c r="F397" i="2"/>
  <c r="AG397" i="2"/>
  <c r="AH397" i="2"/>
  <c r="AI397" i="2"/>
  <c r="AJ397" i="2"/>
  <c r="C398" i="2"/>
  <c r="D398" i="2"/>
  <c r="E398" i="2"/>
  <c r="F398" i="2"/>
  <c r="AG398" i="2"/>
  <c r="AH398" i="2"/>
  <c r="AI398" i="2"/>
  <c r="AJ398" i="2"/>
  <c r="C399" i="2"/>
  <c r="AK399" i="2" s="1"/>
  <c r="D399" i="2"/>
  <c r="E399" i="2"/>
  <c r="F399" i="2"/>
  <c r="AG399" i="2"/>
  <c r="AH399" i="2"/>
  <c r="AI399" i="2"/>
  <c r="AJ399" i="2"/>
  <c r="C400" i="2"/>
  <c r="AM400" i="2" s="1"/>
  <c r="D400" i="2"/>
  <c r="E400" i="2"/>
  <c r="F400" i="2"/>
  <c r="AG400" i="2"/>
  <c r="AH400" i="2"/>
  <c r="AI400" i="2"/>
  <c r="AJ400" i="2"/>
  <c r="C401" i="2"/>
  <c r="D401" i="2"/>
  <c r="E401" i="2"/>
  <c r="F401" i="2"/>
  <c r="AG401" i="2"/>
  <c r="AH401" i="2"/>
  <c r="AI401" i="2"/>
  <c r="AJ401" i="2"/>
  <c r="C402" i="2"/>
  <c r="AM402" i="2" s="1"/>
  <c r="D402" i="2"/>
  <c r="E402" i="2"/>
  <c r="F402" i="2"/>
  <c r="AG402" i="2"/>
  <c r="AH402" i="2"/>
  <c r="AI402" i="2"/>
  <c r="AJ402" i="2"/>
  <c r="C403" i="2"/>
  <c r="D403" i="2"/>
  <c r="E403" i="2"/>
  <c r="F403" i="2"/>
  <c r="AG403" i="2"/>
  <c r="AH403" i="2"/>
  <c r="AI403" i="2"/>
  <c r="AJ403" i="2"/>
  <c r="C404" i="2"/>
  <c r="L404" i="2" s="1"/>
  <c r="D404" i="2"/>
  <c r="E404" i="2"/>
  <c r="F404" i="2"/>
  <c r="AG404" i="2"/>
  <c r="AH404" i="2"/>
  <c r="AI404" i="2"/>
  <c r="AJ404" i="2"/>
  <c r="C405" i="2"/>
  <c r="D405" i="2"/>
  <c r="E405" i="2"/>
  <c r="F405" i="2"/>
  <c r="AG405" i="2"/>
  <c r="AH405" i="2"/>
  <c r="AI405" i="2"/>
  <c r="AJ405" i="2"/>
  <c r="C406" i="2"/>
  <c r="G406" i="2" s="1"/>
  <c r="D406" i="2"/>
  <c r="E406" i="2"/>
  <c r="F406" i="2"/>
  <c r="AG406" i="2"/>
  <c r="AH406" i="2"/>
  <c r="AI406" i="2"/>
  <c r="AJ406" i="2"/>
  <c r="C407" i="2"/>
  <c r="D407" i="2"/>
  <c r="E407" i="2"/>
  <c r="F407" i="2"/>
  <c r="AG407" i="2"/>
  <c r="AH407" i="2"/>
  <c r="AI407" i="2"/>
  <c r="AJ407" i="2"/>
  <c r="C408" i="2"/>
  <c r="D408" i="2"/>
  <c r="E408" i="2"/>
  <c r="F408" i="2"/>
  <c r="AG408" i="2"/>
  <c r="AH408" i="2"/>
  <c r="AI408" i="2"/>
  <c r="AJ408" i="2"/>
  <c r="C409" i="2"/>
  <c r="D409" i="2"/>
  <c r="E409" i="2"/>
  <c r="F409" i="2"/>
  <c r="AG409" i="2"/>
  <c r="AH409" i="2"/>
  <c r="AI409" i="2"/>
  <c r="AJ409" i="2"/>
  <c r="C410" i="2"/>
  <c r="D410" i="2"/>
  <c r="E410" i="2"/>
  <c r="F410" i="2"/>
  <c r="AG410" i="2"/>
  <c r="AH410" i="2"/>
  <c r="AI410" i="2"/>
  <c r="AJ410" i="2"/>
  <c r="C411" i="2"/>
  <c r="D411" i="2"/>
  <c r="E411" i="2"/>
  <c r="F411" i="2"/>
  <c r="AG411" i="2"/>
  <c r="AH411" i="2"/>
  <c r="AI411" i="2"/>
  <c r="AJ411" i="2"/>
  <c r="C412" i="2"/>
  <c r="J412" i="2" s="1"/>
  <c r="D412" i="2"/>
  <c r="E412" i="2"/>
  <c r="F412" i="2"/>
  <c r="AG412" i="2"/>
  <c r="AH412" i="2"/>
  <c r="AI412" i="2"/>
  <c r="AJ412" i="2"/>
  <c r="C413" i="2"/>
  <c r="J413" i="2" s="1"/>
  <c r="D413" i="2"/>
  <c r="E413" i="2"/>
  <c r="F413" i="2"/>
  <c r="AG413" i="2"/>
  <c r="AH413" i="2"/>
  <c r="AI413" i="2"/>
  <c r="AJ413" i="2"/>
  <c r="C414" i="2"/>
  <c r="AM414" i="2" s="1"/>
  <c r="D414" i="2"/>
  <c r="E414" i="2"/>
  <c r="F414" i="2"/>
  <c r="AG414" i="2"/>
  <c r="AH414" i="2"/>
  <c r="AI414" i="2"/>
  <c r="AJ414" i="2"/>
  <c r="C415" i="2"/>
  <c r="AL415" i="2" s="1"/>
  <c r="D415" i="2"/>
  <c r="E415" i="2"/>
  <c r="F415" i="2"/>
  <c r="AG415" i="2"/>
  <c r="AH415" i="2"/>
  <c r="AI415" i="2"/>
  <c r="AJ415" i="2"/>
  <c r="C416" i="2"/>
  <c r="D416" i="2"/>
  <c r="E416" i="2"/>
  <c r="F416" i="2"/>
  <c r="AG416" i="2"/>
  <c r="AH416" i="2"/>
  <c r="AI416" i="2"/>
  <c r="AJ416" i="2"/>
  <c r="C417" i="2"/>
  <c r="AM417" i="2" s="1"/>
  <c r="D417" i="2"/>
  <c r="E417" i="2"/>
  <c r="F417" i="2"/>
  <c r="AG417" i="2"/>
  <c r="AH417" i="2"/>
  <c r="AI417" i="2"/>
  <c r="AJ417" i="2"/>
  <c r="C418" i="2"/>
  <c r="D418" i="2"/>
  <c r="E418" i="2"/>
  <c r="F418" i="2"/>
  <c r="AG418" i="2"/>
  <c r="AH418" i="2"/>
  <c r="AI418" i="2"/>
  <c r="AJ418" i="2"/>
  <c r="C419" i="2"/>
  <c r="D419" i="2"/>
  <c r="E419" i="2"/>
  <c r="F419" i="2"/>
  <c r="AG419" i="2"/>
  <c r="AH419" i="2"/>
  <c r="AI419" i="2"/>
  <c r="AJ419" i="2"/>
  <c r="C420" i="2"/>
  <c r="L420" i="2" s="1"/>
  <c r="D420" i="2"/>
  <c r="E420" i="2"/>
  <c r="F420" i="2"/>
  <c r="AG420" i="2"/>
  <c r="AH420" i="2"/>
  <c r="AI420" i="2"/>
  <c r="AJ420" i="2"/>
  <c r="C421" i="2"/>
  <c r="D421" i="2"/>
  <c r="E421" i="2"/>
  <c r="F421" i="2"/>
  <c r="AG421" i="2"/>
  <c r="AH421" i="2"/>
  <c r="AI421" i="2"/>
  <c r="AJ421" i="2"/>
  <c r="C422" i="2"/>
  <c r="D422" i="2"/>
  <c r="E422" i="2"/>
  <c r="F422" i="2"/>
  <c r="AG422" i="2"/>
  <c r="AH422" i="2"/>
  <c r="AI422" i="2"/>
  <c r="AJ422" i="2"/>
  <c r="C423" i="2"/>
  <c r="AK423" i="2" s="1"/>
  <c r="D423" i="2"/>
  <c r="E423" i="2"/>
  <c r="F423" i="2"/>
  <c r="AG423" i="2"/>
  <c r="AH423" i="2"/>
  <c r="AI423" i="2"/>
  <c r="AJ423" i="2"/>
  <c r="C424" i="2"/>
  <c r="D424" i="2"/>
  <c r="E424" i="2"/>
  <c r="F424" i="2"/>
  <c r="AG424" i="2"/>
  <c r="AH424" i="2"/>
  <c r="AI424" i="2"/>
  <c r="AJ424" i="2"/>
  <c r="C425" i="2"/>
  <c r="D425" i="2"/>
  <c r="E425" i="2"/>
  <c r="F425" i="2"/>
  <c r="AG425" i="2"/>
  <c r="AH425" i="2"/>
  <c r="AI425" i="2"/>
  <c r="AJ425" i="2"/>
  <c r="C426" i="2"/>
  <c r="D426" i="2"/>
  <c r="E426" i="2"/>
  <c r="F426" i="2"/>
  <c r="AG426" i="2"/>
  <c r="AH426" i="2"/>
  <c r="AI426" i="2"/>
  <c r="AJ426" i="2"/>
  <c r="C427" i="2"/>
  <c r="AK427" i="2" s="1"/>
  <c r="D427" i="2"/>
  <c r="E427" i="2"/>
  <c r="F427" i="2"/>
  <c r="AG427" i="2"/>
  <c r="AH427" i="2"/>
  <c r="AI427" i="2"/>
  <c r="AJ427" i="2"/>
  <c r="C428" i="2"/>
  <c r="L428" i="2" s="1"/>
  <c r="D428" i="2"/>
  <c r="E428" i="2"/>
  <c r="F428" i="2"/>
  <c r="AG428" i="2"/>
  <c r="AH428" i="2"/>
  <c r="AI428" i="2"/>
  <c r="AJ428" i="2"/>
  <c r="C429" i="2"/>
  <c r="D429" i="2"/>
  <c r="E429" i="2"/>
  <c r="F429" i="2"/>
  <c r="AG429" i="2"/>
  <c r="AH429" i="2"/>
  <c r="AI429" i="2"/>
  <c r="AJ429" i="2"/>
  <c r="C430" i="2"/>
  <c r="D430" i="2"/>
  <c r="E430" i="2"/>
  <c r="F430" i="2"/>
  <c r="AG430" i="2"/>
  <c r="AH430" i="2"/>
  <c r="AI430" i="2"/>
  <c r="AJ430" i="2"/>
  <c r="C431" i="2"/>
  <c r="D431" i="2"/>
  <c r="E431" i="2"/>
  <c r="F431" i="2"/>
  <c r="AG431" i="2"/>
  <c r="AH431" i="2"/>
  <c r="AI431" i="2"/>
  <c r="AJ431" i="2"/>
  <c r="C432" i="2"/>
  <c r="D432" i="2"/>
  <c r="E432" i="2"/>
  <c r="F432" i="2"/>
  <c r="AG432" i="2"/>
  <c r="AH432" i="2"/>
  <c r="AI432" i="2"/>
  <c r="AJ432" i="2"/>
  <c r="C433" i="2"/>
  <c r="D433" i="2"/>
  <c r="E433" i="2"/>
  <c r="F433" i="2"/>
  <c r="AG433" i="2"/>
  <c r="AH433" i="2"/>
  <c r="AI433" i="2"/>
  <c r="AJ433" i="2"/>
  <c r="C434" i="2"/>
  <c r="D434" i="2"/>
  <c r="E434" i="2"/>
  <c r="F434" i="2"/>
  <c r="AG434" i="2"/>
  <c r="AH434" i="2"/>
  <c r="AI434" i="2"/>
  <c r="AJ434" i="2"/>
  <c r="C435" i="2"/>
  <c r="AK435" i="2" s="1"/>
  <c r="D435" i="2"/>
  <c r="E435" i="2"/>
  <c r="F435" i="2"/>
  <c r="AG435" i="2"/>
  <c r="AH435" i="2"/>
  <c r="AI435" i="2"/>
  <c r="AJ435" i="2"/>
  <c r="C436" i="2"/>
  <c r="D436" i="2"/>
  <c r="E436" i="2"/>
  <c r="F436" i="2"/>
  <c r="AG436" i="2"/>
  <c r="AH436" i="2"/>
  <c r="AI436" i="2"/>
  <c r="AJ436" i="2"/>
  <c r="C437" i="2"/>
  <c r="AM437" i="2" s="1"/>
  <c r="D437" i="2"/>
  <c r="E437" i="2"/>
  <c r="F437" i="2"/>
  <c r="AG437" i="2"/>
  <c r="AH437" i="2"/>
  <c r="AI437" i="2"/>
  <c r="AJ437" i="2"/>
  <c r="C438" i="2"/>
  <c r="AM438" i="2" s="1"/>
  <c r="D438" i="2"/>
  <c r="E438" i="2"/>
  <c r="F438" i="2"/>
  <c r="AG438" i="2"/>
  <c r="AH438" i="2"/>
  <c r="AI438" i="2"/>
  <c r="AJ438" i="2"/>
  <c r="C439" i="2"/>
  <c r="D439" i="2"/>
  <c r="E439" i="2"/>
  <c r="F439" i="2"/>
  <c r="AG439" i="2"/>
  <c r="AH439" i="2"/>
  <c r="AI439" i="2"/>
  <c r="AJ439" i="2"/>
  <c r="C440" i="2"/>
  <c r="G440" i="2" s="1"/>
  <c r="D440" i="2"/>
  <c r="E440" i="2"/>
  <c r="F440" i="2"/>
  <c r="AG440" i="2"/>
  <c r="AH440" i="2"/>
  <c r="AI440" i="2"/>
  <c r="AJ440" i="2"/>
  <c r="C441" i="2"/>
  <c r="D441" i="2"/>
  <c r="E441" i="2"/>
  <c r="F441" i="2"/>
  <c r="AG441" i="2"/>
  <c r="AH441" i="2"/>
  <c r="AI441" i="2"/>
  <c r="AJ441" i="2"/>
  <c r="C442" i="2"/>
  <c r="D442" i="2"/>
  <c r="E442" i="2"/>
  <c r="F442" i="2"/>
  <c r="AG442" i="2"/>
  <c r="AH442" i="2"/>
  <c r="AI442" i="2"/>
  <c r="AJ442" i="2"/>
  <c r="C443" i="2"/>
  <c r="G443" i="2" s="1"/>
  <c r="D443" i="2"/>
  <c r="E443" i="2"/>
  <c r="F443" i="2"/>
  <c r="AG443" i="2"/>
  <c r="AH443" i="2"/>
  <c r="AI443" i="2"/>
  <c r="AJ443" i="2"/>
  <c r="F444" i="2"/>
  <c r="AG444" i="2"/>
  <c r="AH444" i="2"/>
  <c r="AI444" i="2"/>
  <c r="AJ444" i="2"/>
  <c r="C446" i="2"/>
  <c r="D446" i="2"/>
  <c r="E446" i="2"/>
  <c r="F446" i="2"/>
  <c r="AG446" i="2"/>
  <c r="AH446" i="2"/>
  <c r="AI446" i="2"/>
  <c r="AJ446" i="2"/>
  <c r="C447" i="2"/>
  <c r="D447" i="2"/>
  <c r="E447" i="2"/>
  <c r="F447" i="2"/>
  <c r="AG447" i="2"/>
  <c r="AH447" i="2"/>
  <c r="AI447" i="2"/>
  <c r="AJ447" i="2"/>
  <c r="C448" i="2"/>
  <c r="AN448" i="2" s="1"/>
  <c r="D448" i="2"/>
  <c r="E448" i="2"/>
  <c r="F448" i="2"/>
  <c r="AG448" i="2"/>
  <c r="AH448" i="2"/>
  <c r="AI448" i="2"/>
  <c r="AJ448" i="2"/>
  <c r="C449" i="2"/>
  <c r="L449" i="2" s="1"/>
  <c r="D449" i="2"/>
  <c r="E449" i="2"/>
  <c r="F449" i="2"/>
  <c r="AG449" i="2"/>
  <c r="AH449" i="2"/>
  <c r="AI449" i="2"/>
  <c r="AJ449" i="2"/>
  <c r="C450" i="2"/>
  <c r="AM450" i="2" s="1"/>
  <c r="D450" i="2"/>
  <c r="E450" i="2"/>
  <c r="F450" i="2"/>
  <c r="AG450" i="2"/>
  <c r="AH450" i="2"/>
  <c r="AI450" i="2"/>
  <c r="AJ450" i="2"/>
  <c r="C451" i="2"/>
  <c r="AK451" i="2" s="1"/>
  <c r="D451" i="2"/>
  <c r="E451" i="2"/>
  <c r="F451" i="2"/>
  <c r="AG451" i="2"/>
  <c r="AH451" i="2"/>
  <c r="AI451" i="2"/>
  <c r="AJ451" i="2"/>
  <c r="C452" i="2"/>
  <c r="AM452" i="2" s="1"/>
  <c r="D452" i="2"/>
  <c r="E452" i="2"/>
  <c r="F452" i="2"/>
  <c r="AG452" i="2"/>
  <c r="AH452" i="2"/>
  <c r="AI452" i="2"/>
  <c r="AJ452" i="2"/>
  <c r="C453" i="2"/>
  <c r="J453" i="2" s="1"/>
  <c r="D453" i="2"/>
  <c r="E453" i="2"/>
  <c r="F453" i="2"/>
  <c r="AG453" i="2"/>
  <c r="AH453" i="2"/>
  <c r="AI453" i="2"/>
  <c r="AJ453" i="2"/>
  <c r="C454" i="2"/>
  <c r="D454" i="2"/>
  <c r="E454" i="2"/>
  <c r="F454" i="2"/>
  <c r="AG454" i="2"/>
  <c r="AH454" i="2"/>
  <c r="AI454" i="2"/>
  <c r="AJ454" i="2"/>
  <c r="C455" i="2"/>
  <c r="AL455" i="2" s="1"/>
  <c r="D455" i="2"/>
  <c r="E455" i="2"/>
  <c r="F455" i="2"/>
  <c r="AG455" i="2"/>
  <c r="AH455" i="2"/>
  <c r="AI455" i="2"/>
  <c r="AJ455" i="2"/>
  <c r="C456" i="2"/>
  <c r="J456" i="2" s="1"/>
  <c r="D456" i="2"/>
  <c r="E456" i="2"/>
  <c r="F456" i="2"/>
  <c r="AG456" i="2"/>
  <c r="AH456" i="2"/>
  <c r="AI456" i="2"/>
  <c r="AJ456" i="2"/>
  <c r="C457" i="2"/>
  <c r="AK457" i="2" s="1"/>
  <c r="D457" i="2"/>
  <c r="E457" i="2"/>
  <c r="F457" i="2"/>
  <c r="AG457" i="2"/>
  <c r="AH457" i="2"/>
  <c r="AI457" i="2"/>
  <c r="AJ457" i="2"/>
  <c r="C458" i="2"/>
  <c r="AK458" i="2" s="1"/>
  <c r="D458" i="2"/>
  <c r="E458" i="2"/>
  <c r="F458" i="2"/>
  <c r="AG458" i="2"/>
  <c r="AH458" i="2"/>
  <c r="AI458" i="2"/>
  <c r="AJ458" i="2"/>
  <c r="C459" i="2"/>
  <c r="D459" i="2"/>
  <c r="E459" i="2"/>
  <c r="F459" i="2"/>
  <c r="AG459" i="2"/>
  <c r="AH459" i="2"/>
  <c r="AI459" i="2"/>
  <c r="AJ459" i="2"/>
  <c r="C460" i="2"/>
  <c r="D460" i="2"/>
  <c r="E460" i="2"/>
  <c r="F460" i="2"/>
  <c r="AG460" i="2"/>
  <c r="AH460" i="2"/>
  <c r="AI460" i="2"/>
  <c r="AJ460" i="2"/>
  <c r="C461" i="2"/>
  <c r="AK461" i="2" s="1"/>
  <c r="D461" i="2"/>
  <c r="E461" i="2"/>
  <c r="F461" i="2"/>
  <c r="AG461" i="2"/>
  <c r="AH461" i="2"/>
  <c r="AI461" i="2"/>
  <c r="AJ461" i="2"/>
  <c r="C462" i="2"/>
  <c r="D462" i="2"/>
  <c r="E462" i="2"/>
  <c r="F462" i="2"/>
  <c r="AG462" i="2"/>
  <c r="AH462" i="2"/>
  <c r="AI462" i="2"/>
  <c r="AJ462" i="2"/>
  <c r="C463" i="2"/>
  <c r="D463" i="2"/>
  <c r="E463" i="2"/>
  <c r="F463" i="2"/>
  <c r="AG463" i="2"/>
  <c r="AH463" i="2"/>
  <c r="AI463" i="2"/>
  <c r="AJ463" i="2"/>
  <c r="C464" i="2"/>
  <c r="L464" i="2" s="1"/>
  <c r="D464" i="2"/>
  <c r="E464" i="2"/>
  <c r="F464" i="2"/>
  <c r="AG464" i="2"/>
  <c r="AH464" i="2"/>
  <c r="AI464" i="2"/>
  <c r="AJ464" i="2"/>
  <c r="C465" i="2"/>
  <c r="D465" i="2"/>
  <c r="E465" i="2"/>
  <c r="F465" i="2"/>
  <c r="AG465" i="2"/>
  <c r="AH465" i="2"/>
  <c r="AI465" i="2"/>
  <c r="AJ465" i="2"/>
  <c r="C466" i="2"/>
  <c r="K466" i="2" s="1"/>
  <c r="D466" i="2"/>
  <c r="E466" i="2"/>
  <c r="F466" i="2"/>
  <c r="AG466" i="2"/>
  <c r="AH466" i="2"/>
  <c r="AI466" i="2"/>
  <c r="AJ466" i="2"/>
  <c r="C467" i="2"/>
  <c r="D467" i="2"/>
  <c r="E467" i="2"/>
  <c r="F467" i="2"/>
  <c r="AG467" i="2"/>
  <c r="AH467" i="2"/>
  <c r="AI467" i="2"/>
  <c r="AJ467" i="2"/>
  <c r="C468" i="2"/>
  <c r="AN468" i="2" s="1"/>
  <c r="D468" i="2"/>
  <c r="E468" i="2"/>
  <c r="F468" i="2"/>
  <c r="AG468" i="2"/>
  <c r="AH468" i="2"/>
  <c r="AI468" i="2"/>
  <c r="AJ468" i="2"/>
  <c r="C469" i="2"/>
  <c r="AK469" i="2" s="1"/>
  <c r="D469" i="2"/>
  <c r="E469" i="2"/>
  <c r="F469" i="2"/>
  <c r="AG469" i="2"/>
  <c r="AH469" i="2"/>
  <c r="AI469" i="2"/>
  <c r="AJ469" i="2"/>
  <c r="C470" i="2"/>
  <c r="L470" i="2" s="1"/>
  <c r="D470" i="2"/>
  <c r="E470" i="2"/>
  <c r="F470" i="2"/>
  <c r="AG470" i="2"/>
  <c r="AH470" i="2"/>
  <c r="AI470" i="2"/>
  <c r="AJ470" i="2"/>
  <c r="C471" i="2"/>
  <c r="AM471" i="2" s="1"/>
  <c r="D471" i="2"/>
  <c r="E471" i="2"/>
  <c r="F471" i="2"/>
  <c r="AG471" i="2"/>
  <c r="AH471" i="2"/>
  <c r="AI471" i="2"/>
  <c r="AJ471" i="2"/>
  <c r="C472" i="2"/>
  <c r="AM472" i="2" s="1"/>
  <c r="D472" i="2"/>
  <c r="E472" i="2"/>
  <c r="F472" i="2"/>
  <c r="AG472" i="2"/>
  <c r="AH472" i="2"/>
  <c r="AI472" i="2"/>
  <c r="AJ472" i="2"/>
  <c r="C473" i="2"/>
  <c r="AM473" i="2" s="1"/>
  <c r="D473" i="2"/>
  <c r="E473" i="2"/>
  <c r="F473" i="2"/>
  <c r="AG473" i="2"/>
  <c r="AH473" i="2"/>
  <c r="AI473" i="2"/>
  <c r="AJ473" i="2"/>
  <c r="C474" i="2"/>
  <c r="K474" i="2" s="1"/>
  <c r="D474" i="2"/>
  <c r="E474" i="2"/>
  <c r="F474" i="2"/>
  <c r="AG474" i="2"/>
  <c r="AH474" i="2"/>
  <c r="AI474" i="2"/>
  <c r="AJ474" i="2"/>
  <c r="F475" i="2"/>
  <c r="AH475" i="2"/>
  <c r="AJ475" i="2"/>
  <c r="AG477" i="2"/>
  <c r="AH477" i="2"/>
  <c r="AJ477" i="2"/>
  <c r="AG478" i="2"/>
  <c r="AH478" i="2"/>
  <c r="AJ478" i="2"/>
  <c r="AG479" i="2"/>
  <c r="AH479" i="2"/>
  <c r="AJ479" i="2"/>
  <c r="AG480" i="2"/>
  <c r="AH480" i="2"/>
  <c r="AJ480" i="2"/>
  <c r="AG481" i="2"/>
  <c r="AH481" i="2"/>
  <c r="AJ481" i="2"/>
  <c r="AG482" i="2"/>
  <c r="AH482" i="2"/>
  <c r="AJ482" i="2"/>
  <c r="AG483" i="2"/>
  <c r="AH483" i="2"/>
  <c r="AJ483" i="2"/>
  <c r="AG484" i="2"/>
  <c r="AH484" i="2"/>
  <c r="AJ484" i="2"/>
  <c r="AG485" i="2"/>
  <c r="AH485" i="2"/>
  <c r="AJ485" i="2"/>
  <c r="AG486" i="2"/>
  <c r="AH486" i="2"/>
  <c r="AJ486" i="2"/>
  <c r="AG487" i="2"/>
  <c r="AH487" i="2"/>
  <c r="AJ487" i="2"/>
  <c r="AG488" i="2"/>
  <c r="AH488" i="2"/>
  <c r="AJ488" i="2"/>
  <c r="AG489" i="2"/>
  <c r="AH489" i="2"/>
  <c r="AJ489" i="2"/>
  <c r="AG490" i="2"/>
  <c r="AH490" i="2"/>
  <c r="AJ490" i="2"/>
  <c r="AG491" i="2"/>
  <c r="AH491" i="2"/>
  <c r="AJ491" i="2"/>
  <c r="C493" i="2"/>
  <c r="D493" i="2"/>
  <c r="E493" i="2"/>
  <c r="F493" i="2"/>
  <c r="AG493" i="2"/>
  <c r="AH493" i="2"/>
  <c r="AI493" i="2"/>
  <c r="AJ493" i="2"/>
  <c r="C494" i="2"/>
  <c r="D494" i="2"/>
  <c r="E494" i="2"/>
  <c r="F494" i="2"/>
  <c r="AG494" i="2"/>
  <c r="AH494" i="2"/>
  <c r="AI494" i="2"/>
  <c r="AJ494" i="2"/>
  <c r="C495" i="2"/>
  <c r="AK495" i="2" s="1"/>
  <c r="D495" i="2"/>
  <c r="E495" i="2"/>
  <c r="F495" i="2"/>
  <c r="AG495" i="2"/>
  <c r="AH495" i="2"/>
  <c r="AI495" i="2"/>
  <c r="AJ495" i="2"/>
  <c r="C496" i="2"/>
  <c r="K496" i="2" s="1"/>
  <c r="D496" i="2"/>
  <c r="E496" i="2"/>
  <c r="F496" i="2"/>
  <c r="AG496" i="2"/>
  <c r="AH496" i="2"/>
  <c r="AI496" i="2"/>
  <c r="AJ496" i="2"/>
  <c r="C497" i="2"/>
  <c r="D497" i="2"/>
  <c r="E497" i="2"/>
  <c r="F497" i="2"/>
  <c r="AG497" i="2"/>
  <c r="AH497" i="2"/>
  <c r="AI497" i="2"/>
  <c r="AJ497" i="2"/>
  <c r="C498" i="2"/>
  <c r="D498" i="2"/>
  <c r="E498" i="2"/>
  <c r="F498" i="2"/>
  <c r="AG498" i="2"/>
  <c r="AH498" i="2"/>
  <c r="AI498" i="2"/>
  <c r="AJ498" i="2"/>
  <c r="C499" i="2"/>
  <c r="D499" i="2"/>
  <c r="E499" i="2"/>
  <c r="F499" i="2"/>
  <c r="AG499" i="2"/>
  <c r="AH499" i="2"/>
  <c r="AI499" i="2"/>
  <c r="AJ499" i="2"/>
  <c r="C500" i="2"/>
  <c r="L500" i="2" s="1"/>
  <c r="D500" i="2"/>
  <c r="E500" i="2"/>
  <c r="F500" i="2"/>
  <c r="AG500" i="2"/>
  <c r="AH500" i="2"/>
  <c r="AI500" i="2"/>
  <c r="AJ500" i="2"/>
  <c r="C501" i="2"/>
  <c r="D501" i="2"/>
  <c r="E501" i="2"/>
  <c r="F501" i="2"/>
  <c r="AG501" i="2"/>
  <c r="AH501" i="2"/>
  <c r="AI501" i="2"/>
  <c r="AJ501" i="2"/>
  <c r="C502" i="2"/>
  <c r="D502" i="2"/>
  <c r="E502" i="2"/>
  <c r="F502" i="2"/>
  <c r="AG502" i="2"/>
  <c r="AH502" i="2"/>
  <c r="AI502" i="2"/>
  <c r="AJ502" i="2"/>
  <c r="C503" i="2"/>
  <c r="AK503" i="2" s="1"/>
  <c r="D503" i="2"/>
  <c r="E503" i="2"/>
  <c r="F503" i="2"/>
  <c r="AG503" i="2"/>
  <c r="AH503" i="2"/>
  <c r="AI503" i="2"/>
  <c r="AJ503" i="2"/>
  <c r="C504" i="2"/>
  <c r="K504" i="2" s="1"/>
  <c r="D504" i="2"/>
  <c r="E504" i="2"/>
  <c r="F504" i="2"/>
  <c r="AG504" i="2"/>
  <c r="AH504" i="2"/>
  <c r="AI504" i="2"/>
  <c r="AJ504" i="2"/>
  <c r="C505" i="2"/>
  <c r="D505" i="2"/>
  <c r="E505" i="2"/>
  <c r="F505" i="2"/>
  <c r="AG505" i="2"/>
  <c r="AH505" i="2"/>
  <c r="AI505" i="2"/>
  <c r="AJ505" i="2"/>
  <c r="C506" i="2"/>
  <c r="AM506" i="2" s="1"/>
  <c r="D506" i="2"/>
  <c r="E506" i="2"/>
  <c r="F506" i="2"/>
  <c r="AG506" i="2"/>
  <c r="AH506" i="2"/>
  <c r="AI506" i="2"/>
  <c r="AJ506" i="2"/>
  <c r="C507" i="2"/>
  <c r="D507" i="2"/>
  <c r="E507" i="2"/>
  <c r="F507" i="2"/>
  <c r="AG507" i="2"/>
  <c r="AH507" i="2"/>
  <c r="AI507" i="2"/>
  <c r="AJ507" i="2"/>
  <c r="C508" i="2"/>
  <c r="D508" i="2"/>
  <c r="E508" i="2"/>
  <c r="F508" i="2"/>
  <c r="AG508" i="2"/>
  <c r="AH508" i="2"/>
  <c r="AI508" i="2"/>
  <c r="AJ508" i="2"/>
  <c r="C509" i="2"/>
  <c r="AM509" i="2" s="1"/>
  <c r="D509" i="2"/>
  <c r="E509" i="2"/>
  <c r="F509" i="2"/>
  <c r="AG509" i="2"/>
  <c r="AH509" i="2"/>
  <c r="AI509" i="2"/>
  <c r="AJ509" i="2"/>
  <c r="C510" i="2"/>
  <c r="D510" i="2"/>
  <c r="E510" i="2"/>
  <c r="F510" i="2"/>
  <c r="AG510" i="2"/>
  <c r="AH510" i="2"/>
  <c r="AI510" i="2"/>
  <c r="AJ510" i="2"/>
  <c r="C511" i="2"/>
  <c r="J511" i="2" s="1"/>
  <c r="D511" i="2"/>
  <c r="E511" i="2"/>
  <c r="F511" i="2"/>
  <c r="AG511" i="2"/>
  <c r="AH511" i="2"/>
  <c r="AI511" i="2"/>
  <c r="AJ511" i="2"/>
  <c r="C512" i="2"/>
  <c r="K512" i="2" s="1"/>
  <c r="D512" i="2"/>
  <c r="E512" i="2"/>
  <c r="F512" i="2"/>
  <c r="AG512" i="2"/>
  <c r="AH512" i="2"/>
  <c r="AI512" i="2"/>
  <c r="AJ512" i="2"/>
  <c r="C513" i="2"/>
  <c r="D513" i="2"/>
  <c r="E513" i="2"/>
  <c r="F513" i="2"/>
  <c r="AG513" i="2"/>
  <c r="AH513" i="2"/>
  <c r="AI513" i="2"/>
  <c r="AJ513" i="2"/>
  <c r="C514" i="2"/>
  <c r="D514" i="2"/>
  <c r="E514" i="2"/>
  <c r="F514" i="2"/>
  <c r="AG514" i="2"/>
  <c r="AH514" i="2"/>
  <c r="AI514" i="2"/>
  <c r="AJ514" i="2"/>
  <c r="C515" i="2"/>
  <c r="D515" i="2"/>
  <c r="E515" i="2"/>
  <c r="F515" i="2"/>
  <c r="AG515" i="2"/>
  <c r="AH515" i="2"/>
  <c r="AI515" i="2"/>
  <c r="AJ515" i="2"/>
  <c r="C516" i="2"/>
  <c r="AM516" i="2" s="1"/>
  <c r="D516" i="2"/>
  <c r="E516" i="2"/>
  <c r="F516" i="2"/>
  <c r="AG516" i="2"/>
  <c r="AH516" i="2"/>
  <c r="AI516" i="2"/>
  <c r="AJ516" i="2"/>
  <c r="C517" i="2"/>
  <c r="D517" i="2"/>
  <c r="E517" i="2"/>
  <c r="F517" i="2"/>
  <c r="AG517" i="2"/>
  <c r="AH517" i="2"/>
  <c r="AI517" i="2"/>
  <c r="AJ517" i="2"/>
  <c r="C518" i="2"/>
  <c r="D518" i="2"/>
  <c r="E518" i="2"/>
  <c r="F518" i="2"/>
  <c r="AG518" i="2"/>
  <c r="AH518" i="2"/>
  <c r="AI518" i="2"/>
  <c r="AJ518" i="2"/>
  <c r="C519" i="2"/>
  <c r="AK519" i="2" s="1"/>
  <c r="D519" i="2"/>
  <c r="E519" i="2"/>
  <c r="F519" i="2"/>
  <c r="AG519" i="2"/>
  <c r="AH519" i="2"/>
  <c r="AI519" i="2"/>
  <c r="AJ519" i="2"/>
  <c r="C520" i="2"/>
  <c r="AK520" i="2" s="1"/>
  <c r="D520" i="2"/>
  <c r="E520" i="2"/>
  <c r="F520" i="2"/>
  <c r="AG520" i="2"/>
  <c r="AH520" i="2"/>
  <c r="AI520" i="2"/>
  <c r="AJ520" i="2"/>
  <c r="C521" i="2"/>
  <c r="D521" i="2"/>
  <c r="E521" i="2"/>
  <c r="F521" i="2"/>
  <c r="AG521" i="2"/>
  <c r="AH521" i="2"/>
  <c r="AI521" i="2"/>
  <c r="AJ521" i="2"/>
  <c r="C522" i="2"/>
  <c r="L522" i="2" s="1"/>
  <c r="D522" i="2"/>
  <c r="E522" i="2"/>
  <c r="F522" i="2"/>
  <c r="AG522" i="2"/>
  <c r="AH522" i="2"/>
  <c r="AI522" i="2"/>
  <c r="AJ522" i="2"/>
  <c r="C523" i="2"/>
  <c r="D523" i="2"/>
  <c r="E523" i="2"/>
  <c r="F523" i="2"/>
  <c r="AG523" i="2"/>
  <c r="AH523" i="2"/>
  <c r="AI523" i="2"/>
  <c r="AJ523" i="2"/>
  <c r="C524" i="2"/>
  <c r="D524" i="2"/>
  <c r="E524" i="2"/>
  <c r="F524" i="2"/>
  <c r="AG524" i="2"/>
  <c r="AH524" i="2"/>
  <c r="AI524" i="2"/>
  <c r="AJ524" i="2"/>
  <c r="C525" i="2"/>
  <c r="AM525" i="2" s="1"/>
  <c r="D525" i="2"/>
  <c r="E525" i="2"/>
  <c r="F525" i="2"/>
  <c r="AG525" i="2"/>
  <c r="AH525" i="2"/>
  <c r="AI525" i="2"/>
  <c r="AJ525" i="2"/>
  <c r="C526" i="2"/>
  <c r="D526" i="2"/>
  <c r="E526" i="2"/>
  <c r="F526" i="2"/>
  <c r="AG526" i="2"/>
  <c r="AH526" i="2"/>
  <c r="AI526" i="2"/>
  <c r="AJ526" i="2"/>
  <c r="C527" i="2"/>
  <c r="AK527" i="2" s="1"/>
  <c r="D527" i="2"/>
  <c r="E527" i="2"/>
  <c r="F527" i="2"/>
  <c r="AG527" i="2"/>
  <c r="AH527" i="2"/>
  <c r="AI527" i="2"/>
  <c r="AJ527" i="2"/>
  <c r="C528" i="2"/>
  <c r="D528" i="2"/>
  <c r="E528" i="2"/>
  <c r="F528" i="2"/>
  <c r="AG528" i="2"/>
  <c r="AH528" i="2"/>
  <c r="AI528" i="2"/>
  <c r="AJ528" i="2"/>
  <c r="C529" i="2"/>
  <c r="D529" i="2"/>
  <c r="E529" i="2"/>
  <c r="F529" i="2"/>
  <c r="AG529" i="2"/>
  <c r="AH529" i="2"/>
  <c r="AI529" i="2"/>
  <c r="AJ529" i="2"/>
  <c r="C530" i="2"/>
  <c r="D530" i="2"/>
  <c r="E530" i="2"/>
  <c r="F530" i="2"/>
  <c r="AG530" i="2"/>
  <c r="AH530" i="2"/>
  <c r="AI530" i="2"/>
  <c r="AJ530" i="2"/>
  <c r="C531" i="2"/>
  <c r="D531" i="2"/>
  <c r="E531" i="2"/>
  <c r="F531" i="2"/>
  <c r="AG531" i="2"/>
  <c r="AH531" i="2"/>
  <c r="AI531" i="2"/>
  <c r="AJ531" i="2"/>
  <c r="D532" i="2"/>
  <c r="F532" i="2"/>
  <c r="AG532" i="2"/>
  <c r="AH532" i="2"/>
  <c r="AI532" i="2"/>
  <c r="AJ532" i="2"/>
  <c r="C534" i="2"/>
  <c r="D534" i="2"/>
  <c r="E534" i="2"/>
  <c r="F534" i="2"/>
  <c r="AG534" i="2"/>
  <c r="AH534" i="2"/>
  <c r="AI534" i="2"/>
  <c r="AJ534" i="2"/>
  <c r="C535" i="2"/>
  <c r="D535" i="2"/>
  <c r="E535" i="2"/>
  <c r="F535" i="2"/>
  <c r="AG535" i="2"/>
  <c r="AH535" i="2"/>
  <c r="AI535" i="2"/>
  <c r="AJ535" i="2"/>
  <c r="C536" i="2"/>
  <c r="J536" i="2" s="1"/>
  <c r="D536" i="2"/>
  <c r="E536" i="2"/>
  <c r="F536" i="2"/>
  <c r="AG536" i="2"/>
  <c r="AH536" i="2"/>
  <c r="AI536" i="2"/>
  <c r="AJ536" i="2"/>
  <c r="C537" i="2"/>
  <c r="D537" i="2"/>
  <c r="E537" i="2"/>
  <c r="F537" i="2"/>
  <c r="AG537" i="2"/>
  <c r="AH537" i="2"/>
  <c r="AI537" i="2"/>
  <c r="AJ537" i="2"/>
  <c r="C538" i="2"/>
  <c r="D538" i="2"/>
  <c r="E538" i="2"/>
  <c r="F538" i="2"/>
  <c r="AG538" i="2"/>
  <c r="AH538" i="2"/>
  <c r="AI538" i="2"/>
  <c r="AJ538" i="2"/>
  <c r="C539" i="2"/>
  <c r="AM539" i="2" s="1"/>
  <c r="D539" i="2"/>
  <c r="E539" i="2"/>
  <c r="F539" i="2"/>
  <c r="AG539" i="2"/>
  <c r="AH539" i="2"/>
  <c r="AI539" i="2"/>
  <c r="AJ539" i="2"/>
  <c r="C540" i="2"/>
  <c r="D540" i="2"/>
  <c r="E540" i="2"/>
  <c r="F540" i="2"/>
  <c r="AG540" i="2"/>
  <c r="AH540" i="2"/>
  <c r="AI540" i="2"/>
  <c r="AJ540" i="2"/>
  <c r="C541" i="2"/>
  <c r="D541" i="2"/>
  <c r="E541" i="2"/>
  <c r="F541" i="2"/>
  <c r="AG541" i="2"/>
  <c r="AH541" i="2"/>
  <c r="AI541" i="2"/>
  <c r="AJ541" i="2"/>
  <c r="C542" i="2"/>
  <c r="J542" i="2" s="1"/>
  <c r="D542" i="2"/>
  <c r="E542" i="2"/>
  <c r="F542" i="2"/>
  <c r="AG542" i="2"/>
  <c r="AH542" i="2"/>
  <c r="AI542" i="2"/>
  <c r="AJ542" i="2"/>
  <c r="C543" i="2"/>
  <c r="AN543" i="2" s="1"/>
  <c r="D543" i="2"/>
  <c r="E543" i="2"/>
  <c r="F543" i="2"/>
  <c r="AG543" i="2"/>
  <c r="AH543" i="2"/>
  <c r="AI543" i="2"/>
  <c r="AJ543" i="2"/>
  <c r="C544" i="2"/>
  <c r="D544" i="2"/>
  <c r="E544" i="2"/>
  <c r="F544" i="2"/>
  <c r="AG544" i="2"/>
  <c r="AH544" i="2"/>
  <c r="AI544" i="2"/>
  <c r="AJ544" i="2"/>
  <c r="C545" i="2"/>
  <c r="K545" i="2" s="1"/>
  <c r="D545" i="2"/>
  <c r="E545" i="2"/>
  <c r="F545" i="2"/>
  <c r="AG545" i="2"/>
  <c r="AH545" i="2"/>
  <c r="AI545" i="2"/>
  <c r="AJ545" i="2"/>
  <c r="C546" i="2"/>
  <c r="AK546" i="2" s="1"/>
  <c r="D546" i="2"/>
  <c r="E546" i="2"/>
  <c r="F546" i="2"/>
  <c r="AG546" i="2"/>
  <c r="AH546" i="2"/>
  <c r="AI546" i="2"/>
  <c r="AJ546" i="2"/>
  <c r="C547" i="2"/>
  <c r="D547" i="2"/>
  <c r="E547" i="2"/>
  <c r="F547" i="2"/>
  <c r="AG547" i="2"/>
  <c r="AH547" i="2"/>
  <c r="AI547" i="2"/>
  <c r="AJ547" i="2"/>
  <c r="C548" i="2"/>
  <c r="J548" i="2" s="1"/>
  <c r="D548" i="2"/>
  <c r="E548" i="2"/>
  <c r="F548" i="2"/>
  <c r="AG548" i="2"/>
  <c r="AH548" i="2"/>
  <c r="AI548" i="2"/>
  <c r="AJ548" i="2"/>
  <c r="C549" i="2"/>
  <c r="AK549" i="2" s="1"/>
  <c r="D549" i="2"/>
  <c r="E549" i="2"/>
  <c r="F549" i="2"/>
  <c r="AG549" i="2"/>
  <c r="AH549" i="2"/>
  <c r="AI549" i="2"/>
  <c r="AJ549" i="2"/>
  <c r="C550" i="2"/>
  <c r="D550" i="2"/>
  <c r="E550" i="2"/>
  <c r="F550" i="2"/>
  <c r="AG550" i="2"/>
  <c r="AH550" i="2"/>
  <c r="AI550" i="2"/>
  <c r="AJ550" i="2"/>
  <c r="C551" i="2"/>
  <c r="AN551" i="2" s="1"/>
  <c r="D551" i="2"/>
  <c r="E551" i="2"/>
  <c r="F551" i="2"/>
  <c r="AG551" i="2"/>
  <c r="AH551" i="2"/>
  <c r="AI551" i="2"/>
  <c r="AJ551" i="2"/>
  <c r="C552" i="2"/>
  <c r="AK552" i="2" s="1"/>
  <c r="D552" i="2"/>
  <c r="E552" i="2"/>
  <c r="F552" i="2"/>
  <c r="AG552" i="2"/>
  <c r="AH552" i="2"/>
  <c r="AI552" i="2"/>
  <c r="AJ552" i="2"/>
  <c r="C553" i="2"/>
  <c r="AK553" i="2" s="1"/>
  <c r="D553" i="2"/>
  <c r="E553" i="2"/>
  <c r="F553" i="2"/>
  <c r="AG553" i="2"/>
  <c r="AH553" i="2"/>
  <c r="AI553" i="2"/>
  <c r="AJ553" i="2"/>
  <c r="C554" i="2"/>
  <c r="D554" i="2"/>
  <c r="E554" i="2"/>
  <c r="F554" i="2"/>
  <c r="AG554" i="2"/>
  <c r="AH554" i="2"/>
  <c r="AI554" i="2"/>
  <c r="AJ554" i="2"/>
  <c r="C555" i="2"/>
  <c r="AM555" i="2" s="1"/>
  <c r="D555" i="2"/>
  <c r="E555" i="2"/>
  <c r="F555" i="2"/>
  <c r="AG555" i="2"/>
  <c r="AH555" i="2"/>
  <c r="AI555" i="2"/>
  <c r="AJ555" i="2"/>
  <c r="C556" i="2"/>
  <c r="D556" i="2"/>
  <c r="E556" i="2"/>
  <c r="F556" i="2"/>
  <c r="AG556" i="2"/>
  <c r="AH556" i="2"/>
  <c r="AI556" i="2"/>
  <c r="AJ556" i="2"/>
  <c r="C557" i="2"/>
  <c r="K557" i="2" s="1"/>
  <c r="D557" i="2"/>
  <c r="E557" i="2"/>
  <c r="F557" i="2"/>
  <c r="AG557" i="2"/>
  <c r="AH557" i="2"/>
  <c r="AI557" i="2"/>
  <c r="AJ557" i="2"/>
  <c r="C558" i="2"/>
  <c r="AK558" i="2" s="1"/>
  <c r="D558" i="2"/>
  <c r="E558" i="2"/>
  <c r="F558" i="2"/>
  <c r="AG558" i="2"/>
  <c r="AH558" i="2"/>
  <c r="AI558" i="2"/>
  <c r="AJ558" i="2"/>
  <c r="C559" i="2"/>
  <c r="AM559" i="2" s="1"/>
  <c r="D559" i="2"/>
  <c r="E559" i="2"/>
  <c r="F559" i="2"/>
  <c r="AG559" i="2"/>
  <c r="AH559" i="2"/>
  <c r="AI559" i="2"/>
  <c r="AJ559" i="2"/>
  <c r="C560" i="2"/>
  <c r="AK560" i="2" s="1"/>
  <c r="D560" i="2"/>
  <c r="E560" i="2"/>
  <c r="F560" i="2"/>
  <c r="AG560" i="2"/>
  <c r="AH560" i="2"/>
  <c r="AI560" i="2"/>
  <c r="AJ560" i="2"/>
  <c r="C561" i="2"/>
  <c r="D561" i="2"/>
  <c r="E561" i="2"/>
  <c r="F561" i="2"/>
  <c r="AG561" i="2"/>
  <c r="AH561" i="2"/>
  <c r="AI561" i="2"/>
  <c r="AJ561" i="2"/>
  <c r="C562" i="2"/>
  <c r="D562" i="2"/>
  <c r="E562" i="2"/>
  <c r="F562" i="2"/>
  <c r="AG562" i="2"/>
  <c r="AH562" i="2"/>
  <c r="AI562" i="2"/>
  <c r="AJ562" i="2"/>
  <c r="C563" i="2"/>
  <c r="D563" i="2"/>
  <c r="E563" i="2"/>
  <c r="F563" i="2"/>
  <c r="AG563" i="2"/>
  <c r="AH563" i="2"/>
  <c r="AI563" i="2"/>
  <c r="AJ563" i="2"/>
  <c r="C564" i="2"/>
  <c r="D564" i="2"/>
  <c r="E564" i="2"/>
  <c r="F564" i="2"/>
  <c r="AG564" i="2"/>
  <c r="AH564" i="2"/>
  <c r="AI564" i="2"/>
  <c r="AJ564" i="2"/>
  <c r="C565" i="2"/>
  <c r="AK565" i="2" s="1"/>
  <c r="D565" i="2"/>
  <c r="E565" i="2"/>
  <c r="F565" i="2"/>
  <c r="AG565" i="2"/>
  <c r="AH565" i="2"/>
  <c r="AI565" i="2"/>
  <c r="AJ565" i="2"/>
  <c r="C566" i="2"/>
  <c r="J566" i="2" s="1"/>
  <c r="D566" i="2"/>
  <c r="E566" i="2"/>
  <c r="F566" i="2"/>
  <c r="AG566" i="2"/>
  <c r="AH566" i="2"/>
  <c r="AI566" i="2"/>
  <c r="AJ566" i="2"/>
  <c r="C567" i="2"/>
  <c r="D567" i="2"/>
  <c r="E567" i="2"/>
  <c r="F567" i="2"/>
  <c r="AG567" i="2"/>
  <c r="AH567" i="2"/>
  <c r="AI567" i="2"/>
  <c r="AJ567" i="2"/>
  <c r="C568" i="2"/>
  <c r="AK568" i="2" s="1"/>
  <c r="D568" i="2"/>
  <c r="E568" i="2"/>
  <c r="F568" i="2"/>
  <c r="AG568" i="2"/>
  <c r="AH568" i="2"/>
  <c r="AI568" i="2"/>
  <c r="AJ568" i="2"/>
  <c r="C569" i="2"/>
  <c r="K569" i="2" s="1"/>
  <c r="D569" i="2"/>
  <c r="E569" i="2"/>
  <c r="F569" i="2"/>
  <c r="AG569" i="2"/>
  <c r="AH569" i="2"/>
  <c r="AI569" i="2"/>
  <c r="AJ569" i="2"/>
  <c r="C570" i="2"/>
  <c r="D570" i="2"/>
  <c r="E570" i="2"/>
  <c r="F570" i="2"/>
  <c r="AG570" i="2"/>
  <c r="AH570" i="2"/>
  <c r="AI570" i="2"/>
  <c r="AJ570" i="2"/>
  <c r="C571" i="2"/>
  <c r="AM571" i="2" s="1"/>
  <c r="D571" i="2"/>
  <c r="E571" i="2"/>
  <c r="F571" i="2"/>
  <c r="AG571" i="2"/>
  <c r="AH571" i="2"/>
  <c r="AI571" i="2"/>
  <c r="AJ571" i="2"/>
  <c r="C572" i="2"/>
  <c r="D572" i="2"/>
  <c r="E572" i="2"/>
  <c r="F572" i="2"/>
  <c r="AG572" i="2"/>
  <c r="AH572" i="2"/>
  <c r="AI572" i="2"/>
  <c r="AJ572" i="2"/>
  <c r="C573" i="2"/>
  <c r="D573" i="2"/>
  <c r="E573" i="2"/>
  <c r="F573" i="2"/>
  <c r="AG573" i="2"/>
  <c r="AH573" i="2"/>
  <c r="AI573" i="2"/>
  <c r="AJ573" i="2"/>
  <c r="C574" i="2"/>
  <c r="D574" i="2"/>
  <c r="E574" i="2"/>
  <c r="F574" i="2"/>
  <c r="AG574" i="2"/>
  <c r="AH574" i="2"/>
  <c r="AI574" i="2"/>
  <c r="AJ574" i="2"/>
  <c r="C575" i="2"/>
  <c r="AM575" i="2" s="1"/>
  <c r="D575" i="2"/>
  <c r="E575" i="2"/>
  <c r="F575" i="2"/>
  <c r="AG575" i="2"/>
  <c r="AH575" i="2"/>
  <c r="AI575" i="2"/>
  <c r="AJ575" i="2"/>
  <c r="C576" i="2"/>
  <c r="AK576" i="2" s="1"/>
  <c r="D576" i="2"/>
  <c r="E576" i="2"/>
  <c r="F576" i="2"/>
  <c r="AG576" i="2"/>
  <c r="AH576" i="2"/>
  <c r="AI576" i="2"/>
  <c r="AJ576" i="2"/>
  <c r="C577" i="2"/>
  <c r="AK577" i="2" s="1"/>
  <c r="D577" i="2"/>
  <c r="E577" i="2"/>
  <c r="F577" i="2"/>
  <c r="AG577" i="2"/>
  <c r="AH577" i="2"/>
  <c r="AI577" i="2"/>
  <c r="AJ577" i="2"/>
  <c r="C578" i="2"/>
  <c r="D578" i="2"/>
  <c r="E578" i="2"/>
  <c r="F578" i="2"/>
  <c r="AG578" i="2"/>
  <c r="AH578" i="2"/>
  <c r="AI578" i="2"/>
  <c r="AJ578" i="2"/>
  <c r="C579" i="2"/>
  <c r="AM579" i="2" s="1"/>
  <c r="D579" i="2"/>
  <c r="E579" i="2"/>
  <c r="F579" i="2"/>
  <c r="AG579" i="2"/>
  <c r="AH579" i="2"/>
  <c r="AI579" i="2"/>
  <c r="AJ579" i="2"/>
  <c r="C580" i="2"/>
  <c r="D580" i="2"/>
  <c r="E580" i="2"/>
  <c r="F580" i="2"/>
  <c r="AG580" i="2"/>
  <c r="AH580" i="2"/>
  <c r="AI580" i="2"/>
  <c r="AJ580" i="2"/>
  <c r="C581" i="2"/>
  <c r="K581" i="2" s="1"/>
  <c r="D581" i="2"/>
  <c r="E581" i="2"/>
  <c r="F581" i="2"/>
  <c r="AG581" i="2"/>
  <c r="AH581" i="2"/>
  <c r="AI581" i="2"/>
  <c r="AJ581" i="2"/>
  <c r="C582" i="2"/>
  <c r="AN582" i="2" s="1"/>
  <c r="D582" i="2"/>
  <c r="E582" i="2"/>
  <c r="F582" i="2"/>
  <c r="AG582" i="2"/>
  <c r="AH582" i="2"/>
  <c r="AI582" i="2"/>
  <c r="AJ582" i="2"/>
  <c r="C583" i="2"/>
  <c r="D583" i="2"/>
  <c r="E583" i="2"/>
  <c r="F583" i="2"/>
  <c r="AG583" i="2"/>
  <c r="AH583" i="2"/>
  <c r="AI583" i="2"/>
  <c r="AJ583" i="2"/>
  <c r="C584" i="2"/>
  <c r="D584" i="2"/>
  <c r="E584" i="2"/>
  <c r="F584" i="2"/>
  <c r="AG584" i="2"/>
  <c r="AH584" i="2"/>
  <c r="AI584" i="2"/>
  <c r="AJ584" i="2"/>
  <c r="C585" i="2"/>
  <c r="D585" i="2"/>
  <c r="E585" i="2"/>
  <c r="F585" i="2"/>
  <c r="AG585" i="2"/>
  <c r="AH585" i="2"/>
  <c r="AI585" i="2"/>
  <c r="AJ585" i="2"/>
  <c r="C586" i="2"/>
  <c r="G586" i="2" s="1"/>
  <c r="D586" i="2"/>
  <c r="E586" i="2"/>
  <c r="F586" i="2"/>
  <c r="AG586" i="2"/>
  <c r="AH586" i="2"/>
  <c r="AI586" i="2"/>
  <c r="AJ586" i="2"/>
  <c r="C587" i="2"/>
  <c r="D587" i="2"/>
  <c r="E587" i="2"/>
  <c r="F587" i="2"/>
  <c r="AG587" i="2"/>
  <c r="AH587" i="2"/>
  <c r="AI587" i="2"/>
  <c r="AJ587" i="2"/>
  <c r="C588" i="2"/>
  <c r="AK588" i="2" s="1"/>
  <c r="D588" i="2"/>
  <c r="E588" i="2"/>
  <c r="F588" i="2"/>
  <c r="AG588" i="2"/>
  <c r="AH588" i="2"/>
  <c r="AI588" i="2"/>
  <c r="AJ588" i="2"/>
  <c r="E589" i="2"/>
  <c r="F589" i="2"/>
  <c r="AG589" i="2"/>
  <c r="AH589" i="2"/>
  <c r="AI589" i="2"/>
  <c r="AJ589" i="2"/>
  <c r="C3" i="3"/>
  <c r="L3" i="3" s="1"/>
  <c r="D3" i="3"/>
  <c r="E3" i="3"/>
  <c r="F3" i="3"/>
  <c r="AG3" i="3"/>
  <c r="AQ3" i="3"/>
  <c r="C4" i="3"/>
  <c r="K4" i="3" s="1"/>
  <c r="D4" i="3"/>
  <c r="E4" i="3"/>
  <c r="F4" i="3"/>
  <c r="AG4" i="3"/>
  <c r="AQ4" i="3"/>
  <c r="C5" i="3"/>
  <c r="D5" i="3"/>
  <c r="E5" i="3"/>
  <c r="F5" i="3"/>
  <c r="AG5" i="3"/>
  <c r="AQ5" i="3"/>
  <c r="C6" i="3"/>
  <c r="D6" i="3"/>
  <c r="E6" i="3"/>
  <c r="F6" i="3"/>
  <c r="AG6" i="3"/>
  <c r="AQ6" i="3"/>
  <c r="C7" i="3"/>
  <c r="L7" i="3" s="1"/>
  <c r="D7" i="3"/>
  <c r="E7" i="3"/>
  <c r="F7" i="3"/>
  <c r="AG7" i="3"/>
  <c r="AQ7" i="3"/>
  <c r="C8" i="3"/>
  <c r="D8" i="3"/>
  <c r="E8" i="3"/>
  <c r="F8" i="3"/>
  <c r="AG8" i="3"/>
  <c r="AQ8" i="3"/>
  <c r="C9" i="3"/>
  <c r="L9" i="3" s="1"/>
  <c r="D9" i="3"/>
  <c r="E9" i="3"/>
  <c r="F9" i="3"/>
  <c r="AG9" i="3"/>
  <c r="AQ9" i="3"/>
  <c r="C10" i="3"/>
  <c r="D10" i="3"/>
  <c r="E10" i="3"/>
  <c r="F10" i="3"/>
  <c r="AG10" i="3"/>
  <c r="AQ10" i="3"/>
  <c r="C11" i="3"/>
  <c r="J11" i="3" s="1"/>
  <c r="D11" i="3"/>
  <c r="E11" i="3"/>
  <c r="F11" i="3"/>
  <c r="AG11" i="3"/>
  <c r="AQ11" i="3"/>
  <c r="C12" i="3"/>
  <c r="L12" i="3" s="1"/>
  <c r="D12" i="3"/>
  <c r="E12" i="3"/>
  <c r="F12" i="3"/>
  <c r="AG12" i="3"/>
  <c r="AQ12" i="3"/>
  <c r="C13" i="3"/>
  <c r="K13" i="3" s="1"/>
  <c r="D13" i="3"/>
  <c r="E13" i="3"/>
  <c r="F13" i="3"/>
  <c r="AG13" i="3"/>
  <c r="AQ13" i="3"/>
  <c r="C14" i="3"/>
  <c r="D14" i="3"/>
  <c r="E14" i="3"/>
  <c r="F14" i="3"/>
  <c r="AG14" i="3"/>
  <c r="AQ14" i="3"/>
  <c r="C15" i="3"/>
  <c r="D15" i="3"/>
  <c r="E15" i="3"/>
  <c r="F15" i="3"/>
  <c r="AG15" i="3"/>
  <c r="AQ15" i="3"/>
  <c r="C16" i="3"/>
  <c r="J16" i="3" s="1"/>
  <c r="D16" i="3"/>
  <c r="E16" i="3"/>
  <c r="F16" i="3"/>
  <c r="AG16" i="3"/>
  <c r="AQ16" i="3"/>
  <c r="C17" i="3"/>
  <c r="D17" i="3"/>
  <c r="E17" i="3"/>
  <c r="F17" i="3"/>
  <c r="AG17" i="3"/>
  <c r="AQ17" i="3"/>
  <c r="C18" i="3"/>
  <c r="D18" i="3"/>
  <c r="E18" i="3"/>
  <c r="F18" i="3"/>
  <c r="AG18" i="3"/>
  <c r="AQ18" i="3"/>
  <c r="C19" i="3"/>
  <c r="D19" i="3"/>
  <c r="E19" i="3"/>
  <c r="F19" i="3"/>
  <c r="AG19" i="3"/>
  <c r="AQ19" i="3"/>
  <c r="C20" i="3"/>
  <c r="K20" i="3" s="1"/>
  <c r="D20" i="3"/>
  <c r="E20" i="3"/>
  <c r="F20" i="3"/>
  <c r="AG20" i="3"/>
  <c r="AQ20" i="3"/>
  <c r="C21" i="3"/>
  <c r="D21" i="3"/>
  <c r="E21" i="3"/>
  <c r="F21" i="3"/>
  <c r="AG21" i="3"/>
  <c r="AQ21" i="3"/>
  <c r="C22" i="3"/>
  <c r="J22" i="3" s="1"/>
  <c r="D22" i="3"/>
  <c r="E22" i="3"/>
  <c r="F22" i="3"/>
  <c r="AG22" i="3"/>
  <c r="AQ22" i="3"/>
  <c r="C23" i="3"/>
  <c r="D23" i="3"/>
  <c r="E23" i="3"/>
  <c r="F23" i="3"/>
  <c r="AG23" i="3"/>
  <c r="AQ23" i="3"/>
  <c r="C24" i="3"/>
  <c r="D24" i="3"/>
  <c r="E24" i="3"/>
  <c r="F24" i="3"/>
  <c r="AG24" i="3"/>
  <c r="AQ24" i="3"/>
  <c r="C25" i="3"/>
  <c r="D25" i="3"/>
  <c r="E25" i="3"/>
  <c r="F25" i="3"/>
  <c r="AG25" i="3"/>
  <c r="AQ25" i="3"/>
  <c r="C26" i="3"/>
  <c r="J26" i="3" s="1"/>
  <c r="D26" i="3"/>
  <c r="E26" i="3"/>
  <c r="F26" i="3"/>
  <c r="AG26" i="3"/>
  <c r="AQ26" i="3"/>
  <c r="C27" i="3"/>
  <c r="K27" i="3" s="1"/>
  <c r="D27" i="3"/>
  <c r="E27" i="3"/>
  <c r="F27" i="3"/>
  <c r="AG27" i="3"/>
  <c r="AQ27" i="3"/>
  <c r="C28" i="3"/>
  <c r="L28" i="3" s="1"/>
  <c r="D28" i="3"/>
  <c r="E28" i="3"/>
  <c r="F28" i="3"/>
  <c r="AG28" i="3"/>
  <c r="AQ28" i="3"/>
  <c r="C29" i="3"/>
  <c r="J29" i="3" s="1"/>
  <c r="D29" i="3"/>
  <c r="E29" i="3"/>
  <c r="F29" i="3"/>
  <c r="AG29" i="3"/>
  <c r="AQ29" i="3"/>
  <c r="C30" i="3"/>
  <c r="J30" i="3" s="1"/>
  <c r="D30" i="3"/>
  <c r="E30" i="3"/>
  <c r="F30" i="3"/>
  <c r="AG30" i="3"/>
  <c r="AQ30" i="3"/>
  <c r="C31" i="3"/>
  <c r="D31" i="3"/>
  <c r="E31" i="3"/>
  <c r="F31" i="3"/>
  <c r="AG31" i="3"/>
  <c r="AQ31" i="3"/>
  <c r="C32" i="3"/>
  <c r="J32" i="3" s="1"/>
  <c r="D32" i="3"/>
  <c r="E32" i="3"/>
  <c r="F32" i="3"/>
  <c r="AG32" i="3"/>
  <c r="AQ32" i="3"/>
  <c r="C33" i="3"/>
  <c r="D33" i="3"/>
  <c r="E33" i="3"/>
  <c r="F33" i="3"/>
  <c r="AG33" i="3"/>
  <c r="AQ33" i="3"/>
  <c r="C34" i="3"/>
  <c r="D34" i="3"/>
  <c r="E34" i="3"/>
  <c r="F34" i="3"/>
  <c r="AG34" i="3"/>
  <c r="AQ34" i="3"/>
  <c r="C35" i="3"/>
  <c r="D35" i="3"/>
  <c r="E35" i="3"/>
  <c r="F35" i="3"/>
  <c r="AG35" i="3"/>
  <c r="AQ35" i="3"/>
  <c r="C36" i="3"/>
  <c r="K36" i="3" s="1"/>
  <c r="D36" i="3"/>
  <c r="E36" i="3"/>
  <c r="F36" i="3"/>
  <c r="AG36" i="3"/>
  <c r="AQ36" i="3"/>
  <c r="C37" i="3"/>
  <c r="D37" i="3"/>
  <c r="E37" i="3"/>
  <c r="F37" i="3"/>
  <c r="AG37" i="3"/>
  <c r="AQ37" i="3"/>
  <c r="C38" i="3"/>
  <c r="K38" i="3" s="1"/>
  <c r="D38" i="3"/>
  <c r="E38" i="3"/>
  <c r="F38" i="3"/>
  <c r="AG38" i="3"/>
  <c r="AQ38" i="3"/>
  <c r="C39" i="3"/>
  <c r="D39" i="3"/>
  <c r="E39" i="3"/>
  <c r="F39" i="3"/>
  <c r="AG39" i="3"/>
  <c r="AQ39" i="3"/>
  <c r="C40" i="3"/>
  <c r="D40" i="3"/>
  <c r="E40" i="3"/>
  <c r="F40" i="3"/>
  <c r="AG40" i="3"/>
  <c r="AQ40" i="3"/>
  <c r="C41" i="3"/>
  <c r="D41" i="3"/>
  <c r="E41" i="3"/>
  <c r="F41" i="3"/>
  <c r="AG41" i="3"/>
  <c r="AQ41" i="3"/>
  <c r="C42" i="3"/>
  <c r="J42" i="3" s="1"/>
  <c r="D42" i="3"/>
  <c r="E42" i="3"/>
  <c r="F42" i="3"/>
  <c r="AG42" i="3"/>
  <c r="AQ42" i="3"/>
  <c r="C43" i="3"/>
  <c r="D43" i="3"/>
  <c r="E43" i="3"/>
  <c r="F43" i="3"/>
  <c r="AG43" i="3"/>
  <c r="AQ43" i="3"/>
  <c r="C44" i="3"/>
  <c r="D44" i="3"/>
  <c r="E44" i="3"/>
  <c r="F44" i="3"/>
  <c r="AG44" i="3"/>
  <c r="AQ44" i="3"/>
  <c r="C45" i="3"/>
  <c r="K45" i="3" s="1"/>
  <c r="D45" i="3"/>
  <c r="E45" i="3"/>
  <c r="F45" i="3"/>
  <c r="AG45" i="3"/>
  <c r="AQ45" i="3"/>
  <c r="C46" i="3"/>
  <c r="D46" i="3"/>
  <c r="E46" i="3"/>
  <c r="F46" i="3"/>
  <c r="AG46" i="3"/>
  <c r="AQ46" i="3"/>
  <c r="C47" i="3"/>
  <c r="D47" i="3"/>
  <c r="E47" i="3"/>
  <c r="F47" i="3"/>
  <c r="AG47" i="3"/>
  <c r="AQ47" i="3"/>
  <c r="C48" i="3"/>
  <c r="J48" i="3" s="1"/>
  <c r="D48" i="3"/>
  <c r="E48" i="3"/>
  <c r="F48" i="3"/>
  <c r="AG48" i="3"/>
  <c r="AQ48" i="3"/>
  <c r="C49" i="3"/>
  <c r="D49" i="3"/>
  <c r="E49" i="3"/>
  <c r="F49" i="3"/>
  <c r="AG49" i="3"/>
  <c r="AQ49" i="3"/>
  <c r="C50" i="3"/>
  <c r="D50" i="3"/>
  <c r="E50" i="3"/>
  <c r="F50" i="3"/>
  <c r="AG50" i="3"/>
  <c r="AQ50" i="3"/>
  <c r="C51" i="3"/>
  <c r="D51" i="3"/>
  <c r="E51" i="3"/>
  <c r="F51" i="3"/>
  <c r="AG51" i="3"/>
  <c r="AQ51" i="3"/>
  <c r="C52" i="3"/>
  <c r="K52" i="3" s="1"/>
  <c r="D52" i="3"/>
  <c r="E52" i="3"/>
  <c r="F52" i="3"/>
  <c r="AG52" i="3"/>
  <c r="AQ52" i="3"/>
  <c r="C53" i="3"/>
  <c r="D53" i="3"/>
  <c r="E53" i="3"/>
  <c r="F53" i="3"/>
  <c r="AG53" i="3"/>
  <c r="AQ53" i="3"/>
  <c r="C54" i="3"/>
  <c r="J54" i="3" s="1"/>
  <c r="D54" i="3"/>
  <c r="E54" i="3"/>
  <c r="F54" i="3"/>
  <c r="AG54" i="3"/>
  <c r="AQ54" i="3"/>
  <c r="C55" i="3"/>
  <c r="D55" i="3"/>
  <c r="E55" i="3"/>
  <c r="F55" i="3"/>
  <c r="AG55" i="3"/>
  <c r="AQ55" i="3"/>
  <c r="C56" i="3"/>
  <c r="D56" i="3"/>
  <c r="E56" i="3"/>
  <c r="F56" i="3"/>
  <c r="AG56" i="3"/>
  <c r="AQ56" i="3"/>
  <c r="C57" i="3"/>
  <c r="D57" i="3"/>
  <c r="E57" i="3"/>
  <c r="F57" i="3"/>
  <c r="AG57" i="3"/>
  <c r="AQ57" i="3"/>
  <c r="C58" i="3"/>
  <c r="D58" i="3"/>
  <c r="E58" i="3"/>
  <c r="F58" i="3"/>
  <c r="AG58" i="3"/>
  <c r="AQ58" i="3"/>
  <c r="C59" i="3"/>
  <c r="L59" i="3" s="1"/>
  <c r="D59" i="3"/>
  <c r="E59" i="3"/>
  <c r="F59" i="3"/>
  <c r="AG59" i="3"/>
  <c r="AQ59" i="3"/>
  <c r="C60" i="3"/>
  <c r="D60" i="3"/>
  <c r="E60" i="3"/>
  <c r="F60" i="3"/>
  <c r="AG60" i="3"/>
  <c r="AQ60" i="3"/>
  <c r="C61" i="3"/>
  <c r="D61" i="3"/>
  <c r="E61" i="3"/>
  <c r="F61" i="3"/>
  <c r="AG61" i="3"/>
  <c r="AQ61" i="3"/>
  <c r="C62" i="3"/>
  <c r="L62" i="3" s="1"/>
  <c r="D62" i="3"/>
  <c r="E62" i="3"/>
  <c r="F62" i="3"/>
  <c r="AG62" i="3"/>
  <c r="AQ62" i="3"/>
  <c r="C63" i="3"/>
  <c r="G63" i="3" s="1"/>
  <c r="D63" i="3"/>
  <c r="E63" i="3"/>
  <c r="F63" i="3"/>
  <c r="AG63" i="3"/>
  <c r="AQ63" i="3"/>
  <c r="C64" i="3"/>
  <c r="D64" i="3"/>
  <c r="E64" i="3"/>
  <c r="F64" i="3"/>
  <c r="AG64" i="3"/>
  <c r="AQ64" i="3"/>
  <c r="C65" i="3"/>
  <c r="D65" i="3"/>
  <c r="E65" i="3"/>
  <c r="F65" i="3"/>
  <c r="AG65" i="3"/>
  <c r="AQ65" i="3"/>
  <c r="C66" i="3"/>
  <c r="D66" i="3"/>
  <c r="E66" i="3"/>
  <c r="F66" i="3"/>
  <c r="AG66" i="3"/>
  <c r="AQ66" i="3"/>
  <c r="C67" i="3"/>
  <c r="G67" i="3" s="1"/>
  <c r="D67" i="3"/>
  <c r="E67" i="3"/>
  <c r="F67" i="3"/>
  <c r="AG67" i="3"/>
  <c r="AQ67" i="3"/>
  <c r="C68" i="3"/>
  <c r="D68" i="3"/>
  <c r="E68" i="3"/>
  <c r="F68" i="3"/>
  <c r="AG68" i="3"/>
  <c r="AQ68" i="3"/>
  <c r="C69" i="3"/>
  <c r="D69" i="3"/>
  <c r="E69" i="3"/>
  <c r="F69" i="3"/>
  <c r="AG69" i="3"/>
  <c r="AQ69" i="3"/>
  <c r="C70" i="3"/>
  <c r="L70" i="3" s="1"/>
  <c r="D70" i="3"/>
  <c r="E70" i="3"/>
  <c r="F70" i="3"/>
  <c r="AG70" i="3"/>
  <c r="AQ70" i="3"/>
  <c r="C71" i="3"/>
  <c r="G71" i="3" s="1"/>
  <c r="D71" i="3"/>
  <c r="E71" i="3"/>
  <c r="F71" i="3"/>
  <c r="AG71" i="3"/>
  <c r="AQ71" i="3"/>
  <c r="C72" i="3"/>
  <c r="D72" i="3"/>
  <c r="E72" i="3"/>
  <c r="F72" i="3"/>
  <c r="AG72" i="3"/>
  <c r="AQ72" i="3"/>
  <c r="C73" i="3"/>
  <c r="D73" i="3"/>
  <c r="E73" i="3"/>
  <c r="F73" i="3"/>
  <c r="AG73" i="3"/>
  <c r="AQ73" i="3"/>
  <c r="C74" i="3"/>
  <c r="D74" i="3"/>
  <c r="E74" i="3"/>
  <c r="F74" i="3"/>
  <c r="AG74" i="3"/>
  <c r="AQ74" i="3"/>
  <c r="C75" i="3"/>
  <c r="L75" i="3" s="1"/>
  <c r="D75" i="3"/>
  <c r="E75" i="3"/>
  <c r="F75" i="3"/>
  <c r="AG75" i="3"/>
  <c r="AQ75" i="3"/>
  <c r="C76" i="3"/>
  <c r="K76" i="3" s="1"/>
  <c r="D76" i="3"/>
  <c r="E76" i="3"/>
  <c r="F76" i="3"/>
  <c r="AG76" i="3"/>
  <c r="AQ76" i="3"/>
  <c r="C77" i="3"/>
  <c r="G77" i="3" s="1"/>
  <c r="D77" i="3"/>
  <c r="E77" i="3"/>
  <c r="F77" i="3"/>
  <c r="AG77" i="3"/>
  <c r="AQ77" i="3"/>
  <c r="C78" i="3"/>
  <c r="L78" i="3" s="1"/>
  <c r="D78" i="3"/>
  <c r="E78" i="3"/>
  <c r="F78" i="3"/>
  <c r="AG78" i="3"/>
  <c r="AQ78" i="3"/>
  <c r="C79" i="3"/>
  <c r="D79" i="3"/>
  <c r="E79" i="3"/>
  <c r="F79" i="3"/>
  <c r="AG79" i="3"/>
  <c r="AQ79" i="3"/>
  <c r="C80" i="3"/>
  <c r="L80" i="3" s="1"/>
  <c r="D80" i="3"/>
  <c r="E80" i="3"/>
  <c r="F80" i="3"/>
  <c r="AG80" i="3"/>
  <c r="AQ80" i="3"/>
  <c r="C81" i="3"/>
  <c r="D81" i="3"/>
  <c r="E81" i="3"/>
  <c r="F81" i="3"/>
  <c r="AG81" i="3"/>
  <c r="AQ81" i="3"/>
  <c r="C82" i="3"/>
  <c r="D82" i="3"/>
  <c r="E82" i="3"/>
  <c r="F82" i="3"/>
  <c r="AG82" i="3"/>
  <c r="AQ82" i="3"/>
  <c r="C83" i="3"/>
  <c r="G83" i="3" s="1"/>
  <c r="D83" i="3"/>
  <c r="E83" i="3"/>
  <c r="F83" i="3"/>
  <c r="AG83" i="3"/>
  <c r="AQ83" i="3"/>
  <c r="C84" i="3"/>
  <c r="K84" i="3" s="1"/>
  <c r="D84" i="3"/>
  <c r="E84" i="3"/>
  <c r="F84" i="3"/>
  <c r="AG84" i="3"/>
  <c r="AQ84" i="3"/>
  <c r="C85" i="3"/>
  <c r="G85" i="3" s="1"/>
  <c r="D85" i="3"/>
  <c r="E85" i="3"/>
  <c r="F85" i="3"/>
  <c r="AG85" i="3"/>
  <c r="AQ85" i="3"/>
  <c r="C86" i="3"/>
  <c r="K86" i="3" s="1"/>
  <c r="D86" i="3"/>
  <c r="E86" i="3"/>
  <c r="F86" i="3"/>
  <c r="AG86" i="3"/>
  <c r="AQ86" i="3"/>
  <c r="C87" i="3"/>
  <c r="L87" i="3" s="1"/>
  <c r="D87" i="3"/>
  <c r="E87" i="3"/>
  <c r="F87" i="3"/>
  <c r="AG87" i="3"/>
  <c r="AQ87" i="3"/>
  <c r="C88" i="3"/>
  <c r="K88" i="3" s="1"/>
  <c r="D88" i="3"/>
  <c r="E88" i="3"/>
  <c r="F88" i="3"/>
  <c r="AG88" i="3"/>
  <c r="AQ88" i="3"/>
  <c r="C89" i="3"/>
  <c r="D89" i="3"/>
  <c r="E89" i="3"/>
  <c r="F89" i="3"/>
  <c r="AG89" i="3"/>
  <c r="AQ89" i="3"/>
  <c r="C90" i="3"/>
  <c r="K90" i="3" s="1"/>
  <c r="D90" i="3"/>
  <c r="E90" i="3"/>
  <c r="F90" i="3"/>
  <c r="AG90" i="3"/>
  <c r="AQ90" i="3"/>
  <c r="C91" i="3"/>
  <c r="D91" i="3"/>
  <c r="E91" i="3"/>
  <c r="F91" i="3"/>
  <c r="AG91" i="3"/>
  <c r="AQ91" i="3"/>
  <c r="C92" i="3"/>
  <c r="K92" i="3" s="1"/>
  <c r="D92" i="3"/>
  <c r="E92" i="3"/>
  <c r="F92" i="3"/>
  <c r="AG92" i="3"/>
  <c r="AQ92" i="3"/>
  <c r="C93" i="3"/>
  <c r="L93" i="3" s="1"/>
  <c r="D93" i="3"/>
  <c r="E93" i="3"/>
  <c r="F93" i="3"/>
  <c r="AG93" i="3"/>
  <c r="AQ93" i="3"/>
  <c r="C94" i="3"/>
  <c r="D94" i="3"/>
  <c r="E94" i="3"/>
  <c r="F94" i="3"/>
  <c r="AG94" i="3"/>
  <c r="AQ94" i="3"/>
  <c r="C95" i="3"/>
  <c r="L95" i="3" s="1"/>
  <c r="D95" i="3"/>
  <c r="E95" i="3"/>
  <c r="F95" i="3"/>
  <c r="AG95" i="3"/>
  <c r="AQ95" i="3"/>
  <c r="C96" i="3"/>
  <c r="K96" i="3" s="1"/>
  <c r="D96" i="3"/>
  <c r="E96" i="3"/>
  <c r="F96" i="3"/>
  <c r="AG96" i="3"/>
  <c r="AQ96" i="3"/>
  <c r="C97" i="3"/>
  <c r="D97" i="3"/>
  <c r="E97" i="3"/>
  <c r="F97" i="3"/>
  <c r="AG97" i="3"/>
  <c r="AQ97" i="3"/>
  <c r="C98" i="3"/>
  <c r="K98" i="3" s="1"/>
  <c r="D98" i="3"/>
  <c r="E98" i="3"/>
  <c r="F98" i="3"/>
  <c r="AG98" i="3"/>
  <c r="AQ98" i="3"/>
  <c r="C99" i="3"/>
  <c r="D99" i="3"/>
  <c r="E99" i="3"/>
  <c r="F99" i="3"/>
  <c r="AG99" i="3"/>
  <c r="AQ99" i="3"/>
  <c r="C100" i="3"/>
  <c r="K100" i="3" s="1"/>
  <c r="D100" i="3"/>
  <c r="E100" i="3"/>
  <c r="F100" i="3"/>
  <c r="AG100" i="3"/>
  <c r="AQ100" i="3"/>
  <c r="C101" i="3"/>
  <c r="L101" i="3" s="1"/>
  <c r="D101" i="3"/>
  <c r="E101" i="3"/>
  <c r="F101" i="3"/>
  <c r="AG101" i="3"/>
  <c r="AQ101" i="3"/>
  <c r="C102" i="3"/>
  <c r="K102" i="3" s="1"/>
  <c r="D102" i="3"/>
  <c r="E102" i="3"/>
  <c r="F102" i="3"/>
  <c r="AG102" i="3"/>
  <c r="AQ102" i="3"/>
  <c r="C103" i="3"/>
  <c r="L103" i="3" s="1"/>
  <c r="D103" i="3"/>
  <c r="E103" i="3"/>
  <c r="F103" i="3"/>
  <c r="AG103" i="3"/>
  <c r="AQ103" i="3"/>
  <c r="C104" i="3"/>
  <c r="D104" i="3"/>
  <c r="E104" i="3"/>
  <c r="F104" i="3"/>
  <c r="AG104" i="3"/>
  <c r="AQ104" i="3"/>
  <c r="C105" i="3"/>
  <c r="D105" i="3"/>
  <c r="E105" i="3"/>
  <c r="F105" i="3"/>
  <c r="AG105" i="3"/>
  <c r="AQ105" i="3"/>
  <c r="C106" i="3"/>
  <c r="K106" i="3" s="1"/>
  <c r="D106" i="3"/>
  <c r="E106" i="3"/>
  <c r="F106" i="3"/>
  <c r="AG106" i="3"/>
  <c r="AQ106" i="3"/>
  <c r="C107" i="3"/>
  <c r="D107" i="3"/>
  <c r="E107" i="3"/>
  <c r="F107" i="3"/>
  <c r="AG107" i="3"/>
  <c r="AQ107" i="3"/>
  <c r="C108" i="3"/>
  <c r="K108" i="3" s="1"/>
  <c r="D108" i="3"/>
  <c r="E108" i="3"/>
  <c r="F108" i="3"/>
  <c r="AG108" i="3"/>
  <c r="AQ108" i="3"/>
  <c r="C109" i="3"/>
  <c r="L109" i="3" s="1"/>
  <c r="D109" i="3"/>
  <c r="E109" i="3"/>
  <c r="F109" i="3"/>
  <c r="AG109" i="3"/>
  <c r="AQ109" i="3"/>
  <c r="C110" i="3"/>
  <c r="D110" i="3"/>
  <c r="E110" i="3"/>
  <c r="F110" i="3"/>
  <c r="AG110" i="3"/>
  <c r="AQ110" i="3"/>
  <c r="C111" i="3"/>
  <c r="L111" i="3" s="1"/>
  <c r="D111" i="3"/>
  <c r="E111" i="3"/>
  <c r="F111" i="3"/>
  <c r="AG111" i="3"/>
  <c r="AQ111" i="3"/>
  <c r="C112" i="3"/>
  <c r="K112" i="3" s="1"/>
  <c r="D112" i="3"/>
  <c r="E112" i="3"/>
  <c r="F112" i="3"/>
  <c r="AG112" i="3"/>
  <c r="AQ112" i="3"/>
  <c r="C113" i="3"/>
  <c r="D113" i="3"/>
  <c r="E113" i="3"/>
  <c r="F113" i="3"/>
  <c r="AG113" i="3"/>
  <c r="AQ113" i="3"/>
  <c r="C114" i="3"/>
  <c r="K114" i="3" s="1"/>
  <c r="D114" i="3"/>
  <c r="E114" i="3"/>
  <c r="F114" i="3"/>
  <c r="AG114" i="3"/>
  <c r="AQ114" i="3"/>
  <c r="C115" i="3"/>
  <c r="L115" i="3" s="1"/>
  <c r="D115" i="3"/>
  <c r="E115" i="3"/>
  <c r="F115" i="3"/>
  <c r="AG115" i="3"/>
  <c r="AQ115" i="3"/>
  <c r="C116" i="3"/>
  <c r="D116" i="3"/>
  <c r="E116" i="3"/>
  <c r="F116" i="3"/>
  <c r="AG116" i="3"/>
  <c r="AQ116" i="3"/>
  <c r="C117" i="3"/>
  <c r="J117" i="3" s="1"/>
  <c r="D117" i="3"/>
  <c r="E117" i="3"/>
  <c r="F117" i="3"/>
  <c r="AG117" i="3"/>
  <c r="AQ117" i="3"/>
  <c r="C118" i="3"/>
  <c r="K118" i="3" s="1"/>
  <c r="D118" i="3"/>
  <c r="E118" i="3"/>
  <c r="F118" i="3"/>
  <c r="AG118" i="3"/>
  <c r="AQ118" i="3"/>
  <c r="C119" i="3"/>
  <c r="D119" i="3"/>
  <c r="E119" i="3"/>
  <c r="F119" i="3"/>
  <c r="AG119" i="3"/>
  <c r="AQ119" i="3"/>
  <c r="C120" i="3"/>
  <c r="K120" i="3" s="1"/>
  <c r="D120" i="3"/>
  <c r="E120" i="3"/>
  <c r="F120" i="3"/>
  <c r="AG120" i="3"/>
  <c r="AQ120" i="3"/>
  <c r="C121" i="3"/>
  <c r="J121" i="3" s="1"/>
  <c r="D121" i="3"/>
  <c r="E121" i="3"/>
  <c r="F121" i="3"/>
  <c r="AG121" i="3"/>
  <c r="AQ121" i="3"/>
  <c r="C122" i="3"/>
  <c r="K122" i="3" s="1"/>
  <c r="D122" i="3"/>
  <c r="E122" i="3"/>
  <c r="F122" i="3"/>
  <c r="AG122" i="3"/>
  <c r="AQ122" i="3"/>
  <c r="C123" i="3"/>
  <c r="L123" i="3" s="1"/>
  <c r="D123" i="3"/>
  <c r="E123" i="3"/>
  <c r="F123" i="3"/>
  <c r="AG123" i="3"/>
  <c r="AQ123" i="3"/>
  <c r="C124" i="3"/>
  <c r="K124" i="3" s="1"/>
  <c r="D124" i="3"/>
  <c r="E124" i="3"/>
  <c r="F124" i="3"/>
  <c r="AG124" i="3"/>
  <c r="AQ124" i="3"/>
  <c r="C125" i="3"/>
  <c r="D125" i="3"/>
  <c r="E125" i="3"/>
  <c r="F125" i="3"/>
  <c r="AG125" i="3"/>
  <c r="AQ125" i="3"/>
  <c r="C126" i="3"/>
  <c r="K126" i="3" s="1"/>
  <c r="D126" i="3"/>
  <c r="E126" i="3"/>
  <c r="F126" i="3"/>
  <c r="AG126" i="3"/>
  <c r="AQ126" i="3"/>
  <c r="C127" i="3"/>
  <c r="D127" i="3"/>
  <c r="E127" i="3"/>
  <c r="F127" i="3"/>
  <c r="AG127" i="3"/>
  <c r="AQ127" i="3"/>
  <c r="C128" i="3"/>
  <c r="D128" i="3"/>
  <c r="E128" i="3"/>
  <c r="F128" i="3"/>
  <c r="AG128" i="3"/>
  <c r="AQ128" i="3"/>
  <c r="C129" i="3"/>
  <c r="D129" i="3"/>
  <c r="E129" i="3"/>
  <c r="F129" i="3"/>
  <c r="AG129" i="3"/>
  <c r="AQ129" i="3"/>
  <c r="C130" i="3"/>
  <c r="K130" i="3" s="1"/>
  <c r="D130" i="3"/>
  <c r="E130" i="3"/>
  <c r="F130" i="3"/>
  <c r="AG130" i="3"/>
  <c r="AQ130" i="3"/>
  <c r="C131" i="3"/>
  <c r="D131" i="3"/>
  <c r="E131" i="3"/>
  <c r="F131" i="3"/>
  <c r="AG131" i="3"/>
  <c r="AQ131" i="3"/>
  <c r="C132" i="3"/>
  <c r="D132" i="3"/>
  <c r="E132" i="3"/>
  <c r="F132" i="3"/>
  <c r="AG132" i="3"/>
  <c r="AQ132" i="3"/>
  <c r="C133" i="3"/>
  <c r="J133" i="3" s="1"/>
  <c r="D133" i="3"/>
  <c r="E133" i="3"/>
  <c r="F133" i="3"/>
  <c r="AG133" i="3"/>
  <c r="AQ133" i="3"/>
  <c r="C134" i="3"/>
  <c r="D134" i="3"/>
  <c r="E134" i="3"/>
  <c r="F134" i="3"/>
  <c r="AG134" i="3"/>
  <c r="AQ134" i="3"/>
  <c r="C135" i="3"/>
  <c r="D135" i="3"/>
  <c r="E135" i="3"/>
  <c r="F135" i="3"/>
  <c r="AG135" i="3"/>
  <c r="AQ135" i="3"/>
  <c r="C136" i="3"/>
  <c r="D136" i="3"/>
  <c r="E136" i="3"/>
  <c r="F136" i="3"/>
  <c r="AG136" i="3"/>
  <c r="AQ136" i="3"/>
  <c r="C137" i="3"/>
  <c r="G137" i="3" s="1"/>
  <c r="D137" i="3"/>
  <c r="E137" i="3"/>
  <c r="F137" i="3"/>
  <c r="AG137" i="3"/>
  <c r="AQ137" i="3"/>
  <c r="C138" i="3"/>
  <c r="J138" i="3" s="1"/>
  <c r="D138" i="3"/>
  <c r="E138" i="3"/>
  <c r="F138" i="3"/>
  <c r="AG138" i="3"/>
  <c r="AQ138" i="3"/>
  <c r="C139" i="3"/>
  <c r="D139" i="3"/>
  <c r="E139" i="3"/>
  <c r="F139" i="3"/>
  <c r="AG139" i="3"/>
  <c r="AQ139" i="3"/>
  <c r="C140" i="3"/>
  <c r="D140" i="3"/>
  <c r="E140" i="3"/>
  <c r="F140" i="3"/>
  <c r="AG140" i="3"/>
  <c r="AQ140" i="3"/>
  <c r="C141" i="3"/>
  <c r="D141" i="3"/>
  <c r="E141" i="3"/>
  <c r="F141" i="3"/>
  <c r="AG141" i="3"/>
  <c r="AQ141" i="3"/>
  <c r="C142" i="3"/>
  <c r="J142" i="3" s="1"/>
  <c r="D142" i="3"/>
  <c r="E142" i="3"/>
  <c r="F142" i="3"/>
  <c r="AG142" i="3"/>
  <c r="AQ142" i="3"/>
  <c r="C143" i="3"/>
  <c r="D143" i="3"/>
  <c r="E143" i="3"/>
  <c r="F143" i="3"/>
  <c r="AG143" i="3"/>
  <c r="AQ143" i="3"/>
  <c r="C144" i="3"/>
  <c r="D144" i="3"/>
  <c r="E144" i="3"/>
  <c r="F144" i="3"/>
  <c r="AG144" i="3"/>
  <c r="AQ144" i="3"/>
  <c r="C145" i="3"/>
  <c r="K145" i="3" s="1"/>
  <c r="D145" i="3"/>
  <c r="E145" i="3"/>
  <c r="F145" i="3"/>
  <c r="AG145" i="3"/>
  <c r="AQ145" i="3"/>
  <c r="C146" i="3"/>
  <c r="D146" i="3"/>
  <c r="E146" i="3"/>
  <c r="F146" i="3"/>
  <c r="AG146" i="3"/>
  <c r="AQ146" i="3"/>
  <c r="C147" i="3"/>
  <c r="D147" i="3"/>
  <c r="E147" i="3"/>
  <c r="F147" i="3"/>
  <c r="AG147" i="3"/>
  <c r="AQ147" i="3"/>
  <c r="C148" i="3"/>
  <c r="K148" i="3" s="1"/>
  <c r="D148" i="3"/>
  <c r="E148" i="3"/>
  <c r="F148" i="3"/>
  <c r="AG148" i="3"/>
  <c r="AQ148" i="3"/>
  <c r="C149" i="3"/>
  <c r="D149" i="3"/>
  <c r="E149" i="3"/>
  <c r="F149" i="3"/>
  <c r="AG149" i="3"/>
  <c r="AQ149" i="3"/>
  <c r="C150" i="3"/>
  <c r="D150" i="3"/>
  <c r="E150" i="3"/>
  <c r="F150" i="3"/>
  <c r="AG150" i="3"/>
  <c r="AQ150" i="3"/>
  <c r="C151" i="3"/>
  <c r="D151" i="3"/>
  <c r="E151" i="3"/>
  <c r="F151" i="3"/>
  <c r="AG151" i="3"/>
  <c r="AQ151" i="3"/>
  <c r="C152" i="3"/>
  <c r="D152" i="3"/>
  <c r="E152" i="3"/>
  <c r="F152" i="3"/>
  <c r="AG152" i="3"/>
  <c r="AQ152" i="3"/>
  <c r="C153" i="3"/>
  <c r="D153" i="3"/>
  <c r="E153" i="3"/>
  <c r="F153" i="3"/>
  <c r="AG153" i="3"/>
  <c r="AQ153" i="3"/>
  <c r="C154" i="3"/>
  <c r="D154" i="3"/>
  <c r="E154" i="3"/>
  <c r="F154" i="3"/>
  <c r="AG154" i="3"/>
  <c r="AQ154" i="3"/>
  <c r="C155" i="3"/>
  <c r="K155" i="3" s="1"/>
  <c r="D155" i="3"/>
  <c r="E155" i="3"/>
  <c r="F155" i="3"/>
  <c r="AG155" i="3"/>
  <c r="AQ155" i="3"/>
  <c r="C156" i="3"/>
  <c r="D156" i="3"/>
  <c r="E156" i="3"/>
  <c r="F156" i="3"/>
  <c r="AG156" i="3"/>
  <c r="AQ156" i="3"/>
  <c r="C157" i="3"/>
  <c r="D157" i="3"/>
  <c r="E157" i="3"/>
  <c r="F157" i="3"/>
  <c r="AG157" i="3"/>
  <c r="AQ157" i="3"/>
  <c r="C158" i="3"/>
  <c r="K158" i="3" s="1"/>
  <c r="D158" i="3"/>
  <c r="E158" i="3"/>
  <c r="F158" i="3"/>
  <c r="AG158" i="3"/>
  <c r="AQ158" i="3"/>
  <c r="C159" i="3"/>
  <c r="K159" i="3" s="1"/>
  <c r="D159" i="3"/>
  <c r="E159" i="3"/>
  <c r="F159" i="3"/>
  <c r="AG159" i="3"/>
  <c r="AQ159" i="3"/>
  <c r="C160" i="3"/>
  <c r="J160" i="3" s="1"/>
  <c r="D160" i="3"/>
  <c r="E160" i="3"/>
  <c r="F160" i="3"/>
  <c r="AG160" i="3"/>
  <c r="AQ160" i="3"/>
  <c r="C161" i="3"/>
  <c r="D161" i="3"/>
  <c r="E161" i="3"/>
  <c r="F161" i="3"/>
  <c r="AG161" i="3"/>
  <c r="AQ161" i="3"/>
  <c r="C162" i="3"/>
  <c r="K162" i="3" s="1"/>
  <c r="D162" i="3"/>
  <c r="E162" i="3"/>
  <c r="F162" i="3"/>
  <c r="AG162" i="3"/>
  <c r="AQ162" i="3"/>
  <c r="C163" i="3"/>
  <c r="K163" i="3" s="1"/>
  <c r="D163" i="3"/>
  <c r="E163" i="3"/>
  <c r="F163" i="3"/>
  <c r="AG163" i="3"/>
  <c r="AQ163" i="3"/>
  <c r="C164" i="3"/>
  <c r="L164" i="3" s="1"/>
  <c r="D164" i="3"/>
  <c r="E164" i="3"/>
  <c r="F164" i="3"/>
  <c r="AG164" i="3"/>
  <c r="AQ164" i="3"/>
  <c r="C165" i="3"/>
  <c r="K165" i="3" s="1"/>
  <c r="D165" i="3"/>
  <c r="E165" i="3"/>
  <c r="F165" i="3"/>
  <c r="AG165" i="3"/>
  <c r="AQ165" i="3"/>
  <c r="C166" i="3"/>
  <c r="G166" i="3" s="1"/>
  <c r="D166" i="3"/>
  <c r="E166" i="3"/>
  <c r="F166" i="3"/>
  <c r="AG166" i="3"/>
  <c r="AQ166" i="3"/>
  <c r="C167" i="3"/>
  <c r="K167" i="3" s="1"/>
  <c r="D167" i="3"/>
  <c r="E167" i="3"/>
  <c r="F167" i="3"/>
  <c r="AG167" i="3"/>
  <c r="AQ167" i="3"/>
  <c r="C168" i="3"/>
  <c r="G168" i="3" s="1"/>
  <c r="H168" i="3" s="1"/>
  <c r="D168" i="3"/>
  <c r="E168" i="3"/>
  <c r="F168" i="3"/>
  <c r="AG168" i="3"/>
  <c r="AQ168" i="3"/>
  <c r="C169" i="3"/>
  <c r="K169" i="3" s="1"/>
  <c r="D169" i="3"/>
  <c r="E169" i="3"/>
  <c r="F169" i="3"/>
  <c r="AG169" i="3"/>
  <c r="AQ169" i="3"/>
  <c r="C170" i="3"/>
  <c r="L170" i="3" s="1"/>
  <c r="D170" i="3"/>
  <c r="E170" i="3"/>
  <c r="F170" i="3"/>
  <c r="AG170" i="3"/>
  <c r="AQ170" i="3"/>
  <c r="C171" i="3"/>
  <c r="L171" i="3" s="1"/>
  <c r="D171" i="3"/>
  <c r="E171" i="3"/>
  <c r="F171" i="3"/>
  <c r="AG171" i="3"/>
  <c r="AQ171" i="3"/>
  <c r="C172" i="3"/>
  <c r="D172" i="3"/>
  <c r="E172" i="3"/>
  <c r="F172" i="3"/>
  <c r="AG172" i="3"/>
  <c r="AQ172" i="3"/>
  <c r="C173" i="3"/>
  <c r="D173" i="3"/>
  <c r="E173" i="3"/>
  <c r="F173" i="3"/>
  <c r="AG173" i="3"/>
  <c r="AQ173" i="3"/>
  <c r="C174" i="3"/>
  <c r="D174" i="3"/>
  <c r="E174" i="3"/>
  <c r="F174" i="3"/>
  <c r="AG174" i="3"/>
  <c r="AQ174" i="3"/>
  <c r="C175" i="3"/>
  <c r="K175" i="3" s="1"/>
  <c r="D175" i="3"/>
  <c r="E175" i="3"/>
  <c r="F175" i="3"/>
  <c r="AG175" i="3"/>
  <c r="AQ175" i="3"/>
  <c r="C176" i="3"/>
  <c r="K176" i="3" s="1"/>
  <c r="D176" i="3"/>
  <c r="E176" i="3"/>
  <c r="F176" i="3"/>
  <c r="AG176" i="3"/>
  <c r="AQ176" i="3"/>
  <c r="C177" i="3"/>
  <c r="D177" i="3"/>
  <c r="E177" i="3"/>
  <c r="F177" i="3"/>
  <c r="AG177" i="3"/>
  <c r="AQ177" i="3"/>
  <c r="C178" i="3"/>
  <c r="L178" i="3" s="1"/>
  <c r="D178" i="3"/>
  <c r="E178" i="3"/>
  <c r="F178" i="3"/>
  <c r="AG178" i="3"/>
  <c r="AQ178" i="3"/>
  <c r="C179" i="3"/>
  <c r="K179" i="3" s="1"/>
  <c r="D179" i="3"/>
  <c r="E179" i="3"/>
  <c r="F179" i="3"/>
  <c r="AG179" i="3"/>
  <c r="AQ179" i="3"/>
  <c r="C180" i="3"/>
  <c r="L180" i="3" s="1"/>
  <c r="D180" i="3"/>
  <c r="E180" i="3"/>
  <c r="F180" i="3"/>
  <c r="AG180" i="3"/>
  <c r="AQ180" i="3"/>
  <c r="C181" i="3"/>
  <c r="K181" i="3" s="1"/>
  <c r="D181" i="3"/>
  <c r="E181" i="3"/>
  <c r="F181" i="3"/>
  <c r="AG181" i="3"/>
  <c r="AQ181" i="3"/>
  <c r="C182" i="3"/>
  <c r="G182" i="3" s="1"/>
  <c r="D182" i="3"/>
  <c r="E182" i="3"/>
  <c r="F182" i="3"/>
  <c r="AG182" i="3"/>
  <c r="AQ182" i="3"/>
  <c r="C183" i="3"/>
  <c r="D183" i="3"/>
  <c r="E183" i="3"/>
  <c r="F183" i="3"/>
  <c r="AG183" i="3"/>
  <c r="AQ183" i="3"/>
  <c r="C184" i="3"/>
  <c r="G184" i="3" s="1"/>
  <c r="H184" i="3" s="1"/>
  <c r="D184" i="3"/>
  <c r="E184" i="3"/>
  <c r="F184" i="3"/>
  <c r="AG184" i="3"/>
  <c r="AQ184" i="3"/>
  <c r="C185" i="3"/>
  <c r="K185" i="3" s="1"/>
  <c r="D185" i="3"/>
  <c r="E185" i="3"/>
  <c r="F185" i="3"/>
  <c r="AG185" i="3"/>
  <c r="AQ185" i="3"/>
  <c r="C186" i="3"/>
  <c r="D186" i="3"/>
  <c r="E186" i="3"/>
  <c r="F186" i="3"/>
  <c r="AG186" i="3"/>
  <c r="AQ186" i="3"/>
  <c r="C187" i="3"/>
  <c r="D187" i="3"/>
  <c r="E187" i="3"/>
  <c r="F187" i="3"/>
  <c r="AG187" i="3"/>
  <c r="AQ187" i="3"/>
  <c r="C188" i="3"/>
  <c r="J188" i="3" s="1"/>
  <c r="D188" i="3"/>
  <c r="E188" i="3"/>
  <c r="F188" i="3"/>
  <c r="AG188" i="3"/>
  <c r="AQ188" i="3"/>
  <c r="C189" i="3"/>
  <c r="D189" i="3"/>
  <c r="E189" i="3"/>
  <c r="F189" i="3"/>
  <c r="AG189" i="3"/>
  <c r="AQ189" i="3"/>
  <c r="C190" i="3"/>
  <c r="K190" i="3" s="1"/>
  <c r="D190" i="3"/>
  <c r="E190" i="3"/>
  <c r="F190" i="3"/>
  <c r="AG190" i="3"/>
  <c r="AQ190" i="3"/>
  <c r="C191" i="3"/>
  <c r="K191" i="3" s="1"/>
  <c r="D191" i="3"/>
  <c r="E191" i="3"/>
  <c r="F191" i="3"/>
  <c r="AG191" i="3"/>
  <c r="AQ191" i="3"/>
  <c r="C192" i="3"/>
  <c r="D192" i="3"/>
  <c r="E192" i="3"/>
  <c r="F192" i="3"/>
  <c r="AG192" i="3"/>
  <c r="AQ192" i="3"/>
  <c r="C193" i="3"/>
  <c r="K193" i="3" s="1"/>
  <c r="D193" i="3"/>
  <c r="E193" i="3"/>
  <c r="F193" i="3"/>
  <c r="AG193" i="3"/>
  <c r="AQ193" i="3"/>
  <c r="C194" i="3"/>
  <c r="D194" i="3"/>
  <c r="E194" i="3"/>
  <c r="F194" i="3"/>
  <c r="AG194" i="3"/>
  <c r="AQ194" i="3"/>
  <c r="C195" i="3"/>
  <c r="K195" i="3" s="1"/>
  <c r="D195" i="3"/>
  <c r="E195" i="3"/>
  <c r="F195" i="3"/>
  <c r="AG195" i="3"/>
  <c r="AQ195" i="3"/>
  <c r="C196" i="3"/>
  <c r="D196" i="3"/>
  <c r="E196" i="3"/>
  <c r="F196" i="3"/>
  <c r="AG196" i="3"/>
  <c r="AQ196" i="3"/>
  <c r="C197" i="3"/>
  <c r="D197" i="3"/>
  <c r="E197" i="3"/>
  <c r="F197" i="3"/>
  <c r="AG197" i="3"/>
  <c r="AQ197" i="3"/>
  <c r="C198" i="3"/>
  <c r="G198" i="3" s="1"/>
  <c r="D198" i="3"/>
  <c r="E198" i="3"/>
  <c r="F198" i="3"/>
  <c r="AG198" i="3"/>
  <c r="AQ198" i="3"/>
  <c r="C199" i="3"/>
  <c r="K199" i="3" s="1"/>
  <c r="D199" i="3"/>
  <c r="E199" i="3"/>
  <c r="F199" i="3"/>
  <c r="AG199" i="3"/>
  <c r="AQ199" i="3"/>
  <c r="C200" i="3"/>
  <c r="G200" i="3" s="1"/>
  <c r="H200" i="3" s="1"/>
  <c r="D200" i="3"/>
  <c r="E200" i="3"/>
  <c r="F200" i="3"/>
  <c r="AG200" i="3"/>
  <c r="AQ200" i="3"/>
  <c r="C201" i="3"/>
  <c r="K201" i="3" s="1"/>
  <c r="D201" i="3"/>
  <c r="E201" i="3"/>
  <c r="F201" i="3"/>
  <c r="AG201" i="3"/>
  <c r="AQ201" i="3"/>
  <c r="C202" i="3"/>
  <c r="D202" i="3"/>
  <c r="E202" i="3"/>
  <c r="F202" i="3"/>
  <c r="AG202" i="3"/>
  <c r="AQ202" i="3"/>
  <c r="C203" i="3"/>
  <c r="L203" i="3" s="1"/>
  <c r="D203" i="3"/>
  <c r="E203" i="3"/>
  <c r="F203" i="3"/>
  <c r="AG203" i="3"/>
  <c r="AQ203" i="3"/>
  <c r="C204" i="3"/>
  <c r="J204" i="3" s="1"/>
  <c r="D204" i="3"/>
  <c r="E204" i="3"/>
  <c r="F204" i="3"/>
  <c r="AG204" i="3"/>
  <c r="AQ204" i="3"/>
  <c r="C205" i="3"/>
  <c r="D205" i="3"/>
  <c r="E205" i="3"/>
  <c r="F205" i="3"/>
  <c r="AG205" i="3"/>
  <c r="AQ205" i="3"/>
  <c r="C206" i="3"/>
  <c r="K206" i="3" s="1"/>
  <c r="D206" i="3"/>
  <c r="E206" i="3"/>
  <c r="F206" i="3"/>
  <c r="AG206" i="3"/>
  <c r="AQ206" i="3"/>
  <c r="C207" i="3"/>
  <c r="K207" i="3" s="1"/>
  <c r="D207" i="3"/>
  <c r="E207" i="3"/>
  <c r="F207" i="3"/>
  <c r="AG207" i="3"/>
  <c r="AQ207" i="3"/>
  <c r="C208" i="3"/>
  <c r="D208" i="3"/>
  <c r="E208" i="3"/>
  <c r="F208" i="3"/>
  <c r="AG208" i="3"/>
  <c r="AQ208" i="3"/>
  <c r="C209" i="3"/>
  <c r="K209" i="3" s="1"/>
  <c r="D209" i="3"/>
  <c r="E209" i="3"/>
  <c r="F209" i="3"/>
  <c r="AG209" i="3"/>
  <c r="AQ209" i="3"/>
  <c r="C210" i="3"/>
  <c r="D210" i="3"/>
  <c r="E210" i="3"/>
  <c r="F210" i="3"/>
  <c r="AG210" i="3"/>
  <c r="AQ210" i="3"/>
  <c r="C211" i="3"/>
  <c r="K211" i="3" s="1"/>
  <c r="D211" i="3"/>
  <c r="E211" i="3"/>
  <c r="F211" i="3"/>
  <c r="AG211" i="3"/>
  <c r="AQ211" i="3"/>
  <c r="C212" i="3"/>
  <c r="D212" i="3"/>
  <c r="E212" i="3"/>
  <c r="F212" i="3"/>
  <c r="AG212" i="3"/>
  <c r="AQ212" i="3"/>
  <c r="C213" i="3"/>
  <c r="D213" i="3"/>
  <c r="E213" i="3"/>
  <c r="F213" i="3"/>
  <c r="AG213" i="3"/>
  <c r="AQ213" i="3"/>
  <c r="C214" i="3"/>
  <c r="G214" i="3" s="1"/>
  <c r="D214" i="3"/>
  <c r="E214" i="3"/>
  <c r="F214" i="3"/>
  <c r="AG214" i="3"/>
  <c r="AQ214" i="3"/>
  <c r="C215" i="3"/>
  <c r="K215" i="3" s="1"/>
  <c r="D215" i="3"/>
  <c r="E215" i="3"/>
  <c r="F215" i="3"/>
  <c r="AG215" i="3"/>
  <c r="AQ215" i="3"/>
  <c r="C216" i="3"/>
  <c r="G216" i="3" s="1"/>
  <c r="H216" i="3" s="1"/>
  <c r="D216" i="3"/>
  <c r="E216" i="3"/>
  <c r="F216" i="3"/>
  <c r="AG216" i="3"/>
  <c r="AQ216" i="3"/>
  <c r="C217" i="3"/>
  <c r="K217" i="3" s="1"/>
  <c r="D217" i="3"/>
  <c r="E217" i="3"/>
  <c r="F217" i="3"/>
  <c r="AG217" i="3"/>
  <c r="AQ217" i="3"/>
  <c r="C218" i="3"/>
  <c r="D218" i="3"/>
  <c r="E218" i="3"/>
  <c r="F218" i="3"/>
  <c r="AG218" i="3"/>
  <c r="AQ218" i="3"/>
  <c r="C219" i="3"/>
  <c r="L219" i="3" s="1"/>
  <c r="D219" i="3"/>
  <c r="E219" i="3"/>
  <c r="F219" i="3"/>
  <c r="AG219" i="3"/>
  <c r="AQ219" i="3"/>
  <c r="C220" i="3"/>
  <c r="J220" i="3" s="1"/>
  <c r="D220" i="3"/>
  <c r="E220" i="3"/>
  <c r="F220" i="3"/>
  <c r="AG220" i="3"/>
  <c r="AQ220" i="3"/>
  <c r="C221" i="3"/>
  <c r="D221" i="3"/>
  <c r="E221" i="3"/>
  <c r="F221" i="3"/>
  <c r="AG221" i="3"/>
  <c r="AQ221" i="3"/>
  <c r="C222" i="3"/>
  <c r="K222" i="3" s="1"/>
  <c r="D222" i="3"/>
  <c r="E222" i="3"/>
  <c r="F222" i="3"/>
  <c r="AG222" i="3"/>
  <c r="AQ222" i="3"/>
  <c r="C223" i="3"/>
  <c r="K223" i="3" s="1"/>
  <c r="D223" i="3"/>
  <c r="E223" i="3"/>
  <c r="F223" i="3"/>
  <c r="AG223" i="3"/>
  <c r="AQ223" i="3"/>
  <c r="C224" i="3"/>
  <c r="D224" i="3"/>
  <c r="E224" i="3"/>
  <c r="F224" i="3"/>
  <c r="AG224" i="3"/>
  <c r="AQ224" i="3"/>
  <c r="C225" i="3"/>
  <c r="K225" i="3" s="1"/>
  <c r="D225" i="3"/>
  <c r="E225" i="3"/>
  <c r="F225" i="3"/>
  <c r="AG225" i="3"/>
  <c r="AQ225" i="3"/>
  <c r="C226" i="3"/>
  <c r="D226" i="3"/>
  <c r="E226" i="3"/>
  <c r="F226" i="3"/>
  <c r="AG226" i="3"/>
  <c r="AQ226" i="3"/>
  <c r="C227" i="3"/>
  <c r="K227" i="3" s="1"/>
  <c r="D227" i="3"/>
  <c r="E227" i="3"/>
  <c r="F227" i="3"/>
  <c r="AG227" i="3"/>
  <c r="AQ227" i="3"/>
  <c r="C228" i="3"/>
  <c r="D228" i="3"/>
  <c r="E228" i="3"/>
  <c r="F228" i="3"/>
  <c r="AG228" i="3"/>
  <c r="AQ228" i="3"/>
  <c r="C229" i="3"/>
  <c r="D229" i="3"/>
  <c r="E229" i="3"/>
  <c r="F229" i="3"/>
  <c r="AG229" i="3"/>
  <c r="AQ229" i="3"/>
  <c r="C230" i="3"/>
  <c r="G230" i="3" s="1"/>
  <c r="D230" i="3"/>
  <c r="E230" i="3"/>
  <c r="F230" i="3"/>
  <c r="AG230" i="3"/>
  <c r="AQ230" i="3"/>
  <c r="C231" i="3"/>
  <c r="K231" i="3" s="1"/>
  <c r="D231" i="3"/>
  <c r="E231" i="3"/>
  <c r="F231" i="3"/>
  <c r="AG231" i="3"/>
  <c r="AQ231" i="3"/>
  <c r="C232" i="3"/>
  <c r="G232" i="3" s="1"/>
  <c r="H232" i="3" s="1"/>
  <c r="D232" i="3"/>
  <c r="E232" i="3"/>
  <c r="F232" i="3"/>
  <c r="AG232" i="3"/>
  <c r="AQ232" i="3"/>
  <c r="C233" i="3"/>
  <c r="K233" i="3" s="1"/>
  <c r="D233" i="3"/>
  <c r="E233" i="3"/>
  <c r="F233" i="3"/>
  <c r="AG233" i="3"/>
  <c r="AQ233" i="3"/>
  <c r="C234" i="3"/>
  <c r="D234" i="3"/>
  <c r="E234" i="3"/>
  <c r="F234" i="3"/>
  <c r="AG234" i="3"/>
  <c r="AQ234" i="3"/>
  <c r="C235" i="3"/>
  <c r="L235" i="3" s="1"/>
  <c r="D235" i="3"/>
  <c r="E235" i="3"/>
  <c r="F235" i="3"/>
  <c r="AG235" i="3"/>
  <c r="AQ235" i="3"/>
  <c r="C236" i="3"/>
  <c r="J236" i="3" s="1"/>
  <c r="D236" i="3"/>
  <c r="E236" i="3"/>
  <c r="F236" i="3"/>
  <c r="AG236" i="3"/>
  <c r="AQ236" i="3"/>
  <c r="C237" i="3"/>
  <c r="D237" i="3"/>
  <c r="E237" i="3"/>
  <c r="F237" i="3"/>
  <c r="AG237" i="3"/>
  <c r="AQ237" i="3"/>
  <c r="C238" i="3"/>
  <c r="K238" i="3" s="1"/>
  <c r="D238" i="3"/>
  <c r="E238" i="3"/>
  <c r="F238" i="3"/>
  <c r="AG238" i="3"/>
  <c r="AQ238" i="3"/>
  <c r="C239" i="3"/>
  <c r="K239" i="3" s="1"/>
  <c r="D239" i="3"/>
  <c r="E239" i="3"/>
  <c r="F239" i="3"/>
  <c r="AG239" i="3"/>
  <c r="AQ239" i="3"/>
  <c r="C240" i="3"/>
  <c r="D240" i="3"/>
  <c r="E240" i="3"/>
  <c r="F240" i="3"/>
  <c r="AG240" i="3"/>
  <c r="AQ240" i="3"/>
  <c r="C241" i="3"/>
  <c r="K241" i="3" s="1"/>
  <c r="D241" i="3"/>
  <c r="E241" i="3"/>
  <c r="F241" i="3"/>
  <c r="AG241" i="3"/>
  <c r="AQ241" i="3"/>
  <c r="C242" i="3"/>
  <c r="D242" i="3"/>
  <c r="E242" i="3"/>
  <c r="F242" i="3"/>
  <c r="AG242" i="3"/>
  <c r="AQ242" i="3"/>
  <c r="C243" i="3"/>
  <c r="K243" i="3" s="1"/>
  <c r="D243" i="3"/>
  <c r="E243" i="3"/>
  <c r="F243" i="3"/>
  <c r="AG243" i="3"/>
  <c r="AQ243" i="3"/>
  <c r="F244" i="3"/>
  <c r="AG244" i="3"/>
  <c r="C246" i="3"/>
  <c r="G246" i="3" s="1"/>
  <c r="D246" i="3"/>
  <c r="E246" i="3"/>
  <c r="F246" i="3"/>
  <c r="AG246" i="3"/>
  <c r="AQ246" i="3"/>
  <c r="C247" i="3"/>
  <c r="G247" i="3" s="1"/>
  <c r="D247" i="3"/>
  <c r="E247" i="3"/>
  <c r="F247" i="3"/>
  <c r="AG247" i="3"/>
  <c r="AQ247" i="3"/>
  <c r="C248" i="3"/>
  <c r="D248" i="3"/>
  <c r="E248" i="3"/>
  <c r="F248" i="3"/>
  <c r="AG248" i="3"/>
  <c r="AQ248" i="3"/>
  <c r="C249" i="3"/>
  <c r="G249" i="3" s="1"/>
  <c r="D249" i="3"/>
  <c r="E249" i="3"/>
  <c r="F249" i="3"/>
  <c r="AG249" i="3"/>
  <c r="AQ249" i="3"/>
  <c r="C250" i="3"/>
  <c r="J250" i="3" s="1"/>
  <c r="D250" i="3"/>
  <c r="E250" i="3"/>
  <c r="F250" i="3"/>
  <c r="AG250" i="3"/>
  <c r="AQ250" i="3"/>
  <c r="C251" i="3"/>
  <c r="D251" i="3"/>
  <c r="E251" i="3"/>
  <c r="F251" i="3"/>
  <c r="AG251" i="3"/>
  <c r="AQ251" i="3"/>
  <c r="C252" i="3"/>
  <c r="L252" i="3" s="1"/>
  <c r="D252" i="3"/>
  <c r="E252" i="3"/>
  <c r="F252" i="3"/>
  <c r="AG252" i="3"/>
  <c r="AQ252" i="3"/>
  <c r="C253" i="3"/>
  <c r="G253" i="3" s="1"/>
  <c r="D253" i="3"/>
  <c r="E253" i="3"/>
  <c r="F253" i="3"/>
  <c r="AG253" i="3"/>
  <c r="AQ253" i="3"/>
  <c r="C254" i="3"/>
  <c r="D254" i="3"/>
  <c r="E254" i="3"/>
  <c r="F254" i="3"/>
  <c r="AG254" i="3"/>
  <c r="AQ254" i="3"/>
  <c r="C255" i="3"/>
  <c r="D255" i="3"/>
  <c r="E255" i="3"/>
  <c r="F255" i="3"/>
  <c r="AG255" i="3"/>
  <c r="AQ255" i="3"/>
  <c r="C256" i="3"/>
  <c r="K256" i="3" s="1"/>
  <c r="D256" i="3"/>
  <c r="E256" i="3"/>
  <c r="F256" i="3"/>
  <c r="AG256" i="3"/>
  <c r="AQ256" i="3"/>
  <c r="C257" i="3"/>
  <c r="G257" i="3" s="1"/>
  <c r="D257" i="3"/>
  <c r="E257" i="3"/>
  <c r="F257" i="3"/>
  <c r="AG257" i="3"/>
  <c r="AQ257" i="3"/>
  <c r="C258" i="3"/>
  <c r="G258" i="3" s="1"/>
  <c r="D258" i="3"/>
  <c r="E258" i="3"/>
  <c r="F258" i="3"/>
  <c r="AG258" i="3"/>
  <c r="AQ258" i="3"/>
  <c r="C259" i="3"/>
  <c r="K259" i="3" s="1"/>
  <c r="D259" i="3"/>
  <c r="E259" i="3"/>
  <c r="F259" i="3"/>
  <c r="AG259" i="3"/>
  <c r="AQ259" i="3"/>
  <c r="C260" i="3"/>
  <c r="D260" i="3"/>
  <c r="E260" i="3"/>
  <c r="F260" i="3"/>
  <c r="AG260" i="3"/>
  <c r="AQ260" i="3"/>
  <c r="C261" i="3"/>
  <c r="D261" i="3"/>
  <c r="E261" i="3"/>
  <c r="F261" i="3"/>
  <c r="AG261" i="3"/>
  <c r="AQ261" i="3"/>
  <c r="C262" i="3"/>
  <c r="D262" i="3"/>
  <c r="E262" i="3"/>
  <c r="F262" i="3"/>
  <c r="AG262" i="3"/>
  <c r="AQ262" i="3"/>
  <c r="C263" i="3"/>
  <c r="K263" i="3" s="1"/>
  <c r="D263" i="3"/>
  <c r="E263" i="3"/>
  <c r="F263" i="3"/>
  <c r="AG263" i="3"/>
  <c r="AQ263" i="3"/>
  <c r="C264" i="3"/>
  <c r="L264" i="3" s="1"/>
  <c r="D264" i="3"/>
  <c r="E264" i="3"/>
  <c r="F264" i="3"/>
  <c r="AG264" i="3"/>
  <c r="AQ264" i="3"/>
  <c r="C265" i="3"/>
  <c r="K265" i="3" s="1"/>
  <c r="D265" i="3"/>
  <c r="E265" i="3"/>
  <c r="F265" i="3"/>
  <c r="AG265" i="3"/>
  <c r="AQ265" i="3"/>
  <c r="C266" i="3"/>
  <c r="G266" i="3" s="1"/>
  <c r="D266" i="3"/>
  <c r="E266" i="3"/>
  <c r="F266" i="3"/>
  <c r="AG266" i="3"/>
  <c r="AQ266" i="3"/>
  <c r="C267" i="3"/>
  <c r="K267" i="3" s="1"/>
  <c r="D267" i="3"/>
  <c r="E267" i="3"/>
  <c r="F267" i="3"/>
  <c r="AG267" i="3"/>
  <c r="AQ267" i="3"/>
  <c r="C268" i="3"/>
  <c r="D268" i="3"/>
  <c r="E268" i="3"/>
  <c r="F268" i="3"/>
  <c r="AG268" i="3"/>
  <c r="AQ268" i="3"/>
  <c r="C269" i="3"/>
  <c r="D269" i="3"/>
  <c r="E269" i="3"/>
  <c r="F269" i="3"/>
  <c r="AG269" i="3"/>
  <c r="AQ269" i="3"/>
  <c r="C270" i="3"/>
  <c r="G270" i="3" s="1"/>
  <c r="H270" i="3" s="1"/>
  <c r="D270" i="3"/>
  <c r="E270" i="3"/>
  <c r="F270" i="3"/>
  <c r="AG270" i="3"/>
  <c r="AQ270" i="3"/>
  <c r="C271" i="3"/>
  <c r="D271" i="3"/>
  <c r="E271" i="3"/>
  <c r="F271" i="3"/>
  <c r="AG271" i="3"/>
  <c r="AQ271" i="3"/>
  <c r="C272" i="3"/>
  <c r="L272" i="3" s="1"/>
  <c r="D272" i="3"/>
  <c r="E272" i="3"/>
  <c r="F272" i="3"/>
  <c r="AG272" i="3"/>
  <c r="AQ272" i="3"/>
  <c r="C273" i="3"/>
  <c r="K273" i="3" s="1"/>
  <c r="D273" i="3"/>
  <c r="E273" i="3"/>
  <c r="F273" i="3"/>
  <c r="AG273" i="3"/>
  <c r="AQ273" i="3"/>
  <c r="C274" i="3"/>
  <c r="D274" i="3"/>
  <c r="E274" i="3"/>
  <c r="F274" i="3"/>
  <c r="AG274" i="3"/>
  <c r="AQ274" i="3"/>
  <c r="C275" i="3"/>
  <c r="D275" i="3"/>
  <c r="E275" i="3"/>
  <c r="F275" i="3"/>
  <c r="AG275" i="3"/>
  <c r="AQ275" i="3"/>
  <c r="C276" i="3"/>
  <c r="K276" i="3" s="1"/>
  <c r="D276" i="3"/>
  <c r="E276" i="3"/>
  <c r="F276" i="3"/>
  <c r="AG276" i="3"/>
  <c r="AQ276" i="3"/>
  <c r="C277" i="3"/>
  <c r="D277" i="3"/>
  <c r="E277" i="3"/>
  <c r="F277" i="3"/>
  <c r="AG277" i="3"/>
  <c r="AQ277" i="3"/>
  <c r="C278" i="3"/>
  <c r="D278" i="3"/>
  <c r="E278" i="3"/>
  <c r="F278" i="3"/>
  <c r="AG278" i="3"/>
  <c r="AQ278" i="3"/>
  <c r="C279" i="3"/>
  <c r="K279" i="3" s="1"/>
  <c r="D279" i="3"/>
  <c r="E279" i="3"/>
  <c r="F279" i="3"/>
  <c r="AG279" i="3"/>
  <c r="AQ279" i="3"/>
  <c r="C280" i="3"/>
  <c r="D280" i="3"/>
  <c r="E280" i="3"/>
  <c r="F280" i="3"/>
  <c r="AG280" i="3"/>
  <c r="AQ280" i="3"/>
  <c r="C281" i="3"/>
  <c r="D281" i="3"/>
  <c r="E281" i="3"/>
  <c r="F281" i="3"/>
  <c r="AG281" i="3"/>
  <c r="AQ281" i="3"/>
  <c r="C282" i="3"/>
  <c r="G282" i="3" s="1"/>
  <c r="H282" i="3" s="1"/>
  <c r="D282" i="3"/>
  <c r="E282" i="3"/>
  <c r="F282" i="3"/>
  <c r="AG282" i="3"/>
  <c r="AQ282" i="3"/>
  <c r="C283" i="3"/>
  <c r="K283" i="3" s="1"/>
  <c r="D283" i="3"/>
  <c r="E283" i="3"/>
  <c r="F283" i="3"/>
  <c r="AG283" i="3"/>
  <c r="AQ283" i="3"/>
  <c r="C284" i="3"/>
  <c r="D284" i="3"/>
  <c r="E284" i="3"/>
  <c r="F284" i="3"/>
  <c r="AG284" i="3"/>
  <c r="AQ284" i="3"/>
  <c r="C285" i="3"/>
  <c r="K285" i="3" s="1"/>
  <c r="D285" i="3"/>
  <c r="E285" i="3"/>
  <c r="F285" i="3"/>
  <c r="AG285" i="3"/>
  <c r="AQ285" i="3"/>
  <c r="C286" i="3"/>
  <c r="L286" i="3" s="1"/>
  <c r="D286" i="3"/>
  <c r="E286" i="3"/>
  <c r="F286" i="3"/>
  <c r="AG286" i="3"/>
  <c r="AQ286" i="3"/>
  <c r="C287" i="3"/>
  <c r="D287" i="3"/>
  <c r="E287" i="3"/>
  <c r="F287" i="3"/>
  <c r="AG287" i="3"/>
  <c r="AQ287" i="3"/>
  <c r="C288" i="3"/>
  <c r="G288" i="3" s="1"/>
  <c r="H288" i="3" s="1"/>
  <c r="D288" i="3"/>
  <c r="E288" i="3"/>
  <c r="F288" i="3"/>
  <c r="AG288" i="3"/>
  <c r="AQ288" i="3"/>
  <c r="C289" i="3"/>
  <c r="K289" i="3" s="1"/>
  <c r="D289" i="3"/>
  <c r="E289" i="3"/>
  <c r="F289" i="3"/>
  <c r="AG289" i="3"/>
  <c r="AQ289" i="3"/>
  <c r="C290" i="3"/>
  <c r="D290" i="3"/>
  <c r="E290" i="3"/>
  <c r="F290" i="3"/>
  <c r="AG290" i="3"/>
  <c r="AQ290" i="3"/>
  <c r="C291" i="3"/>
  <c r="D291" i="3"/>
  <c r="E291" i="3"/>
  <c r="F291" i="3"/>
  <c r="AG291" i="3"/>
  <c r="AQ291" i="3"/>
  <c r="C292" i="3"/>
  <c r="D292" i="3"/>
  <c r="E292" i="3"/>
  <c r="F292" i="3"/>
  <c r="AG292" i="3"/>
  <c r="AQ292" i="3"/>
  <c r="C293" i="3"/>
  <c r="D293" i="3"/>
  <c r="E293" i="3"/>
  <c r="F293" i="3"/>
  <c r="AG293" i="3"/>
  <c r="AQ293" i="3"/>
  <c r="C294" i="3"/>
  <c r="D294" i="3"/>
  <c r="E294" i="3"/>
  <c r="F294" i="3"/>
  <c r="AG294" i="3"/>
  <c r="AQ294" i="3"/>
  <c r="C295" i="3"/>
  <c r="D295" i="3"/>
  <c r="E295" i="3"/>
  <c r="F295" i="3"/>
  <c r="AG295" i="3"/>
  <c r="AQ295" i="3"/>
  <c r="C296" i="3"/>
  <c r="G296" i="3" s="1"/>
  <c r="H296" i="3" s="1"/>
  <c r="D296" i="3"/>
  <c r="E296" i="3"/>
  <c r="F296" i="3"/>
  <c r="AG296" i="3"/>
  <c r="AQ296" i="3"/>
  <c r="C297" i="3"/>
  <c r="D297" i="3"/>
  <c r="E297" i="3"/>
  <c r="F297" i="3"/>
  <c r="AG297" i="3"/>
  <c r="AQ297" i="3"/>
  <c r="C298" i="3"/>
  <c r="D298" i="3"/>
  <c r="E298" i="3"/>
  <c r="F298" i="3"/>
  <c r="AG298" i="3"/>
  <c r="AQ298" i="3"/>
  <c r="C299" i="3"/>
  <c r="D299" i="3"/>
  <c r="E299" i="3"/>
  <c r="F299" i="3"/>
  <c r="AG299" i="3"/>
  <c r="AQ299" i="3"/>
  <c r="C300" i="3"/>
  <c r="L300" i="3" s="1"/>
  <c r="D300" i="3"/>
  <c r="E300" i="3"/>
  <c r="F300" i="3"/>
  <c r="AG300" i="3"/>
  <c r="AQ300" i="3"/>
  <c r="C301" i="3"/>
  <c r="K301" i="3" s="1"/>
  <c r="D301" i="3"/>
  <c r="E301" i="3"/>
  <c r="F301" i="3"/>
  <c r="AG301" i="3"/>
  <c r="AQ301" i="3"/>
  <c r="C302" i="3"/>
  <c r="D302" i="3"/>
  <c r="E302" i="3"/>
  <c r="F302" i="3"/>
  <c r="AG302" i="3"/>
  <c r="AQ302" i="3"/>
  <c r="C303" i="3"/>
  <c r="K303" i="3" s="1"/>
  <c r="D303" i="3"/>
  <c r="E303" i="3"/>
  <c r="F303" i="3"/>
  <c r="AG303" i="3"/>
  <c r="AQ303" i="3"/>
  <c r="C304" i="3"/>
  <c r="G304" i="3" s="1"/>
  <c r="H304" i="3" s="1"/>
  <c r="D304" i="3"/>
  <c r="E304" i="3"/>
  <c r="F304" i="3"/>
  <c r="AG304" i="3"/>
  <c r="AQ304" i="3"/>
  <c r="C305" i="3"/>
  <c r="D305" i="3"/>
  <c r="E305" i="3"/>
  <c r="F305" i="3"/>
  <c r="AG305" i="3"/>
  <c r="AQ305" i="3"/>
  <c r="C306" i="3"/>
  <c r="K306" i="3" s="1"/>
  <c r="D306" i="3"/>
  <c r="E306" i="3"/>
  <c r="F306" i="3"/>
  <c r="AG306" i="3"/>
  <c r="AQ306" i="3"/>
  <c r="C307" i="3"/>
  <c r="D307" i="3"/>
  <c r="E307" i="3"/>
  <c r="F307" i="3"/>
  <c r="AG307" i="3"/>
  <c r="AQ307" i="3"/>
  <c r="C308" i="3"/>
  <c r="D308" i="3"/>
  <c r="E308" i="3"/>
  <c r="F308" i="3"/>
  <c r="AG308" i="3"/>
  <c r="AQ308" i="3"/>
  <c r="C309" i="3"/>
  <c r="D309" i="3"/>
  <c r="E309" i="3"/>
  <c r="F309" i="3"/>
  <c r="AG309" i="3"/>
  <c r="AQ309" i="3"/>
  <c r="C310" i="3"/>
  <c r="D310" i="3"/>
  <c r="E310" i="3"/>
  <c r="F310" i="3"/>
  <c r="AG310" i="3"/>
  <c r="AQ310" i="3"/>
  <c r="C311" i="3"/>
  <c r="D311" i="3"/>
  <c r="E311" i="3"/>
  <c r="F311" i="3"/>
  <c r="AG311" i="3"/>
  <c r="AQ311" i="3"/>
  <c r="C312" i="3"/>
  <c r="G312" i="3" s="1"/>
  <c r="H312" i="3" s="1"/>
  <c r="D312" i="3"/>
  <c r="E312" i="3"/>
  <c r="F312" i="3"/>
  <c r="AG312" i="3"/>
  <c r="AQ312" i="3"/>
  <c r="C313" i="3"/>
  <c r="D313" i="3"/>
  <c r="E313" i="3"/>
  <c r="F313" i="3"/>
  <c r="AG313" i="3"/>
  <c r="AQ313" i="3"/>
  <c r="C314" i="3"/>
  <c r="J314" i="3" s="1"/>
  <c r="D314" i="3"/>
  <c r="E314" i="3"/>
  <c r="F314" i="3"/>
  <c r="AG314" i="3"/>
  <c r="AQ314" i="3"/>
  <c r="C315" i="3"/>
  <c r="L315" i="3" s="1"/>
  <c r="D315" i="3"/>
  <c r="E315" i="3"/>
  <c r="F315" i="3"/>
  <c r="AG315" i="3"/>
  <c r="AQ315" i="3"/>
  <c r="C316" i="3"/>
  <c r="L316" i="3" s="1"/>
  <c r="D316" i="3"/>
  <c r="E316" i="3"/>
  <c r="F316" i="3"/>
  <c r="AG316" i="3"/>
  <c r="AQ316" i="3"/>
  <c r="C317" i="3"/>
  <c r="K317" i="3" s="1"/>
  <c r="D317" i="3"/>
  <c r="E317" i="3"/>
  <c r="F317" i="3"/>
  <c r="AG317" i="3"/>
  <c r="AQ317" i="3"/>
  <c r="C318" i="3"/>
  <c r="L318" i="3" s="1"/>
  <c r="D318" i="3"/>
  <c r="E318" i="3"/>
  <c r="F318" i="3"/>
  <c r="AG318" i="3"/>
  <c r="AQ318" i="3"/>
  <c r="C319" i="3"/>
  <c r="K319" i="3" s="1"/>
  <c r="D319" i="3"/>
  <c r="E319" i="3"/>
  <c r="F319" i="3"/>
  <c r="AG319" i="3"/>
  <c r="AQ319" i="3"/>
  <c r="C320" i="3"/>
  <c r="D320" i="3"/>
  <c r="E320" i="3"/>
  <c r="F320" i="3"/>
  <c r="AG320" i="3"/>
  <c r="AQ320" i="3"/>
  <c r="C321" i="3"/>
  <c r="K321" i="3" s="1"/>
  <c r="D321" i="3"/>
  <c r="E321" i="3"/>
  <c r="F321" i="3"/>
  <c r="AG321" i="3"/>
  <c r="AQ321" i="3"/>
  <c r="C322" i="3"/>
  <c r="L322" i="3" s="1"/>
  <c r="D322" i="3"/>
  <c r="E322" i="3"/>
  <c r="F322" i="3"/>
  <c r="AG322" i="3"/>
  <c r="AQ322" i="3"/>
  <c r="C323" i="3"/>
  <c r="D323" i="3"/>
  <c r="E323" i="3"/>
  <c r="F323" i="3"/>
  <c r="AG323" i="3"/>
  <c r="AQ323" i="3"/>
  <c r="C324" i="3"/>
  <c r="L324" i="3" s="1"/>
  <c r="D324" i="3"/>
  <c r="E324" i="3"/>
  <c r="F324" i="3"/>
  <c r="AG324" i="3"/>
  <c r="AQ324" i="3"/>
  <c r="C325" i="3"/>
  <c r="D325" i="3"/>
  <c r="E325" i="3"/>
  <c r="F325" i="3"/>
  <c r="AG325" i="3"/>
  <c r="AQ325" i="3"/>
  <c r="C326" i="3"/>
  <c r="D326" i="3"/>
  <c r="E326" i="3"/>
  <c r="F326" i="3"/>
  <c r="AG326" i="3"/>
  <c r="AQ326" i="3"/>
  <c r="C327" i="3"/>
  <c r="K327" i="3" s="1"/>
  <c r="D327" i="3"/>
  <c r="E327" i="3"/>
  <c r="F327" i="3"/>
  <c r="AG327" i="3"/>
  <c r="AQ327" i="3"/>
  <c r="C328" i="3"/>
  <c r="D328" i="3"/>
  <c r="E328" i="3"/>
  <c r="F328" i="3"/>
  <c r="AG328" i="3"/>
  <c r="AQ328" i="3"/>
  <c r="C329" i="3"/>
  <c r="D329" i="3"/>
  <c r="E329" i="3"/>
  <c r="F329" i="3"/>
  <c r="AG329" i="3"/>
  <c r="AQ329" i="3"/>
  <c r="C330" i="3"/>
  <c r="G330" i="3" s="1"/>
  <c r="H330" i="3" s="1"/>
  <c r="D330" i="3"/>
  <c r="E330" i="3"/>
  <c r="F330" i="3"/>
  <c r="AG330" i="3"/>
  <c r="AQ330" i="3"/>
  <c r="C331" i="3"/>
  <c r="K331" i="3" s="1"/>
  <c r="D331" i="3"/>
  <c r="E331" i="3"/>
  <c r="F331" i="3"/>
  <c r="AG331" i="3"/>
  <c r="AQ331" i="3"/>
  <c r="C332" i="3"/>
  <c r="D332" i="3"/>
  <c r="E332" i="3"/>
  <c r="F332" i="3"/>
  <c r="AG332" i="3"/>
  <c r="AQ332" i="3"/>
  <c r="C333" i="3"/>
  <c r="K333" i="3" s="1"/>
  <c r="D333" i="3"/>
  <c r="E333" i="3"/>
  <c r="F333" i="3"/>
  <c r="AG333" i="3"/>
  <c r="AQ333" i="3"/>
  <c r="C334" i="3"/>
  <c r="D334" i="3"/>
  <c r="E334" i="3"/>
  <c r="F334" i="3"/>
  <c r="AG334" i="3"/>
  <c r="AQ334" i="3"/>
  <c r="C335" i="3"/>
  <c r="D335" i="3"/>
  <c r="E335" i="3"/>
  <c r="F335" i="3"/>
  <c r="AG335" i="3"/>
  <c r="AQ335" i="3"/>
  <c r="C336" i="3"/>
  <c r="G336" i="3" s="1"/>
  <c r="H336" i="3" s="1"/>
  <c r="D336" i="3"/>
  <c r="E336" i="3"/>
  <c r="F336" i="3"/>
  <c r="AG336" i="3"/>
  <c r="AQ336" i="3"/>
  <c r="C337" i="3"/>
  <c r="K337" i="3" s="1"/>
  <c r="D337" i="3"/>
  <c r="E337" i="3"/>
  <c r="F337" i="3"/>
  <c r="AG337" i="3"/>
  <c r="AQ337" i="3"/>
  <c r="C338" i="3"/>
  <c r="D338" i="3"/>
  <c r="E338" i="3"/>
  <c r="F338" i="3"/>
  <c r="AG338" i="3"/>
  <c r="AQ338" i="3"/>
  <c r="C339" i="3"/>
  <c r="D339" i="3"/>
  <c r="E339" i="3"/>
  <c r="F339" i="3"/>
  <c r="AG339" i="3"/>
  <c r="AQ339" i="3"/>
  <c r="C340" i="3"/>
  <c r="D340" i="3"/>
  <c r="E340" i="3"/>
  <c r="F340" i="3"/>
  <c r="AG340" i="3"/>
  <c r="AQ340" i="3"/>
  <c r="C341" i="3"/>
  <c r="D341" i="3"/>
  <c r="E341" i="3"/>
  <c r="F341" i="3"/>
  <c r="AG341" i="3"/>
  <c r="AQ341" i="3"/>
  <c r="C342" i="3"/>
  <c r="D342" i="3"/>
  <c r="E342" i="3"/>
  <c r="F342" i="3"/>
  <c r="AG342" i="3"/>
  <c r="AQ342" i="3"/>
  <c r="C343" i="3"/>
  <c r="K343" i="3" s="1"/>
  <c r="D343" i="3"/>
  <c r="E343" i="3"/>
  <c r="F343" i="3"/>
  <c r="AG343" i="3"/>
  <c r="AQ343" i="3"/>
  <c r="C344" i="3"/>
  <c r="G344" i="3" s="1"/>
  <c r="H344" i="3" s="1"/>
  <c r="D344" i="3"/>
  <c r="E344" i="3"/>
  <c r="F344" i="3"/>
  <c r="AG344" i="3"/>
  <c r="AQ344" i="3"/>
  <c r="C345" i="3"/>
  <c r="D345" i="3"/>
  <c r="E345" i="3"/>
  <c r="F345" i="3"/>
  <c r="AG345" i="3"/>
  <c r="AQ345" i="3"/>
  <c r="C346" i="3"/>
  <c r="D346" i="3"/>
  <c r="E346" i="3"/>
  <c r="F346" i="3"/>
  <c r="AG346" i="3"/>
  <c r="AQ346" i="3"/>
  <c r="C347" i="3"/>
  <c r="D347" i="3"/>
  <c r="E347" i="3"/>
  <c r="F347" i="3"/>
  <c r="AG347" i="3"/>
  <c r="AQ347" i="3"/>
  <c r="C348" i="3"/>
  <c r="L348" i="3" s="1"/>
  <c r="D348" i="3"/>
  <c r="E348" i="3"/>
  <c r="F348" i="3"/>
  <c r="AG348" i="3"/>
  <c r="AQ348" i="3"/>
  <c r="C349" i="3"/>
  <c r="K349" i="3" s="1"/>
  <c r="D349" i="3"/>
  <c r="E349" i="3"/>
  <c r="F349" i="3"/>
  <c r="AG349" i="3"/>
  <c r="AQ349" i="3"/>
  <c r="C350" i="3"/>
  <c r="D350" i="3"/>
  <c r="E350" i="3"/>
  <c r="F350" i="3"/>
  <c r="AG350" i="3"/>
  <c r="AQ350" i="3"/>
  <c r="C351" i="3"/>
  <c r="K351" i="3" s="1"/>
  <c r="D351" i="3"/>
  <c r="E351" i="3"/>
  <c r="F351" i="3"/>
  <c r="AG351" i="3"/>
  <c r="AQ351" i="3"/>
  <c r="C352" i="3"/>
  <c r="G352" i="3" s="1"/>
  <c r="H352" i="3" s="1"/>
  <c r="D352" i="3"/>
  <c r="E352" i="3"/>
  <c r="F352" i="3"/>
  <c r="AG352" i="3"/>
  <c r="AQ352" i="3"/>
  <c r="C353" i="3"/>
  <c r="K353" i="3" s="1"/>
  <c r="D353" i="3"/>
  <c r="E353" i="3"/>
  <c r="F353" i="3"/>
  <c r="AG353" i="3"/>
  <c r="AQ353" i="3"/>
  <c r="C354" i="3"/>
  <c r="L354" i="3" s="1"/>
  <c r="D354" i="3"/>
  <c r="E354" i="3"/>
  <c r="F354" i="3"/>
  <c r="AG354" i="3"/>
  <c r="AQ354" i="3"/>
  <c r="C355" i="3"/>
  <c r="D355" i="3"/>
  <c r="E355" i="3"/>
  <c r="F355" i="3"/>
  <c r="AG355" i="3"/>
  <c r="AQ355" i="3"/>
  <c r="C356" i="3"/>
  <c r="D356" i="3"/>
  <c r="E356" i="3"/>
  <c r="F356" i="3"/>
  <c r="AG356" i="3"/>
  <c r="AQ356" i="3"/>
  <c r="C357" i="3"/>
  <c r="D357" i="3"/>
  <c r="E357" i="3"/>
  <c r="F357" i="3"/>
  <c r="AG357" i="3"/>
  <c r="AQ357" i="3"/>
  <c r="C358" i="3"/>
  <c r="D358" i="3"/>
  <c r="E358" i="3"/>
  <c r="F358" i="3"/>
  <c r="AG358" i="3"/>
  <c r="AQ358" i="3"/>
  <c r="C359" i="3"/>
  <c r="D359" i="3"/>
  <c r="E359" i="3"/>
  <c r="F359" i="3"/>
  <c r="AG359" i="3"/>
  <c r="AQ359" i="3"/>
  <c r="C360" i="3"/>
  <c r="K360" i="3" s="1"/>
  <c r="D360" i="3"/>
  <c r="E360" i="3"/>
  <c r="F360" i="3"/>
  <c r="AG360" i="3"/>
  <c r="AQ360" i="3"/>
  <c r="C361" i="3"/>
  <c r="D361" i="3"/>
  <c r="E361" i="3"/>
  <c r="F361" i="3"/>
  <c r="AG361" i="3"/>
  <c r="AQ361" i="3"/>
  <c r="C362" i="3"/>
  <c r="D362" i="3"/>
  <c r="E362" i="3"/>
  <c r="F362" i="3"/>
  <c r="AG362" i="3"/>
  <c r="AQ362" i="3"/>
  <c r="C363" i="3"/>
  <c r="D363" i="3"/>
  <c r="E363" i="3"/>
  <c r="F363" i="3"/>
  <c r="AG363" i="3"/>
  <c r="AQ363" i="3"/>
  <c r="C364" i="3"/>
  <c r="L364" i="3" s="1"/>
  <c r="D364" i="3"/>
  <c r="E364" i="3"/>
  <c r="F364" i="3"/>
  <c r="AG364" i="3"/>
  <c r="AQ364" i="3"/>
  <c r="C365" i="3"/>
  <c r="K365" i="3" s="1"/>
  <c r="D365" i="3"/>
  <c r="E365" i="3"/>
  <c r="F365" i="3"/>
  <c r="AG365" i="3"/>
  <c r="AQ365" i="3"/>
  <c r="C366" i="3"/>
  <c r="D366" i="3"/>
  <c r="E366" i="3"/>
  <c r="F366" i="3"/>
  <c r="AG366" i="3"/>
  <c r="AQ366" i="3"/>
  <c r="C367" i="3"/>
  <c r="K367" i="3" s="1"/>
  <c r="D367" i="3"/>
  <c r="E367" i="3"/>
  <c r="F367" i="3"/>
  <c r="AG367" i="3"/>
  <c r="AQ367" i="3"/>
  <c r="C368" i="3"/>
  <c r="D368" i="3"/>
  <c r="E368" i="3"/>
  <c r="F368" i="3"/>
  <c r="AG368" i="3"/>
  <c r="AQ368" i="3"/>
  <c r="C369" i="3"/>
  <c r="K369" i="3" s="1"/>
  <c r="D369" i="3"/>
  <c r="E369" i="3"/>
  <c r="F369" i="3"/>
  <c r="AG369" i="3"/>
  <c r="AQ369" i="3"/>
  <c r="C370" i="3"/>
  <c r="L370" i="3" s="1"/>
  <c r="D370" i="3"/>
  <c r="E370" i="3"/>
  <c r="F370" i="3"/>
  <c r="AG370" i="3"/>
  <c r="AQ370" i="3"/>
  <c r="C371" i="3"/>
  <c r="D371" i="3"/>
  <c r="E371" i="3"/>
  <c r="F371" i="3"/>
  <c r="AG371" i="3"/>
  <c r="AQ371" i="3"/>
  <c r="C372" i="3"/>
  <c r="J372" i="3" s="1"/>
  <c r="D372" i="3"/>
  <c r="E372" i="3"/>
  <c r="F372" i="3"/>
  <c r="AG372" i="3"/>
  <c r="AQ372" i="3"/>
  <c r="C373" i="3"/>
  <c r="D373" i="3"/>
  <c r="E373" i="3"/>
  <c r="F373" i="3"/>
  <c r="AG373" i="3"/>
  <c r="AQ373" i="3"/>
  <c r="C374" i="3"/>
  <c r="D374" i="3"/>
  <c r="E374" i="3"/>
  <c r="F374" i="3"/>
  <c r="AG374" i="3"/>
  <c r="AQ374" i="3"/>
  <c r="C375" i="3"/>
  <c r="K375" i="3" s="1"/>
  <c r="D375" i="3"/>
  <c r="E375" i="3"/>
  <c r="F375" i="3"/>
  <c r="AG375" i="3"/>
  <c r="AQ375" i="3"/>
  <c r="C376" i="3"/>
  <c r="G376" i="3" s="1"/>
  <c r="H376" i="3" s="1"/>
  <c r="D376" i="3"/>
  <c r="E376" i="3"/>
  <c r="F376" i="3"/>
  <c r="AG376" i="3"/>
  <c r="AQ376" i="3"/>
  <c r="C377" i="3"/>
  <c r="D377" i="3"/>
  <c r="E377" i="3"/>
  <c r="F377" i="3"/>
  <c r="AG377" i="3"/>
  <c r="AQ377" i="3"/>
  <c r="C378" i="3"/>
  <c r="D378" i="3"/>
  <c r="E378" i="3"/>
  <c r="F378" i="3"/>
  <c r="AG378" i="3"/>
  <c r="AQ378" i="3"/>
  <c r="C379" i="3"/>
  <c r="L379" i="3" s="1"/>
  <c r="D379" i="3"/>
  <c r="E379" i="3"/>
  <c r="F379" i="3"/>
  <c r="AG379" i="3"/>
  <c r="AQ379" i="3"/>
  <c r="C380" i="3"/>
  <c r="L380" i="3" s="1"/>
  <c r="D380" i="3"/>
  <c r="E380" i="3"/>
  <c r="F380" i="3"/>
  <c r="G380" i="3"/>
  <c r="H380" i="3" s="1"/>
  <c r="AG380" i="3"/>
  <c r="AQ380" i="3"/>
  <c r="C381" i="3"/>
  <c r="K381" i="3" s="1"/>
  <c r="D381" i="3"/>
  <c r="E381" i="3"/>
  <c r="F381" i="3"/>
  <c r="AG381" i="3"/>
  <c r="AQ381" i="3"/>
  <c r="C382" i="3"/>
  <c r="G382" i="3" s="1"/>
  <c r="H382" i="3" s="1"/>
  <c r="D382" i="3"/>
  <c r="E382" i="3"/>
  <c r="F382" i="3"/>
  <c r="AG382" i="3"/>
  <c r="AQ382" i="3"/>
  <c r="C383" i="3"/>
  <c r="D383" i="3"/>
  <c r="E383" i="3"/>
  <c r="F383" i="3"/>
  <c r="AG383" i="3"/>
  <c r="AQ383" i="3"/>
  <c r="C384" i="3"/>
  <c r="D384" i="3"/>
  <c r="E384" i="3"/>
  <c r="F384" i="3"/>
  <c r="AG384" i="3"/>
  <c r="AQ384" i="3"/>
  <c r="C385" i="3"/>
  <c r="K385" i="3" s="1"/>
  <c r="D385" i="3"/>
  <c r="E385" i="3"/>
  <c r="F385" i="3"/>
  <c r="AG385" i="3"/>
  <c r="AQ385" i="3"/>
  <c r="C386" i="3"/>
  <c r="J386" i="3" s="1"/>
  <c r="D386" i="3"/>
  <c r="E386" i="3"/>
  <c r="F386" i="3"/>
  <c r="AG386" i="3"/>
  <c r="AQ386" i="3"/>
  <c r="C387" i="3"/>
  <c r="D387" i="3"/>
  <c r="E387" i="3"/>
  <c r="F387" i="3"/>
  <c r="AG387" i="3"/>
  <c r="AQ387" i="3"/>
  <c r="C388" i="3"/>
  <c r="L388" i="3" s="1"/>
  <c r="D388" i="3"/>
  <c r="E388" i="3"/>
  <c r="F388" i="3"/>
  <c r="AG388" i="3"/>
  <c r="AQ388" i="3"/>
  <c r="C389" i="3"/>
  <c r="K389" i="3" s="1"/>
  <c r="D389" i="3"/>
  <c r="E389" i="3"/>
  <c r="F389" i="3"/>
  <c r="AG389" i="3"/>
  <c r="AQ389" i="3"/>
  <c r="C390" i="3"/>
  <c r="J390" i="3" s="1"/>
  <c r="D390" i="3"/>
  <c r="E390" i="3"/>
  <c r="F390" i="3"/>
  <c r="G390" i="3"/>
  <c r="H390" i="3" s="1"/>
  <c r="L390" i="3"/>
  <c r="AG390" i="3"/>
  <c r="AQ390" i="3"/>
  <c r="C391" i="3"/>
  <c r="D391" i="3"/>
  <c r="E391" i="3"/>
  <c r="F391" i="3"/>
  <c r="AG391" i="3"/>
  <c r="AQ391" i="3"/>
  <c r="C392" i="3"/>
  <c r="D392" i="3"/>
  <c r="E392" i="3"/>
  <c r="F392" i="3"/>
  <c r="AG392" i="3"/>
  <c r="AQ392" i="3"/>
  <c r="C393" i="3"/>
  <c r="D393" i="3"/>
  <c r="E393" i="3"/>
  <c r="F393" i="3"/>
  <c r="AG393" i="3"/>
  <c r="AQ393" i="3"/>
  <c r="C394" i="3"/>
  <c r="D394" i="3"/>
  <c r="E394" i="3"/>
  <c r="F394" i="3"/>
  <c r="AG394" i="3"/>
  <c r="AQ394" i="3"/>
  <c r="C395" i="3"/>
  <c r="L395" i="3" s="1"/>
  <c r="D395" i="3"/>
  <c r="E395" i="3"/>
  <c r="F395" i="3"/>
  <c r="AG395" i="3"/>
  <c r="AQ395" i="3"/>
  <c r="C396" i="3"/>
  <c r="D396" i="3"/>
  <c r="E396" i="3"/>
  <c r="F396" i="3"/>
  <c r="AG396" i="3"/>
  <c r="AQ396" i="3"/>
  <c r="C397" i="3"/>
  <c r="K397" i="3" s="1"/>
  <c r="D397" i="3"/>
  <c r="E397" i="3"/>
  <c r="F397" i="3"/>
  <c r="AG397" i="3"/>
  <c r="AQ397" i="3"/>
  <c r="C398" i="3"/>
  <c r="G398" i="3" s="1"/>
  <c r="H398" i="3" s="1"/>
  <c r="D398" i="3"/>
  <c r="E398" i="3"/>
  <c r="F398" i="3"/>
  <c r="AG398" i="3"/>
  <c r="AQ398" i="3"/>
  <c r="C399" i="3"/>
  <c r="D399" i="3"/>
  <c r="E399" i="3"/>
  <c r="F399" i="3"/>
  <c r="AG399" i="3"/>
  <c r="AQ399" i="3"/>
  <c r="C400" i="3"/>
  <c r="D400" i="3"/>
  <c r="E400" i="3"/>
  <c r="F400" i="3"/>
  <c r="AG400" i="3"/>
  <c r="AQ400" i="3"/>
  <c r="C401" i="3"/>
  <c r="K401" i="3" s="1"/>
  <c r="D401" i="3"/>
  <c r="E401" i="3"/>
  <c r="F401" i="3"/>
  <c r="AG401" i="3"/>
  <c r="AQ401" i="3"/>
  <c r="C402" i="3"/>
  <c r="J402" i="3" s="1"/>
  <c r="D402" i="3"/>
  <c r="E402" i="3"/>
  <c r="F402" i="3"/>
  <c r="AG402" i="3"/>
  <c r="AQ402" i="3"/>
  <c r="C403" i="3"/>
  <c r="D403" i="3"/>
  <c r="E403" i="3"/>
  <c r="F403" i="3"/>
  <c r="AG403" i="3"/>
  <c r="AQ403" i="3"/>
  <c r="C404" i="3"/>
  <c r="D404" i="3"/>
  <c r="E404" i="3"/>
  <c r="F404" i="3"/>
  <c r="AG404" i="3"/>
  <c r="AQ404" i="3"/>
  <c r="C405" i="3"/>
  <c r="K405" i="3" s="1"/>
  <c r="D405" i="3"/>
  <c r="E405" i="3"/>
  <c r="F405" i="3"/>
  <c r="AG405" i="3"/>
  <c r="AQ405" i="3"/>
  <c r="C406" i="3"/>
  <c r="J406" i="3" s="1"/>
  <c r="D406" i="3"/>
  <c r="E406" i="3"/>
  <c r="F406" i="3"/>
  <c r="AG406" i="3"/>
  <c r="AQ406" i="3"/>
  <c r="C407" i="3"/>
  <c r="D407" i="3"/>
  <c r="E407" i="3"/>
  <c r="F407" i="3"/>
  <c r="AG407" i="3"/>
  <c r="AQ407" i="3"/>
  <c r="C408" i="3"/>
  <c r="D408" i="3"/>
  <c r="E408" i="3"/>
  <c r="F408" i="3"/>
  <c r="AG408" i="3"/>
  <c r="AQ408" i="3"/>
  <c r="C409" i="3"/>
  <c r="D409" i="3"/>
  <c r="E409" i="3"/>
  <c r="F409" i="3"/>
  <c r="AG409" i="3"/>
  <c r="AQ409" i="3"/>
  <c r="C410" i="3"/>
  <c r="L410" i="3" s="1"/>
  <c r="D410" i="3"/>
  <c r="E410" i="3"/>
  <c r="F410" i="3"/>
  <c r="AG410" i="3"/>
  <c r="AQ410" i="3"/>
  <c r="C411" i="3"/>
  <c r="D411" i="3"/>
  <c r="E411" i="3"/>
  <c r="F411" i="3"/>
  <c r="AG411" i="3"/>
  <c r="AQ411" i="3"/>
  <c r="C412" i="3"/>
  <c r="J412" i="3" s="1"/>
  <c r="D412" i="3"/>
  <c r="E412" i="3"/>
  <c r="F412" i="3"/>
  <c r="AG412" i="3"/>
  <c r="AQ412" i="3"/>
  <c r="C413" i="3"/>
  <c r="K413" i="3" s="1"/>
  <c r="D413" i="3"/>
  <c r="E413" i="3"/>
  <c r="F413" i="3"/>
  <c r="AG413" i="3"/>
  <c r="AQ413" i="3"/>
  <c r="C414" i="3"/>
  <c r="D414" i="3"/>
  <c r="E414" i="3"/>
  <c r="F414" i="3"/>
  <c r="AG414" i="3"/>
  <c r="AQ414" i="3"/>
  <c r="C415" i="3"/>
  <c r="D415" i="3"/>
  <c r="E415" i="3"/>
  <c r="F415" i="3"/>
  <c r="AG415" i="3"/>
  <c r="AQ415" i="3"/>
  <c r="C416" i="3"/>
  <c r="D416" i="3"/>
  <c r="E416" i="3"/>
  <c r="F416" i="3"/>
  <c r="AG416" i="3"/>
  <c r="AQ416" i="3"/>
  <c r="C417" i="3"/>
  <c r="K417" i="3" s="1"/>
  <c r="D417" i="3"/>
  <c r="E417" i="3"/>
  <c r="F417" i="3"/>
  <c r="AG417" i="3"/>
  <c r="AQ417" i="3"/>
  <c r="C418" i="3"/>
  <c r="D418" i="3"/>
  <c r="E418" i="3"/>
  <c r="F418" i="3"/>
  <c r="AG418" i="3"/>
  <c r="AQ418" i="3"/>
  <c r="C419" i="3"/>
  <c r="D419" i="3"/>
  <c r="E419" i="3"/>
  <c r="F419" i="3"/>
  <c r="AG419" i="3"/>
  <c r="AQ419" i="3"/>
  <c r="C420" i="3"/>
  <c r="L420" i="3" s="1"/>
  <c r="D420" i="3"/>
  <c r="E420" i="3"/>
  <c r="F420" i="3"/>
  <c r="AG420" i="3"/>
  <c r="AQ420" i="3"/>
  <c r="C421" i="3"/>
  <c r="K421" i="3" s="1"/>
  <c r="D421" i="3"/>
  <c r="E421" i="3"/>
  <c r="F421" i="3"/>
  <c r="AG421" i="3"/>
  <c r="AQ421" i="3"/>
  <c r="C422" i="3"/>
  <c r="D422" i="3"/>
  <c r="E422" i="3"/>
  <c r="F422" i="3"/>
  <c r="AG422" i="3"/>
  <c r="AQ422" i="3"/>
  <c r="C423" i="3"/>
  <c r="D423" i="3"/>
  <c r="E423" i="3"/>
  <c r="F423" i="3"/>
  <c r="AG423" i="3"/>
  <c r="AQ423" i="3"/>
  <c r="C424" i="3"/>
  <c r="D424" i="3"/>
  <c r="E424" i="3"/>
  <c r="F424" i="3"/>
  <c r="AG424" i="3"/>
  <c r="AQ424" i="3"/>
  <c r="C425" i="3"/>
  <c r="D425" i="3"/>
  <c r="E425" i="3"/>
  <c r="F425" i="3"/>
  <c r="AG425" i="3"/>
  <c r="AQ425" i="3"/>
  <c r="C426" i="3"/>
  <c r="D426" i="3"/>
  <c r="E426" i="3"/>
  <c r="F426" i="3"/>
  <c r="AG426" i="3"/>
  <c r="AQ426" i="3"/>
  <c r="C427" i="3"/>
  <c r="L427" i="3" s="1"/>
  <c r="D427" i="3"/>
  <c r="E427" i="3"/>
  <c r="F427" i="3"/>
  <c r="AG427" i="3"/>
  <c r="AQ427" i="3"/>
  <c r="C428" i="3"/>
  <c r="K428" i="3" s="1"/>
  <c r="D428" i="3"/>
  <c r="E428" i="3"/>
  <c r="F428" i="3"/>
  <c r="AG428" i="3"/>
  <c r="AQ428" i="3"/>
  <c r="C429" i="3"/>
  <c r="K429" i="3" s="1"/>
  <c r="D429" i="3"/>
  <c r="E429" i="3"/>
  <c r="F429" i="3"/>
  <c r="AG429" i="3"/>
  <c r="AQ429" i="3"/>
  <c r="C430" i="3"/>
  <c r="G430" i="3" s="1"/>
  <c r="H430" i="3" s="1"/>
  <c r="D430" i="3"/>
  <c r="E430" i="3"/>
  <c r="F430" i="3"/>
  <c r="AG430" i="3"/>
  <c r="AQ430" i="3"/>
  <c r="C431" i="3"/>
  <c r="D431" i="3"/>
  <c r="E431" i="3"/>
  <c r="F431" i="3"/>
  <c r="AG431" i="3"/>
  <c r="AQ431" i="3"/>
  <c r="C432" i="3"/>
  <c r="D432" i="3"/>
  <c r="E432" i="3"/>
  <c r="F432" i="3"/>
  <c r="AG432" i="3"/>
  <c r="AQ432" i="3"/>
  <c r="C433" i="3"/>
  <c r="K433" i="3" s="1"/>
  <c r="D433" i="3"/>
  <c r="E433" i="3"/>
  <c r="F433" i="3"/>
  <c r="AG433" i="3"/>
  <c r="AQ433" i="3"/>
  <c r="C434" i="3"/>
  <c r="D434" i="3"/>
  <c r="E434" i="3"/>
  <c r="F434" i="3"/>
  <c r="AG434" i="3"/>
  <c r="AQ434" i="3"/>
  <c r="C435" i="3"/>
  <c r="D435" i="3"/>
  <c r="E435" i="3"/>
  <c r="F435" i="3"/>
  <c r="AG435" i="3"/>
  <c r="AQ435" i="3"/>
  <c r="C436" i="3"/>
  <c r="L436" i="3" s="1"/>
  <c r="D436" i="3"/>
  <c r="E436" i="3"/>
  <c r="F436" i="3"/>
  <c r="AG436" i="3"/>
  <c r="AQ436" i="3"/>
  <c r="C437" i="3"/>
  <c r="K437" i="3" s="1"/>
  <c r="D437" i="3"/>
  <c r="E437" i="3"/>
  <c r="F437" i="3"/>
  <c r="AG437" i="3"/>
  <c r="AQ437" i="3"/>
  <c r="C438" i="3"/>
  <c r="J438" i="3" s="1"/>
  <c r="D438" i="3"/>
  <c r="E438" i="3"/>
  <c r="F438" i="3"/>
  <c r="AG438" i="3"/>
  <c r="AQ438" i="3"/>
  <c r="C439" i="3"/>
  <c r="D439" i="3"/>
  <c r="E439" i="3"/>
  <c r="F439" i="3"/>
  <c r="AG439" i="3"/>
  <c r="AQ439" i="3"/>
  <c r="C440" i="3"/>
  <c r="D440" i="3"/>
  <c r="E440" i="3"/>
  <c r="F440" i="3"/>
  <c r="AG440" i="3"/>
  <c r="AQ440" i="3"/>
  <c r="C441" i="3"/>
  <c r="D441" i="3"/>
  <c r="E441" i="3"/>
  <c r="F441" i="3"/>
  <c r="AG441" i="3"/>
  <c r="AQ441" i="3"/>
  <c r="C442" i="3"/>
  <c r="D442" i="3"/>
  <c r="E442" i="3"/>
  <c r="F442" i="3"/>
  <c r="AG442" i="3"/>
  <c r="AQ442" i="3"/>
  <c r="C443" i="3"/>
  <c r="K443" i="3" s="1"/>
  <c r="D443" i="3"/>
  <c r="E443" i="3"/>
  <c r="F443" i="3"/>
  <c r="AG443" i="3"/>
  <c r="AQ443" i="3"/>
  <c r="C444" i="3"/>
  <c r="K444" i="3" s="1"/>
  <c r="D444" i="3"/>
  <c r="E444" i="3"/>
  <c r="F444" i="3"/>
  <c r="AG444" i="3"/>
  <c r="AQ444" i="3"/>
  <c r="C445" i="3"/>
  <c r="K445" i="3" s="1"/>
  <c r="D445" i="3"/>
  <c r="E445" i="3"/>
  <c r="F445" i="3"/>
  <c r="AG445" i="3"/>
  <c r="AQ445" i="3"/>
  <c r="C446" i="3"/>
  <c r="G446" i="3" s="1"/>
  <c r="H446" i="3" s="1"/>
  <c r="D446" i="3"/>
  <c r="E446" i="3"/>
  <c r="F446" i="3"/>
  <c r="AG446" i="3"/>
  <c r="AQ446" i="3"/>
  <c r="C447" i="3"/>
  <c r="D447" i="3"/>
  <c r="E447" i="3"/>
  <c r="F447" i="3"/>
  <c r="AG447" i="3"/>
  <c r="AQ447" i="3"/>
  <c r="C448" i="3"/>
  <c r="D448" i="3"/>
  <c r="E448" i="3"/>
  <c r="F448" i="3"/>
  <c r="AG448" i="3"/>
  <c r="AQ448" i="3"/>
  <c r="C449" i="3"/>
  <c r="K449" i="3" s="1"/>
  <c r="D449" i="3"/>
  <c r="E449" i="3"/>
  <c r="F449" i="3"/>
  <c r="AG449" i="3"/>
  <c r="AQ449" i="3"/>
  <c r="C450" i="3"/>
  <c r="D450" i="3"/>
  <c r="E450" i="3"/>
  <c r="F450" i="3"/>
  <c r="AG450" i="3"/>
  <c r="AQ450" i="3"/>
  <c r="C451" i="3"/>
  <c r="D451" i="3"/>
  <c r="E451" i="3"/>
  <c r="F451" i="3"/>
  <c r="AG451" i="3"/>
  <c r="AQ451" i="3"/>
  <c r="C452" i="3"/>
  <c r="D452" i="3"/>
  <c r="E452" i="3"/>
  <c r="F452" i="3"/>
  <c r="AG452" i="3"/>
  <c r="AQ452" i="3"/>
  <c r="C453" i="3"/>
  <c r="K453" i="3" s="1"/>
  <c r="D453" i="3"/>
  <c r="E453" i="3"/>
  <c r="F453" i="3"/>
  <c r="AG453" i="3"/>
  <c r="AQ453" i="3"/>
  <c r="C454" i="3"/>
  <c r="J454" i="3" s="1"/>
  <c r="D454" i="3"/>
  <c r="E454" i="3"/>
  <c r="F454" i="3"/>
  <c r="AG454" i="3"/>
  <c r="AQ454" i="3"/>
  <c r="C455" i="3"/>
  <c r="D455" i="3"/>
  <c r="E455" i="3"/>
  <c r="F455" i="3"/>
  <c r="AG455" i="3"/>
  <c r="AQ455" i="3"/>
  <c r="C456" i="3"/>
  <c r="D456" i="3"/>
  <c r="E456" i="3"/>
  <c r="F456" i="3"/>
  <c r="AG456" i="3"/>
  <c r="AQ456" i="3"/>
  <c r="C457" i="3"/>
  <c r="D457" i="3"/>
  <c r="E457" i="3"/>
  <c r="F457" i="3"/>
  <c r="AG457" i="3"/>
  <c r="AQ457" i="3"/>
  <c r="C458" i="3"/>
  <c r="L458" i="3" s="1"/>
  <c r="D458" i="3"/>
  <c r="E458" i="3"/>
  <c r="F458" i="3"/>
  <c r="AG458" i="3"/>
  <c r="AQ458" i="3"/>
  <c r="C459" i="3"/>
  <c r="K459" i="3" s="1"/>
  <c r="D459" i="3"/>
  <c r="E459" i="3"/>
  <c r="F459" i="3"/>
  <c r="AG459" i="3"/>
  <c r="AQ459" i="3"/>
  <c r="C460" i="3"/>
  <c r="D460" i="3"/>
  <c r="E460" i="3"/>
  <c r="F460" i="3"/>
  <c r="AG460" i="3"/>
  <c r="AQ460" i="3"/>
  <c r="C461" i="3"/>
  <c r="K461" i="3" s="1"/>
  <c r="D461" i="3"/>
  <c r="E461" i="3"/>
  <c r="F461" i="3"/>
  <c r="AG461" i="3"/>
  <c r="AQ461" i="3"/>
  <c r="C462" i="3"/>
  <c r="G462" i="3" s="1"/>
  <c r="H462" i="3" s="1"/>
  <c r="D462" i="3"/>
  <c r="E462" i="3"/>
  <c r="F462" i="3"/>
  <c r="AG462" i="3"/>
  <c r="AQ462" i="3"/>
  <c r="C463" i="3"/>
  <c r="D463" i="3"/>
  <c r="E463" i="3"/>
  <c r="F463" i="3"/>
  <c r="AG463" i="3"/>
  <c r="AQ463" i="3"/>
  <c r="C464" i="3"/>
  <c r="D464" i="3"/>
  <c r="E464" i="3"/>
  <c r="F464" i="3"/>
  <c r="AG464" i="3"/>
  <c r="AQ464" i="3"/>
  <c r="C465" i="3"/>
  <c r="K465" i="3" s="1"/>
  <c r="D465" i="3"/>
  <c r="E465" i="3"/>
  <c r="F465" i="3"/>
  <c r="AG465" i="3"/>
  <c r="AQ465" i="3"/>
  <c r="C466" i="3"/>
  <c r="J466" i="3" s="1"/>
  <c r="D466" i="3"/>
  <c r="E466" i="3"/>
  <c r="F466" i="3"/>
  <c r="AG466" i="3"/>
  <c r="AQ466" i="3"/>
  <c r="C467" i="3"/>
  <c r="D467" i="3"/>
  <c r="E467" i="3"/>
  <c r="F467" i="3"/>
  <c r="AG467" i="3"/>
  <c r="AQ467" i="3"/>
  <c r="C468" i="3"/>
  <c r="D468" i="3"/>
  <c r="E468" i="3"/>
  <c r="F468" i="3"/>
  <c r="AG468" i="3"/>
  <c r="AQ468" i="3"/>
  <c r="C469" i="3"/>
  <c r="K469" i="3" s="1"/>
  <c r="D469" i="3"/>
  <c r="E469" i="3"/>
  <c r="F469" i="3"/>
  <c r="AG469" i="3"/>
  <c r="AQ469" i="3"/>
  <c r="C470" i="3"/>
  <c r="J470" i="3" s="1"/>
  <c r="D470" i="3"/>
  <c r="E470" i="3"/>
  <c r="F470" i="3"/>
  <c r="AG470" i="3"/>
  <c r="AQ470" i="3"/>
  <c r="C471" i="3"/>
  <c r="D471" i="3"/>
  <c r="E471" i="3"/>
  <c r="F471" i="3"/>
  <c r="AG471" i="3"/>
  <c r="AQ471" i="3"/>
  <c r="C472" i="3"/>
  <c r="D472" i="3"/>
  <c r="E472" i="3"/>
  <c r="F472" i="3"/>
  <c r="AG472" i="3"/>
  <c r="AQ472" i="3"/>
  <c r="C473" i="3"/>
  <c r="D473" i="3"/>
  <c r="E473" i="3"/>
  <c r="F473" i="3"/>
  <c r="AG473" i="3"/>
  <c r="AQ473" i="3"/>
  <c r="C474" i="3"/>
  <c r="D474" i="3"/>
  <c r="E474" i="3"/>
  <c r="F474" i="3"/>
  <c r="AG474" i="3"/>
  <c r="AQ474" i="3"/>
  <c r="C475" i="3"/>
  <c r="D475" i="3"/>
  <c r="E475" i="3"/>
  <c r="F475" i="3"/>
  <c r="AG475" i="3"/>
  <c r="AQ475" i="3"/>
  <c r="C476" i="3"/>
  <c r="G476" i="3" s="1"/>
  <c r="H476" i="3" s="1"/>
  <c r="D476" i="3"/>
  <c r="E476" i="3"/>
  <c r="F476" i="3"/>
  <c r="AG476" i="3"/>
  <c r="AQ476" i="3"/>
  <c r="C477" i="3"/>
  <c r="K477" i="3" s="1"/>
  <c r="D477" i="3"/>
  <c r="E477" i="3"/>
  <c r="F477" i="3"/>
  <c r="AG477" i="3"/>
  <c r="AQ477" i="3"/>
  <c r="C478" i="3"/>
  <c r="D478" i="3"/>
  <c r="E478" i="3"/>
  <c r="F478" i="3"/>
  <c r="AG478" i="3"/>
  <c r="AQ478" i="3"/>
  <c r="C479" i="3"/>
  <c r="D479" i="3"/>
  <c r="E479" i="3"/>
  <c r="F479" i="3"/>
  <c r="AG479" i="3"/>
  <c r="AQ479" i="3"/>
  <c r="C480" i="3"/>
  <c r="L480" i="3" s="1"/>
  <c r="D480" i="3"/>
  <c r="E480" i="3"/>
  <c r="F480" i="3"/>
  <c r="AG480" i="3"/>
  <c r="AQ480" i="3"/>
  <c r="C481" i="3"/>
  <c r="K481" i="3" s="1"/>
  <c r="D481" i="3"/>
  <c r="E481" i="3"/>
  <c r="F481" i="3"/>
  <c r="AG481" i="3"/>
  <c r="AQ481" i="3"/>
  <c r="C482" i="3"/>
  <c r="K482" i="3" s="1"/>
  <c r="D482" i="3"/>
  <c r="E482" i="3"/>
  <c r="F482" i="3"/>
  <c r="AG482" i="3"/>
  <c r="AQ482" i="3"/>
  <c r="C483" i="3"/>
  <c r="K483" i="3" s="1"/>
  <c r="D483" i="3"/>
  <c r="E483" i="3"/>
  <c r="F483" i="3"/>
  <c r="AG483" i="3"/>
  <c r="AQ483" i="3"/>
  <c r="C484" i="3"/>
  <c r="G484" i="3" s="1"/>
  <c r="H484" i="3" s="1"/>
  <c r="D484" i="3"/>
  <c r="E484" i="3"/>
  <c r="F484" i="3"/>
  <c r="AG484" i="3"/>
  <c r="AQ484" i="3"/>
  <c r="C485" i="3"/>
  <c r="D485" i="3"/>
  <c r="E485" i="3"/>
  <c r="F485" i="3"/>
  <c r="AG485" i="3"/>
  <c r="AQ485" i="3"/>
  <c r="C486" i="3"/>
  <c r="G486" i="3" s="1"/>
  <c r="H486" i="3" s="1"/>
  <c r="D486" i="3"/>
  <c r="E486" i="3"/>
  <c r="F486" i="3"/>
  <c r="AG486" i="3"/>
  <c r="AQ486" i="3"/>
  <c r="C487" i="3"/>
  <c r="D487" i="3"/>
  <c r="E487" i="3"/>
  <c r="F487" i="3"/>
  <c r="AG487" i="3"/>
  <c r="AQ487" i="3"/>
  <c r="C488" i="3"/>
  <c r="J488" i="3" s="1"/>
  <c r="D488" i="3"/>
  <c r="E488" i="3"/>
  <c r="F488" i="3"/>
  <c r="AG488" i="3"/>
  <c r="AQ488" i="3"/>
  <c r="C489" i="3"/>
  <c r="D489" i="3"/>
  <c r="E489" i="3"/>
  <c r="F489" i="3"/>
  <c r="AG489" i="3"/>
  <c r="AQ489" i="3"/>
  <c r="C490" i="3"/>
  <c r="D490" i="3"/>
  <c r="E490" i="3"/>
  <c r="F490" i="3"/>
  <c r="AG490" i="3"/>
  <c r="AQ490" i="3"/>
  <c r="C491" i="3"/>
  <c r="D491" i="3"/>
  <c r="E491" i="3"/>
  <c r="F491" i="3"/>
  <c r="AG491" i="3"/>
  <c r="AQ491" i="3"/>
  <c r="F492" i="3"/>
  <c r="AG492" i="3"/>
  <c r="AG497" i="3"/>
  <c r="AO497" i="3"/>
  <c r="AG498" i="3"/>
  <c r="AO498" i="3"/>
  <c r="AG499" i="3"/>
  <c r="AO499" i="3"/>
  <c r="AG500" i="3"/>
  <c r="AO500" i="3"/>
  <c r="AG501" i="3"/>
  <c r="AO501" i="3"/>
  <c r="AG502" i="3"/>
  <c r="AO502" i="3"/>
  <c r="AG503" i="3"/>
  <c r="AO503" i="3"/>
  <c r="AG504" i="3"/>
  <c r="AO504" i="3"/>
  <c r="AG505" i="3"/>
  <c r="AO505" i="3"/>
  <c r="AG506" i="3"/>
  <c r="AO506" i="3"/>
  <c r="AG507" i="3"/>
  <c r="AO507" i="3"/>
  <c r="AG508" i="3"/>
  <c r="AO508" i="3"/>
  <c r="AG509" i="3"/>
  <c r="AO509" i="3"/>
  <c r="AG510" i="3"/>
  <c r="AO510" i="3"/>
  <c r="AG511" i="3"/>
  <c r="AO511" i="3"/>
  <c r="AG512" i="3"/>
  <c r="AO512" i="3"/>
  <c r="AG513" i="3"/>
  <c r="AO513" i="3"/>
  <c r="AG514" i="3"/>
  <c r="AO514" i="3"/>
  <c r="AG517" i="3"/>
  <c r="AO517" i="3"/>
  <c r="AG518" i="3"/>
  <c r="AO518" i="3"/>
  <c r="AG519" i="3"/>
  <c r="AO519" i="3"/>
  <c r="AG520" i="3"/>
  <c r="AO520" i="3"/>
  <c r="AG521" i="3"/>
  <c r="AO521" i="3"/>
  <c r="AG522" i="3"/>
  <c r="AO522" i="3"/>
  <c r="AG523" i="3"/>
  <c r="AO523" i="3"/>
  <c r="AG524" i="3"/>
  <c r="AO524" i="3"/>
  <c r="AG525" i="3"/>
  <c r="AO525" i="3"/>
  <c r="E2" i="5"/>
  <c r="K1" i="5" s="1"/>
  <c r="E3" i="5"/>
  <c r="L1" i="5" s="1"/>
  <c r="E4" i="5"/>
  <c r="M1" i="5" s="1"/>
  <c r="E5" i="5"/>
  <c r="N1" i="5" s="1"/>
  <c r="E6" i="5"/>
  <c r="O1" i="5" s="1"/>
  <c r="E7" i="5"/>
  <c r="P1" i="5" s="1"/>
  <c r="E8" i="5"/>
  <c r="K14" i="5" s="1"/>
  <c r="E9" i="5"/>
  <c r="M14" i="5" s="1"/>
  <c r="E10" i="5"/>
  <c r="N14" i="5" s="1"/>
  <c r="E11" i="5"/>
  <c r="O14" i="5" s="1"/>
  <c r="E12" i="5"/>
  <c r="P14" i="5" s="1"/>
  <c r="E13" i="5"/>
  <c r="F36" i="5"/>
  <c r="E48" i="5"/>
  <c r="AM581" i="2" l="1"/>
  <c r="F6" i="2"/>
  <c r="J12" i="2"/>
  <c r="G412" i="2"/>
  <c r="H8" i="1"/>
  <c r="AL233" i="2"/>
  <c r="L12" i="2"/>
  <c r="H4" i="1"/>
  <c r="AM557" i="2"/>
  <c r="AM412" i="2"/>
  <c r="G569" i="2"/>
  <c r="H569" i="2" s="1"/>
  <c r="H355" i="2"/>
  <c r="K322" i="2"/>
  <c r="AM378" i="2"/>
  <c r="L378" i="2"/>
  <c r="K355" i="2"/>
  <c r="AL366" i="2"/>
  <c r="J366" i="2"/>
  <c r="AM355" i="2"/>
  <c r="AN322" i="2"/>
  <c r="AI475" i="2"/>
  <c r="AG475" i="2"/>
  <c r="E475" i="2"/>
  <c r="AN466" i="2"/>
  <c r="AL453" i="2"/>
  <c r="L103" i="2"/>
  <c r="E217" i="2"/>
  <c r="G192" i="2"/>
  <c r="H192" i="2" s="1"/>
  <c r="AM140" i="2"/>
  <c r="G105" i="2"/>
  <c r="H105" i="2" s="1"/>
  <c r="AK140" i="2"/>
  <c r="AM174" i="2"/>
  <c r="AM453" i="2"/>
  <c r="L399" i="2"/>
  <c r="G380" i="2"/>
  <c r="H380" i="2" s="1"/>
  <c r="L137" i="2"/>
  <c r="G248" i="2"/>
  <c r="H248" i="2" s="1"/>
  <c r="AN1" i="2"/>
  <c r="Z1" i="3"/>
  <c r="L110" i="2"/>
  <c r="U1" i="3"/>
  <c r="AM399" i="2"/>
  <c r="AN174" i="2"/>
  <c r="L553" i="2"/>
  <c r="G149" i="2"/>
  <c r="H149" i="2" s="1"/>
  <c r="G366" i="2"/>
  <c r="H366" i="2" s="1"/>
  <c r="AN181" i="2"/>
  <c r="AN456" i="2"/>
  <c r="H10" i="1"/>
  <c r="H7" i="1"/>
  <c r="H9" i="1"/>
  <c r="AN178" i="2"/>
  <c r="AM177" i="2"/>
  <c r="K110" i="2"/>
  <c r="L167" i="2"/>
  <c r="AN105" i="2"/>
  <c r="AM211" i="2"/>
  <c r="AL193" i="2"/>
  <c r="AM119" i="2"/>
  <c r="AM102" i="2"/>
  <c r="L105" i="2"/>
  <c r="AM203" i="2"/>
  <c r="AM187" i="2"/>
  <c r="G116" i="2"/>
  <c r="H116" i="2" s="1"/>
  <c r="L102" i="2"/>
  <c r="G102" i="2"/>
  <c r="H102" i="2" s="1"/>
  <c r="AM192" i="2"/>
  <c r="G187" i="2"/>
  <c r="H187" i="2" s="1"/>
  <c r="AK211" i="2"/>
  <c r="AK377" i="2"/>
  <c r="K296" i="2"/>
  <c r="L363" i="2"/>
  <c r="AK366" i="2"/>
  <c r="AK355" i="2"/>
  <c r="AM345" i="2"/>
  <c r="AN296" i="2"/>
  <c r="AM296" i="2"/>
  <c r="AM356" i="2"/>
  <c r="L355" i="2"/>
  <c r="AN378" i="2"/>
  <c r="AL355" i="2"/>
  <c r="AL334" i="2"/>
  <c r="AM308" i="2"/>
  <c r="AK344" i="2"/>
  <c r="AK378" i="2"/>
  <c r="AL377" i="2"/>
  <c r="AM363" i="2"/>
  <c r="AN338" i="2"/>
  <c r="AK348" i="2"/>
  <c r="AM338" i="2"/>
  <c r="AN289" i="2"/>
  <c r="AM289" i="2"/>
  <c r="L334" i="2"/>
  <c r="J355" i="2"/>
  <c r="M355" i="2" s="1"/>
  <c r="G378" i="2"/>
  <c r="H378" i="2" s="1"/>
  <c r="L332" i="2"/>
  <c r="AM320" i="2"/>
  <c r="AM298" i="2"/>
  <c r="AL527" i="2"/>
  <c r="AM530" i="2"/>
  <c r="G520" i="2"/>
  <c r="G220" i="3"/>
  <c r="J108" i="3"/>
  <c r="L54" i="3"/>
  <c r="J38" i="3"/>
  <c r="D244" i="3"/>
  <c r="J37" i="3"/>
  <c r="G29" i="3"/>
  <c r="G102" i="3"/>
  <c r="J13" i="3"/>
  <c r="G13" i="3"/>
  <c r="J190" i="3"/>
  <c r="G190" i="3"/>
  <c r="L142" i="3"/>
  <c r="J44" i="2"/>
  <c r="AK67" i="2"/>
  <c r="K45" i="2"/>
  <c r="Q3" i="1"/>
  <c r="AM12" i="2"/>
  <c r="G82" i="2"/>
  <c r="AK61" i="2"/>
  <c r="AL93" i="2"/>
  <c r="AK93" i="2"/>
  <c r="J61" i="2"/>
  <c r="AK12" i="2"/>
  <c r="AK63" i="2"/>
  <c r="L93" i="2"/>
  <c r="AM44" i="2"/>
  <c r="G61" i="2"/>
  <c r="H61" i="2" s="1"/>
  <c r="L32" i="2"/>
  <c r="AK77" i="2"/>
  <c r="AM21" i="2"/>
  <c r="AL61" i="2"/>
  <c r="AL21" i="2"/>
  <c r="G77" i="2"/>
  <c r="H77" i="2" s="1"/>
  <c r="G37" i="2"/>
  <c r="K93" i="2"/>
  <c r="AL63" i="2"/>
  <c r="L61" i="2"/>
  <c r="AN55" i="2"/>
  <c r="K61" i="2"/>
  <c r="AN586" i="2"/>
  <c r="AK586" i="2"/>
  <c r="AL548" i="2"/>
  <c r="AK548" i="2"/>
  <c r="G577" i="2"/>
  <c r="H577" i="2" s="1"/>
  <c r="H586" i="2"/>
  <c r="AM566" i="2"/>
  <c r="AM586" i="2"/>
  <c r="J581" i="2"/>
  <c r="AK566" i="2"/>
  <c r="AM553" i="2"/>
  <c r="AL588" i="2"/>
  <c r="J586" i="2"/>
  <c r="AM577" i="2"/>
  <c r="L536" i="2"/>
  <c r="G566" i="2"/>
  <c r="J546" i="2"/>
  <c r="AN265" i="2"/>
  <c r="AN253" i="2"/>
  <c r="AL270" i="2"/>
  <c r="J253" i="2"/>
  <c r="J260" i="2"/>
  <c r="G253" i="2"/>
  <c r="H253" i="2" s="1"/>
  <c r="AM233" i="2"/>
  <c r="AK220" i="2"/>
  <c r="AL260" i="2"/>
  <c r="J248" i="2"/>
  <c r="AM266" i="2"/>
  <c r="AK273" i="2"/>
  <c r="AL266" i="2"/>
  <c r="AM248" i="2"/>
  <c r="AK224" i="2"/>
  <c r="K222" i="2"/>
  <c r="AK248" i="2"/>
  <c r="AL228" i="2"/>
  <c r="AM241" i="2"/>
  <c r="AK228" i="2"/>
  <c r="L273" i="2"/>
  <c r="L244" i="2"/>
  <c r="K244" i="2"/>
  <c r="K224" i="2"/>
  <c r="AL221" i="2"/>
  <c r="G252" i="2"/>
  <c r="H252" i="2" s="1"/>
  <c r="J224" i="2"/>
  <c r="AL449" i="2"/>
  <c r="K473" i="2"/>
  <c r="AN464" i="2"/>
  <c r="AM464" i="2"/>
  <c r="AK473" i="2"/>
  <c r="AK466" i="2"/>
  <c r="AM449" i="2"/>
  <c r="AM406" i="2"/>
  <c r="AN413" i="2"/>
  <c r="AL432" i="2"/>
  <c r="K402" i="2"/>
  <c r="AL412" i="2"/>
  <c r="L433" i="2"/>
  <c r="L440" i="2"/>
  <c r="J400" i="2"/>
  <c r="AN402" i="2"/>
  <c r="J5" i="2"/>
  <c r="L470" i="3"/>
  <c r="Z490" i="2"/>
  <c r="X488" i="2"/>
  <c r="V486" i="2"/>
  <c r="Y483" i="2"/>
  <c r="W481" i="2"/>
  <c r="Z478" i="2"/>
  <c r="P488" i="2"/>
  <c r="V478" i="2"/>
  <c r="Y490" i="2"/>
  <c r="W488" i="2"/>
  <c r="Z485" i="2"/>
  <c r="X483" i="2"/>
  <c r="V481" i="2"/>
  <c r="Y478" i="2"/>
  <c r="P487" i="2"/>
  <c r="X480" i="2"/>
  <c r="X490" i="2"/>
  <c r="V488" i="2"/>
  <c r="Y485" i="2"/>
  <c r="W483" i="2"/>
  <c r="Z480" i="2"/>
  <c r="X478" i="2"/>
  <c r="P486" i="2"/>
  <c r="Z482" i="2"/>
  <c r="W490" i="2"/>
  <c r="Z487" i="2"/>
  <c r="X485" i="2"/>
  <c r="V483" i="2"/>
  <c r="Y480" i="2"/>
  <c r="W478" i="2"/>
  <c r="P485" i="2"/>
  <c r="W485" i="2"/>
  <c r="V490" i="2"/>
  <c r="Y487" i="2"/>
  <c r="P484" i="2"/>
  <c r="Z489" i="2"/>
  <c r="X487" i="2"/>
  <c r="V485" i="2"/>
  <c r="Y482" i="2"/>
  <c r="W480" i="2"/>
  <c r="Z477" i="2"/>
  <c r="P483" i="2"/>
  <c r="Y489" i="2"/>
  <c r="W487" i="2"/>
  <c r="Z484" i="2"/>
  <c r="X482" i="2"/>
  <c r="V480" i="2"/>
  <c r="Y477" i="2"/>
  <c r="P482" i="2"/>
  <c r="X489" i="2"/>
  <c r="V487" i="2"/>
  <c r="Y484" i="2"/>
  <c r="W482" i="2"/>
  <c r="Z479" i="2"/>
  <c r="X477" i="2"/>
  <c r="P481" i="2"/>
  <c r="W489" i="2"/>
  <c r="Z486" i="2"/>
  <c r="X484" i="2"/>
  <c r="V482" i="2"/>
  <c r="Y479" i="2"/>
  <c r="W477" i="2"/>
  <c r="P480" i="2"/>
  <c r="V489" i="2"/>
  <c r="Y486" i="2"/>
  <c r="W484" i="2"/>
  <c r="Z481" i="2"/>
  <c r="X479" i="2"/>
  <c r="V477" i="2"/>
  <c r="P479" i="2"/>
  <c r="Z488" i="2"/>
  <c r="X486" i="2"/>
  <c r="V484" i="2"/>
  <c r="Y481" i="2"/>
  <c r="W479" i="2"/>
  <c r="P490" i="2"/>
  <c r="P478" i="2"/>
  <c r="Y488" i="2"/>
  <c r="W486" i="2"/>
  <c r="Z483" i="2"/>
  <c r="X481" i="2"/>
  <c r="V479" i="2"/>
  <c r="P489" i="2"/>
  <c r="P477" i="2"/>
  <c r="K370" i="3"/>
  <c r="J370" i="3"/>
  <c r="J324" i="3"/>
  <c r="G324" i="3"/>
  <c r="H324" i="3" s="1"/>
  <c r="G370" i="3"/>
  <c r="H370" i="3" s="1"/>
  <c r="L319" i="3"/>
  <c r="J420" i="3"/>
  <c r="K324" i="3"/>
  <c r="K388" i="3"/>
  <c r="L459" i="3"/>
  <c r="J388" i="3"/>
  <c r="M388" i="3" s="1"/>
  <c r="G388" i="3"/>
  <c r="H388" i="3" s="1"/>
  <c r="L331" i="3"/>
  <c r="K395" i="3"/>
  <c r="J300" i="3"/>
  <c r="G272" i="3"/>
  <c r="H272" i="3" s="1"/>
  <c r="J428" i="3"/>
  <c r="G488" i="3"/>
  <c r="H488" i="3" s="1"/>
  <c r="G428" i="3"/>
  <c r="H428" i="3" s="1"/>
  <c r="L330" i="3"/>
  <c r="K330" i="3"/>
  <c r="L282" i="3"/>
  <c r="K376" i="3"/>
  <c r="J330" i="3"/>
  <c r="K282" i="3"/>
  <c r="H257" i="3"/>
  <c r="G406" i="3"/>
  <c r="H406" i="3" s="1"/>
  <c r="J376" i="3"/>
  <c r="L343" i="3"/>
  <c r="K315" i="3"/>
  <c r="J282" i="3"/>
  <c r="L270" i="3"/>
  <c r="K270" i="3"/>
  <c r="L481" i="3"/>
  <c r="L454" i="3"/>
  <c r="J270" i="3"/>
  <c r="L352" i="3"/>
  <c r="J316" i="3"/>
  <c r="M316" i="3" s="1"/>
  <c r="G402" i="3"/>
  <c r="H402" i="3" s="1"/>
  <c r="K380" i="3"/>
  <c r="L375" i="3"/>
  <c r="J364" i="3"/>
  <c r="M364" i="3" s="1"/>
  <c r="G340" i="3"/>
  <c r="H340" i="3" s="1"/>
  <c r="G300" i="3"/>
  <c r="H300" i="3" s="1"/>
  <c r="G276" i="3"/>
  <c r="H276" i="3" s="1"/>
  <c r="K420" i="3"/>
  <c r="M420" i="3" s="1"/>
  <c r="J380" i="3"/>
  <c r="M380" i="3" s="1"/>
  <c r="G364" i="3"/>
  <c r="H364" i="3" s="1"/>
  <c r="L351" i="3"/>
  <c r="K316" i="3"/>
  <c r="J296" i="3"/>
  <c r="J354" i="3"/>
  <c r="L488" i="3"/>
  <c r="G420" i="3"/>
  <c r="H420" i="3" s="1"/>
  <c r="L376" i="3"/>
  <c r="G354" i="3"/>
  <c r="H354" i="3" s="1"/>
  <c r="G316" i="3"/>
  <c r="H316" i="3" s="1"/>
  <c r="L279" i="3"/>
  <c r="L253" i="3"/>
  <c r="J249" i="3"/>
  <c r="G454" i="3"/>
  <c r="H454" i="3" s="1"/>
  <c r="G444" i="3"/>
  <c r="H444" i="3" s="1"/>
  <c r="L406" i="3"/>
  <c r="K352" i="3"/>
  <c r="K312" i="3"/>
  <c r="J312" i="3"/>
  <c r="L283" i="3"/>
  <c r="L402" i="3"/>
  <c r="L340" i="3"/>
  <c r="K402" i="3"/>
  <c r="G386" i="3"/>
  <c r="H386" i="3" s="1"/>
  <c r="K340" i="3"/>
  <c r="J306" i="3"/>
  <c r="K364" i="3"/>
  <c r="J340" i="3"/>
  <c r="J276" i="3"/>
  <c r="J246" i="3"/>
  <c r="J215" i="3"/>
  <c r="L176" i="3"/>
  <c r="L106" i="3"/>
  <c r="J106" i="3"/>
  <c r="L201" i="3"/>
  <c r="G106" i="3"/>
  <c r="H106" i="3" s="1"/>
  <c r="J63" i="3"/>
  <c r="L42" i="3"/>
  <c r="G11" i="3"/>
  <c r="L220" i="3"/>
  <c r="L216" i="3"/>
  <c r="L179" i="3"/>
  <c r="L138" i="3"/>
  <c r="J100" i="3"/>
  <c r="G53" i="3"/>
  <c r="H53" i="3" s="1"/>
  <c r="G243" i="3"/>
  <c r="L126" i="3"/>
  <c r="J88" i="3"/>
  <c r="K51" i="3"/>
  <c r="J167" i="3"/>
  <c r="J122" i="3"/>
  <c r="G84" i="3"/>
  <c r="J51" i="3"/>
  <c r="J227" i="3"/>
  <c r="L163" i="3"/>
  <c r="G120" i="3"/>
  <c r="H120" i="3" s="1"/>
  <c r="J201" i="3"/>
  <c r="J130" i="3"/>
  <c r="L236" i="3"/>
  <c r="G227" i="3"/>
  <c r="H206" i="3"/>
  <c r="J199" i="3"/>
  <c r="L38" i="3"/>
  <c r="G236" i="3"/>
  <c r="H236" i="3" s="1"/>
  <c r="G206" i="3"/>
  <c r="G195" i="3"/>
  <c r="J126" i="3"/>
  <c r="L204" i="3"/>
  <c r="J3" i="3"/>
  <c r="K47" i="3"/>
  <c r="K30" i="3"/>
  <c r="G3" i="3"/>
  <c r="L230" i="3"/>
  <c r="G118" i="3"/>
  <c r="G47" i="3"/>
  <c r="H47" i="3" s="1"/>
  <c r="L160" i="3"/>
  <c r="G98" i="3"/>
  <c r="H98" i="3" s="1"/>
  <c r="K77" i="3"/>
  <c r="L26" i="3"/>
  <c r="L21" i="3"/>
  <c r="G114" i="3"/>
  <c r="H114" i="3" s="1"/>
  <c r="G96" i="3"/>
  <c r="H96" i="3" s="1"/>
  <c r="J77" i="3"/>
  <c r="K26" i="3"/>
  <c r="J21" i="3"/>
  <c r="L88" i="3"/>
  <c r="J67" i="3"/>
  <c r="L22" i="3"/>
  <c r="G21" i="3"/>
  <c r="H21" i="3" s="1"/>
  <c r="H220" i="3"/>
  <c r="K22" i="3"/>
  <c r="K19" i="3"/>
  <c r="L233" i="3"/>
  <c r="H190" i="3"/>
  <c r="G167" i="3"/>
  <c r="L108" i="3"/>
  <c r="H84" i="3"/>
  <c r="J19" i="3"/>
  <c r="J482" i="3"/>
  <c r="G466" i="3"/>
  <c r="H466" i="3" s="1"/>
  <c r="G412" i="3"/>
  <c r="H412" i="3" s="1"/>
  <c r="K379" i="3"/>
  <c r="G372" i="3"/>
  <c r="H372" i="3" s="1"/>
  <c r="J360" i="3"/>
  <c r="L327" i="3"/>
  <c r="J322" i="3"/>
  <c r="L276" i="3"/>
  <c r="K266" i="3"/>
  <c r="H253" i="3"/>
  <c r="L246" i="3"/>
  <c r="L243" i="3"/>
  <c r="L217" i="3"/>
  <c r="L198" i="3"/>
  <c r="J137" i="3"/>
  <c r="L124" i="3"/>
  <c r="J115" i="3"/>
  <c r="J112" i="3"/>
  <c r="K71" i="3"/>
  <c r="K53" i="3"/>
  <c r="G27" i="3"/>
  <c r="L468" i="2"/>
  <c r="G456" i="2"/>
  <c r="H456" i="2" s="1"/>
  <c r="L391" i="2"/>
  <c r="AM388" i="2"/>
  <c r="G356" i="2"/>
  <c r="H356" i="2" s="1"/>
  <c r="AK335" i="2"/>
  <c r="AM333" i="2"/>
  <c r="AM322" i="2"/>
  <c r="L320" i="2"/>
  <c r="AM265" i="2"/>
  <c r="G140" i="2"/>
  <c r="H140" i="2" s="1"/>
  <c r="L89" i="2"/>
  <c r="AM22" i="2"/>
  <c r="AK21" i="2"/>
  <c r="G482" i="3"/>
  <c r="H482" i="3" s="1"/>
  <c r="J444" i="3"/>
  <c r="M370" i="3"/>
  <c r="M330" i="3"/>
  <c r="G322" i="3"/>
  <c r="H322" i="3" s="1"/>
  <c r="L312" i="3"/>
  <c r="K300" i="3"/>
  <c r="K246" i="3"/>
  <c r="J243" i="3"/>
  <c r="J231" i="3"/>
  <c r="G222" i="3"/>
  <c r="H222" i="3" s="1"/>
  <c r="J217" i="3"/>
  <c r="L206" i="3"/>
  <c r="L185" i="3"/>
  <c r="L168" i="3"/>
  <c r="L122" i="3"/>
  <c r="G112" i="3"/>
  <c r="H112" i="3" s="1"/>
  <c r="L100" i="3"/>
  <c r="G80" i="3"/>
  <c r="K67" i="3"/>
  <c r="J53" i="3"/>
  <c r="L30" i="3"/>
  <c r="AL322" i="2"/>
  <c r="J320" i="2"/>
  <c r="M320" i="2" s="1"/>
  <c r="AK128" i="2"/>
  <c r="AN68" i="2"/>
  <c r="AN571" i="2"/>
  <c r="J187" i="2"/>
  <c r="AL52" i="2"/>
  <c r="AL48" i="2"/>
  <c r="AK36" i="2"/>
  <c r="J98" i="3"/>
  <c r="K63" i="3"/>
  <c r="L51" i="3"/>
  <c r="L577" i="2"/>
  <c r="L473" i="2"/>
  <c r="AK432" i="2"/>
  <c r="L415" i="2"/>
  <c r="L395" i="2"/>
  <c r="J367" i="2"/>
  <c r="AN356" i="2"/>
  <c r="L338" i="2"/>
  <c r="AN206" i="2"/>
  <c r="G93" i="2"/>
  <c r="H93" i="2" s="1"/>
  <c r="AK52" i="2"/>
  <c r="AL44" i="2"/>
  <c r="K296" i="3"/>
  <c r="J272" i="3"/>
  <c r="J261" i="2"/>
  <c r="K260" i="2"/>
  <c r="AN241" i="2"/>
  <c r="AK240" i="2"/>
  <c r="AK233" i="2"/>
  <c r="K55" i="2"/>
  <c r="J211" i="3"/>
  <c r="J155" i="3"/>
  <c r="K35" i="3"/>
  <c r="G581" i="2"/>
  <c r="H581" i="2" s="1"/>
  <c r="AM456" i="2"/>
  <c r="K449" i="2"/>
  <c r="G400" i="2"/>
  <c r="H400" i="2" s="1"/>
  <c r="K399" i="2"/>
  <c r="AK356" i="2"/>
  <c r="G335" i="2"/>
  <c r="H335" i="2" s="1"/>
  <c r="K334" i="2"/>
  <c r="L333" i="2"/>
  <c r="J326" i="2"/>
  <c r="AN116" i="2"/>
  <c r="J55" i="2"/>
  <c r="L26" i="2"/>
  <c r="G22" i="2"/>
  <c r="L21" i="2"/>
  <c r="L438" i="3"/>
  <c r="L303" i="3"/>
  <c r="L232" i="3"/>
  <c r="G211" i="3"/>
  <c r="G204" i="3"/>
  <c r="H204" i="3" s="1"/>
  <c r="K188" i="3"/>
  <c r="L162" i="3"/>
  <c r="G108" i="3"/>
  <c r="H108" i="3" s="1"/>
  <c r="G92" i="3"/>
  <c r="H92" i="3" s="1"/>
  <c r="L83" i="3"/>
  <c r="J59" i="3"/>
  <c r="J35" i="3"/>
  <c r="K16" i="3"/>
  <c r="J5" i="3"/>
  <c r="K552" i="2"/>
  <c r="AK456" i="2"/>
  <c r="J449" i="2"/>
  <c r="J399" i="2"/>
  <c r="J334" i="2"/>
  <c r="G326" i="2"/>
  <c r="J273" i="2"/>
  <c r="K266" i="2"/>
  <c r="L265" i="2"/>
  <c r="G261" i="2"/>
  <c r="H261" i="2" s="1"/>
  <c r="AM246" i="2"/>
  <c r="AK241" i="2"/>
  <c r="AN153" i="2"/>
  <c r="AK116" i="2"/>
  <c r="L68" i="2"/>
  <c r="G26" i="2"/>
  <c r="K21" i="2"/>
  <c r="AM8" i="2"/>
  <c r="G470" i="3"/>
  <c r="H470" i="3" s="1"/>
  <c r="G438" i="3"/>
  <c r="H438" i="3" s="1"/>
  <c r="J352" i="3"/>
  <c r="M352" i="3" s="1"/>
  <c r="G306" i="3"/>
  <c r="H306" i="3" s="1"/>
  <c r="J195" i="3"/>
  <c r="L145" i="3"/>
  <c r="L114" i="3"/>
  <c r="G90" i="3"/>
  <c r="H90" i="3" s="1"/>
  <c r="G59" i="3"/>
  <c r="J47" i="3"/>
  <c r="G5" i="3"/>
  <c r="H5" i="3" s="1"/>
  <c r="J557" i="2"/>
  <c r="AM468" i="2"/>
  <c r="G466" i="2"/>
  <c r="G334" i="2"/>
  <c r="H334" i="2" s="1"/>
  <c r="J265" i="2"/>
  <c r="L254" i="2"/>
  <c r="AM242" i="2"/>
  <c r="G68" i="2"/>
  <c r="H68" i="2" s="1"/>
  <c r="J37" i="2"/>
  <c r="L33" i="2"/>
  <c r="J21" i="2"/>
  <c r="L336" i="3"/>
  <c r="L250" i="3"/>
  <c r="J114" i="3"/>
  <c r="K3" i="3"/>
  <c r="AN559" i="2"/>
  <c r="G557" i="2"/>
  <c r="H557" i="2" s="1"/>
  <c r="J451" i="2"/>
  <c r="G449" i="2"/>
  <c r="H449" i="2" s="1"/>
  <c r="L432" i="2"/>
  <c r="L412" i="2"/>
  <c r="AL187" i="2"/>
  <c r="J49" i="2"/>
  <c r="L45" i="2"/>
  <c r="L44" i="2"/>
  <c r="H37" i="2"/>
  <c r="L466" i="3"/>
  <c r="L443" i="3"/>
  <c r="K436" i="3"/>
  <c r="J348" i="3"/>
  <c r="K336" i="3"/>
  <c r="L304" i="3"/>
  <c r="L288" i="3"/>
  <c r="L238" i="3"/>
  <c r="L158" i="3"/>
  <c r="K57" i="3"/>
  <c r="J45" i="3"/>
  <c r="G553" i="2"/>
  <c r="H553" i="2" s="1"/>
  <c r="AL473" i="2"/>
  <c r="J237" i="2"/>
  <c r="H233" i="2"/>
  <c r="AM215" i="2"/>
  <c r="AK187" i="2"/>
  <c r="AK102" i="2"/>
  <c r="K44" i="2"/>
  <c r="K466" i="3"/>
  <c r="M466" i="3" s="1"/>
  <c r="J436" i="3"/>
  <c r="M436" i="3" s="1"/>
  <c r="L360" i="3"/>
  <c r="G348" i="3"/>
  <c r="H348" i="3" s="1"/>
  <c r="J336" i="3"/>
  <c r="K304" i="3"/>
  <c r="K288" i="3"/>
  <c r="G250" i="3"/>
  <c r="H250" i="3" s="1"/>
  <c r="L214" i="3"/>
  <c r="L200" i="3"/>
  <c r="G158" i="3"/>
  <c r="J57" i="3"/>
  <c r="G45" i="3"/>
  <c r="L356" i="2"/>
  <c r="AM334" i="2"/>
  <c r="AK298" i="2"/>
  <c r="L221" i="2"/>
  <c r="J203" i="2"/>
  <c r="G436" i="3"/>
  <c r="H436" i="3" s="1"/>
  <c r="K427" i="3"/>
  <c r="L367" i="3"/>
  <c r="J344" i="3"/>
  <c r="K322" i="3"/>
  <c r="M322" i="3" s="1"/>
  <c r="G314" i="3"/>
  <c r="H314" i="3" s="1"/>
  <c r="J304" i="3"/>
  <c r="J288" i="3"/>
  <c r="L266" i="3"/>
  <c r="J253" i="3"/>
  <c r="G238" i="3"/>
  <c r="H238" i="3" s="1"/>
  <c r="J233" i="3"/>
  <c r="L222" i="3"/>
  <c r="J163" i="3"/>
  <c r="M163" i="3" s="1"/>
  <c r="L112" i="3"/>
  <c r="L71" i="3"/>
  <c r="J27" i="3"/>
  <c r="AM474" i="2"/>
  <c r="AK449" i="2"/>
  <c r="AL400" i="2"/>
  <c r="AL399" i="2"/>
  <c r="J356" i="2"/>
  <c r="J241" i="2"/>
  <c r="AM228" i="2"/>
  <c r="L222" i="2"/>
  <c r="K221" i="2"/>
  <c r="AK215" i="2"/>
  <c r="AM429" i="2"/>
  <c r="L232" i="2"/>
  <c r="G232" i="2"/>
  <c r="H232" i="2" s="1"/>
  <c r="J232" i="2"/>
  <c r="K232" i="2"/>
  <c r="AK232" i="2"/>
  <c r="J188" i="2"/>
  <c r="K188" i="2"/>
  <c r="AK188" i="2"/>
  <c r="AN364" i="2"/>
  <c r="AK316" i="2"/>
  <c r="G316" i="2"/>
  <c r="H316" i="2" s="1"/>
  <c r="J316" i="2"/>
  <c r="J300" i="2"/>
  <c r="G300" i="2"/>
  <c r="L300" i="2"/>
  <c r="AK300" i="2"/>
  <c r="AM199" i="2"/>
  <c r="G151" i="2"/>
  <c r="H151" i="2" s="1"/>
  <c r="L151" i="2"/>
  <c r="AN353" i="2"/>
  <c r="AL127" i="2"/>
  <c r="AM127" i="2"/>
  <c r="AL114" i="2"/>
  <c r="AM114" i="2"/>
  <c r="AK9" i="2"/>
  <c r="AM434" i="2"/>
  <c r="AM232" i="2"/>
  <c r="G189" i="2"/>
  <c r="K189" i="2"/>
  <c r="L189" i="2"/>
  <c r="AL189" i="2"/>
  <c r="J87" i="2"/>
  <c r="AK87" i="2"/>
  <c r="M3" i="1"/>
  <c r="E6" i="2"/>
  <c r="AE5" i="1"/>
  <c r="AM301" i="2"/>
  <c r="G301" i="2"/>
  <c r="L301" i="2"/>
  <c r="AN301" i="2"/>
  <c r="AL232" i="2"/>
  <c r="AL188" i="2"/>
  <c r="AM175" i="2"/>
  <c r="G158" i="2"/>
  <c r="H158" i="2" s="1"/>
  <c r="AN158" i="2"/>
  <c r="L155" i="2"/>
  <c r="L51" i="2"/>
  <c r="J51" i="2"/>
  <c r="K51" i="2"/>
  <c r="AK51" i="2"/>
  <c r="K3" i="1"/>
  <c r="D6" i="2"/>
  <c r="D589" i="2"/>
  <c r="AN538" i="2"/>
  <c r="AM538" i="2"/>
  <c r="G387" i="2"/>
  <c r="H387" i="2" s="1"/>
  <c r="J387" i="2"/>
  <c r="M387" i="2" s="1"/>
  <c r="AK387" i="2"/>
  <c r="AM300" i="2"/>
  <c r="AM238" i="2"/>
  <c r="AL238" i="2"/>
  <c r="AL135" i="2"/>
  <c r="AG5" i="1"/>
  <c r="Q4" i="1"/>
  <c r="AG100" i="2"/>
  <c r="AN189" i="2"/>
  <c r="J91" i="2"/>
  <c r="AK91" i="2"/>
  <c r="G34" i="2"/>
  <c r="AM34" i="2"/>
  <c r="AN34" i="2"/>
  <c r="L243" i="2"/>
  <c r="AM189" i="2"/>
  <c r="AN165" i="2"/>
  <c r="G165" i="2"/>
  <c r="H165" i="2" s="1"/>
  <c r="J165" i="2"/>
  <c r="K165" i="2"/>
  <c r="AM51" i="2"/>
  <c r="J425" i="2"/>
  <c r="AN425" i="2"/>
  <c r="L388" i="2"/>
  <c r="AN388" i="2"/>
  <c r="G388" i="2"/>
  <c r="H388" i="2" s="1"/>
  <c r="J388" i="2"/>
  <c r="AM302" i="2"/>
  <c r="AN302" i="2"/>
  <c r="AK264" i="2"/>
  <c r="G264" i="2"/>
  <c r="H264" i="2" s="1"/>
  <c r="G126" i="2"/>
  <c r="K126" i="2"/>
  <c r="L126" i="2"/>
  <c r="AM126" i="2"/>
  <c r="AN126" i="2"/>
  <c r="AN60" i="2"/>
  <c r="G60" i="2"/>
  <c r="AM60" i="2"/>
  <c r="AL51" i="2"/>
  <c r="AM4" i="2"/>
  <c r="AM459" i="2"/>
  <c r="G459" i="2"/>
  <c r="H459" i="2" s="1"/>
  <c r="L416" i="2"/>
  <c r="AL387" i="2"/>
  <c r="L227" i="2"/>
  <c r="AN227" i="2"/>
  <c r="L183" i="2"/>
  <c r="G62" i="2"/>
  <c r="L62" i="2"/>
  <c r="AM30" i="2"/>
  <c r="K549" i="2"/>
  <c r="AM549" i="2"/>
  <c r="G549" i="2"/>
  <c r="H549" i="2" s="1"/>
  <c r="J549" i="2"/>
  <c r="L549" i="2"/>
  <c r="AN309" i="2"/>
  <c r="AL165" i="2"/>
  <c r="AK100" i="2"/>
  <c r="J473" i="2"/>
  <c r="K427" i="2"/>
  <c r="AM415" i="2"/>
  <c r="AK308" i="2"/>
  <c r="AL211" i="2"/>
  <c r="J93" i="2"/>
  <c r="AC4" i="1"/>
  <c r="L451" i="2"/>
  <c r="J427" i="2"/>
  <c r="G413" i="2"/>
  <c r="H413" i="2" s="1"/>
  <c r="K412" i="2"/>
  <c r="G399" i="2"/>
  <c r="L311" i="2"/>
  <c r="L298" i="2"/>
  <c r="J225" i="2"/>
  <c r="L153" i="2"/>
  <c r="G49" i="2"/>
  <c r="H49" i="2" s="1"/>
  <c r="Q281" i="2"/>
  <c r="Q10" i="1"/>
  <c r="Q8" i="1"/>
  <c r="M4" i="1"/>
  <c r="AE4" i="1"/>
  <c r="L402" i="2"/>
  <c r="J311" i="2"/>
  <c r="J304" i="2"/>
  <c r="K298" i="2"/>
  <c r="L194" i="2"/>
  <c r="L181" i="2"/>
  <c r="AL167" i="2"/>
  <c r="G153" i="2"/>
  <c r="AN144" i="2"/>
  <c r="L142" i="2"/>
  <c r="L133" i="2"/>
  <c r="K4" i="1"/>
  <c r="Y3" i="1"/>
  <c r="Y12" i="1"/>
  <c r="AM569" i="2"/>
  <c r="AM568" i="2"/>
  <c r="AM545" i="2"/>
  <c r="L453" i="2"/>
  <c r="K345" i="2"/>
  <c r="L344" i="2"/>
  <c r="H298" i="2"/>
  <c r="AM222" i="2"/>
  <c r="AL203" i="2"/>
  <c r="AN196" i="2"/>
  <c r="AK191" i="2"/>
  <c r="K181" i="2"/>
  <c r="AK162" i="2"/>
  <c r="AM144" i="2"/>
  <c r="K142" i="2"/>
  <c r="G133" i="2"/>
  <c r="H133" i="2" s="1"/>
  <c r="AL119" i="2"/>
  <c r="L113" i="2"/>
  <c r="Q279" i="2"/>
  <c r="K6" i="1"/>
  <c r="AC5" i="1"/>
  <c r="AC13" i="1"/>
  <c r="AK569" i="2"/>
  <c r="AK545" i="2"/>
  <c r="K453" i="2"/>
  <c r="G433" i="2"/>
  <c r="H433" i="2" s="1"/>
  <c r="J432" i="2"/>
  <c r="L346" i="2"/>
  <c r="J345" i="2"/>
  <c r="J344" i="2"/>
  <c r="AM253" i="2"/>
  <c r="G241" i="2"/>
  <c r="H241" i="2" s="1"/>
  <c r="J233" i="2"/>
  <c r="AL222" i="2"/>
  <c r="K215" i="2"/>
  <c r="AM196" i="2"/>
  <c r="AM10" i="2"/>
  <c r="L8" i="2"/>
  <c r="AM5" i="2"/>
  <c r="M10" i="1"/>
  <c r="K8" i="1"/>
  <c r="AE13" i="1"/>
  <c r="AN546" i="2"/>
  <c r="AK542" i="2"/>
  <c r="J215" i="2"/>
  <c r="L174" i="2"/>
  <c r="AM168" i="2"/>
  <c r="AL10" i="2"/>
  <c r="K10" i="1"/>
  <c r="AN539" i="2"/>
  <c r="L211" i="2"/>
  <c r="AK10" i="2"/>
  <c r="U13" i="1"/>
  <c r="L588" i="2"/>
  <c r="AK581" i="2"/>
  <c r="AM552" i="2"/>
  <c r="L463" i="2"/>
  <c r="AN451" i="2"/>
  <c r="K211" i="2"/>
  <c r="K77" i="2"/>
  <c r="H21" i="2"/>
  <c r="AA10" i="1"/>
  <c r="S13" i="1"/>
  <c r="J588" i="2"/>
  <c r="K568" i="2"/>
  <c r="AL558" i="2"/>
  <c r="AK536" i="2"/>
  <c r="G463" i="2"/>
  <c r="H463" i="2" s="1"/>
  <c r="AM451" i="2"/>
  <c r="AM413" i="2"/>
  <c r="AN233" i="2"/>
  <c r="K228" i="2"/>
  <c r="AM225" i="2"/>
  <c r="J211" i="2"/>
  <c r="K203" i="2"/>
  <c r="AM181" i="2"/>
  <c r="L171" i="2"/>
  <c r="G162" i="2"/>
  <c r="H162" i="2" s="1"/>
  <c r="J144" i="2"/>
  <c r="AN133" i="2"/>
  <c r="L119" i="2"/>
  <c r="G103" i="2"/>
  <c r="H103" i="2" s="1"/>
  <c r="L88" i="2"/>
  <c r="J77" i="2"/>
  <c r="K63" i="2"/>
  <c r="AK43" i="2"/>
  <c r="M5" i="1"/>
  <c r="Q13" i="1"/>
  <c r="J569" i="2"/>
  <c r="AN566" i="2"/>
  <c r="AN345" i="2"/>
  <c r="AN344" i="2"/>
  <c r="J228" i="2"/>
  <c r="L204" i="2"/>
  <c r="G191" i="2"/>
  <c r="H191" i="2" s="1"/>
  <c r="AN185" i="2"/>
  <c r="AL181" i="2"/>
  <c r="AN177" i="2"/>
  <c r="G88" i="2"/>
  <c r="H88" i="2" s="1"/>
  <c r="J39" i="2"/>
  <c r="K5" i="2"/>
  <c r="K5" i="1"/>
  <c r="AQ14" i="1"/>
  <c r="AM117" i="2"/>
  <c r="G117" i="2"/>
  <c r="L117" i="2"/>
  <c r="AN117" i="2"/>
  <c r="L302" i="3"/>
  <c r="J208" i="3"/>
  <c r="G208" i="3"/>
  <c r="H208" i="3" s="1"/>
  <c r="K208" i="3"/>
  <c r="L208" i="3"/>
  <c r="L187" i="3"/>
  <c r="K152" i="3"/>
  <c r="G152" i="3"/>
  <c r="J152" i="3"/>
  <c r="L152" i="3"/>
  <c r="K82" i="3"/>
  <c r="G82" i="3"/>
  <c r="H82" i="3" s="1"/>
  <c r="J82" i="3"/>
  <c r="G69" i="3"/>
  <c r="J69" i="3"/>
  <c r="K69" i="3"/>
  <c r="L69" i="3"/>
  <c r="AM567" i="2"/>
  <c r="L567" i="2"/>
  <c r="AN567" i="2"/>
  <c r="G356" i="3"/>
  <c r="H356" i="3" s="1"/>
  <c r="J356" i="3"/>
  <c r="K356" i="3"/>
  <c r="L356" i="3"/>
  <c r="K305" i="3"/>
  <c r="L284" i="3"/>
  <c r="G284" i="3"/>
  <c r="H284" i="3" s="1"/>
  <c r="J284" i="3"/>
  <c r="K284" i="3"/>
  <c r="J58" i="3"/>
  <c r="K58" i="3"/>
  <c r="L58" i="3"/>
  <c r="L487" i="3"/>
  <c r="K487" i="3"/>
  <c r="K363" i="3"/>
  <c r="L363" i="3"/>
  <c r="K411" i="3"/>
  <c r="L411" i="3"/>
  <c r="G446" i="2"/>
  <c r="H446" i="2" s="1"/>
  <c r="AM446" i="2"/>
  <c r="J421" i="2"/>
  <c r="AM421" i="2"/>
  <c r="AN421" i="2"/>
  <c r="K485" i="3"/>
  <c r="L485" i="3"/>
  <c r="G478" i="3"/>
  <c r="H478" i="3" s="1"/>
  <c r="K460" i="3"/>
  <c r="G460" i="3"/>
  <c r="H460" i="3" s="1"/>
  <c r="J460" i="3"/>
  <c r="L450" i="3"/>
  <c r="G368" i="3"/>
  <c r="H368" i="3" s="1"/>
  <c r="J368" i="3"/>
  <c r="K368" i="3"/>
  <c r="G320" i="3"/>
  <c r="H320" i="3" s="1"/>
  <c r="J320" i="3"/>
  <c r="M320" i="3" s="1"/>
  <c r="K320" i="3"/>
  <c r="L320" i="3"/>
  <c r="K229" i="3"/>
  <c r="G229" i="3"/>
  <c r="H229" i="3" s="1"/>
  <c r="L229" i="3"/>
  <c r="K192" i="3"/>
  <c r="G192" i="3"/>
  <c r="H192" i="3" s="1"/>
  <c r="J192" i="3"/>
  <c r="L192" i="3"/>
  <c r="K110" i="3"/>
  <c r="G110" i="3"/>
  <c r="H110" i="3" s="1"/>
  <c r="J110" i="3"/>
  <c r="L110" i="3"/>
  <c r="J46" i="3"/>
  <c r="K46" i="3"/>
  <c r="L46" i="3"/>
  <c r="AN517" i="2"/>
  <c r="AM517" i="2"/>
  <c r="AM418" i="2"/>
  <c r="L418" i="2"/>
  <c r="J409" i="2"/>
  <c r="G409" i="2"/>
  <c r="H409" i="2" s="1"/>
  <c r="L409" i="2"/>
  <c r="AM409" i="2"/>
  <c r="AN409" i="2"/>
  <c r="G130" i="2"/>
  <c r="K130" i="2"/>
  <c r="L130" i="2"/>
  <c r="AL130" i="2"/>
  <c r="AM130" i="2"/>
  <c r="AN130" i="2"/>
  <c r="M9" i="1"/>
  <c r="E444" i="2"/>
  <c r="G434" i="3"/>
  <c r="H434" i="3" s="1"/>
  <c r="J434" i="3"/>
  <c r="K434" i="3"/>
  <c r="L434" i="3"/>
  <c r="G418" i="3"/>
  <c r="H418" i="3" s="1"/>
  <c r="J418" i="3"/>
  <c r="L378" i="3"/>
  <c r="L366" i="3"/>
  <c r="G298" i="3"/>
  <c r="H298" i="3" s="1"/>
  <c r="J298" i="3"/>
  <c r="K298" i="3"/>
  <c r="L298" i="3"/>
  <c r="K274" i="3"/>
  <c r="G274" i="3"/>
  <c r="H274" i="3" s="1"/>
  <c r="J274" i="3"/>
  <c r="K254" i="3"/>
  <c r="G254" i="3"/>
  <c r="H254" i="3" s="1"/>
  <c r="J254" i="3"/>
  <c r="L234" i="3"/>
  <c r="G234" i="3"/>
  <c r="J234" i="3"/>
  <c r="K234" i="3"/>
  <c r="K177" i="3"/>
  <c r="J177" i="3"/>
  <c r="L514" i="2"/>
  <c r="AM514" i="2"/>
  <c r="K462" i="2"/>
  <c r="AM462" i="2"/>
  <c r="AN462" i="2"/>
  <c r="G462" i="2"/>
  <c r="H462" i="2" s="1"/>
  <c r="J462" i="2"/>
  <c r="L462" i="2"/>
  <c r="AK462" i="2"/>
  <c r="G272" i="2"/>
  <c r="H272" i="2" s="1"/>
  <c r="J272" i="2"/>
  <c r="K272" i="2"/>
  <c r="L272" i="2"/>
  <c r="AK272" i="2"/>
  <c r="AL272" i="2"/>
  <c r="AM272" i="2"/>
  <c r="G138" i="2"/>
  <c r="H138" i="2" s="1"/>
  <c r="K138" i="2"/>
  <c r="L138" i="2"/>
  <c r="AL138" i="2"/>
  <c r="AM138" i="2"/>
  <c r="AN138" i="2"/>
  <c r="M13" i="1"/>
  <c r="C589" i="2"/>
  <c r="K476" i="3"/>
  <c r="G414" i="3"/>
  <c r="H414" i="3" s="1"/>
  <c r="K347" i="3"/>
  <c r="L347" i="3"/>
  <c r="K335" i="3"/>
  <c r="L335" i="3"/>
  <c r="G308" i="3"/>
  <c r="H308" i="3" s="1"/>
  <c r="J308" i="3"/>
  <c r="K308" i="3"/>
  <c r="L308" i="3"/>
  <c r="K213" i="3"/>
  <c r="G213" i="3"/>
  <c r="H213" i="3" s="1"/>
  <c r="L213" i="3"/>
  <c r="K116" i="3"/>
  <c r="G116" i="3"/>
  <c r="H116" i="3" s="1"/>
  <c r="G74" i="3"/>
  <c r="H74" i="3" s="1"/>
  <c r="J74" i="3"/>
  <c r="AM560" i="2"/>
  <c r="L560" i="2"/>
  <c r="J560" i="2"/>
  <c r="K560" i="2"/>
  <c r="K524" i="2"/>
  <c r="G524" i="2"/>
  <c r="H524" i="2" s="1"/>
  <c r="L524" i="2"/>
  <c r="AM524" i="2"/>
  <c r="K396" i="3"/>
  <c r="G396" i="3"/>
  <c r="H396" i="3" s="1"/>
  <c r="J396" i="3"/>
  <c r="K359" i="3"/>
  <c r="L359" i="3"/>
  <c r="L338" i="3"/>
  <c r="G338" i="3"/>
  <c r="H338" i="3" s="1"/>
  <c r="J338" i="3"/>
  <c r="K338" i="3"/>
  <c r="G328" i="3"/>
  <c r="H328" i="3" s="1"/>
  <c r="J328" i="3"/>
  <c r="K328" i="3"/>
  <c r="L328" i="3"/>
  <c r="K287" i="3"/>
  <c r="L287" i="3"/>
  <c r="L218" i="3"/>
  <c r="G218" i="3"/>
  <c r="J218" i="3"/>
  <c r="K218" i="3"/>
  <c r="K94" i="3"/>
  <c r="G94" i="3"/>
  <c r="H94" i="3" s="1"/>
  <c r="L61" i="3"/>
  <c r="G61" i="3"/>
  <c r="J61" i="3"/>
  <c r="K61" i="3"/>
  <c r="G49" i="3"/>
  <c r="J49" i="3"/>
  <c r="K49" i="3"/>
  <c r="L49" i="3"/>
  <c r="AL580" i="2"/>
  <c r="AM580" i="2"/>
  <c r="J369" i="2"/>
  <c r="K369" i="2"/>
  <c r="AK369" i="2"/>
  <c r="AN369" i="2"/>
  <c r="G350" i="2"/>
  <c r="L350" i="2"/>
  <c r="AM350" i="2"/>
  <c r="AN350" i="2"/>
  <c r="J47" i="2"/>
  <c r="L47" i="2"/>
  <c r="K412" i="3"/>
  <c r="G292" i="3"/>
  <c r="H292" i="3" s="1"/>
  <c r="J292" i="3"/>
  <c r="K292" i="3"/>
  <c r="L292" i="3"/>
  <c r="K290" i="3"/>
  <c r="G290" i="3"/>
  <c r="H290" i="3" s="1"/>
  <c r="J290" i="3"/>
  <c r="K197" i="3"/>
  <c r="G197" i="3"/>
  <c r="H197" i="3" s="1"/>
  <c r="L197" i="3"/>
  <c r="G186" i="3"/>
  <c r="H186" i="3" s="1"/>
  <c r="J186" i="3"/>
  <c r="K186" i="3"/>
  <c r="L33" i="3"/>
  <c r="J33" i="3"/>
  <c r="K33" i="3"/>
  <c r="J570" i="2"/>
  <c r="G570" i="2"/>
  <c r="AN570" i="2"/>
  <c r="K561" i="2"/>
  <c r="AM561" i="2"/>
  <c r="G561" i="2"/>
  <c r="H561" i="2" s="1"/>
  <c r="L561" i="2"/>
  <c r="J561" i="2"/>
  <c r="AM295" i="2"/>
  <c r="L202" i="3"/>
  <c r="G202" i="3"/>
  <c r="J202" i="3"/>
  <c r="K202" i="3"/>
  <c r="J134" i="3"/>
  <c r="L134" i="3"/>
  <c r="G79" i="3"/>
  <c r="J79" i="3"/>
  <c r="K79" i="3"/>
  <c r="L79" i="3"/>
  <c r="AL560" i="2"/>
  <c r="G381" i="2"/>
  <c r="J381" i="2"/>
  <c r="AK381" i="2"/>
  <c r="AN381" i="2"/>
  <c r="K491" i="3"/>
  <c r="L491" i="3"/>
  <c r="J486" i="3"/>
  <c r="K486" i="3"/>
  <c r="L486" i="3"/>
  <c r="L468" i="3"/>
  <c r="G468" i="3"/>
  <c r="H468" i="3" s="1"/>
  <c r="J468" i="3"/>
  <c r="K468" i="3"/>
  <c r="K450" i="3"/>
  <c r="L442" i="3"/>
  <c r="G362" i="3"/>
  <c r="H362" i="3" s="1"/>
  <c r="J362" i="3"/>
  <c r="M362" i="3" s="1"/>
  <c r="K362" i="3"/>
  <c r="L362" i="3"/>
  <c r="L350" i="3"/>
  <c r="G280" i="3"/>
  <c r="H280" i="3" s="1"/>
  <c r="J280" i="3"/>
  <c r="K280" i="3"/>
  <c r="L280" i="3"/>
  <c r="J240" i="3"/>
  <c r="G240" i="3"/>
  <c r="H240" i="3" s="1"/>
  <c r="L240" i="3"/>
  <c r="J66" i="3"/>
  <c r="G66" i="3"/>
  <c r="H66" i="3" s="1"/>
  <c r="J64" i="3"/>
  <c r="G64" i="3"/>
  <c r="AN562" i="2"/>
  <c r="G208" i="2"/>
  <c r="H208" i="2" s="1"/>
  <c r="J208" i="2"/>
  <c r="AK208" i="2"/>
  <c r="AN208" i="2"/>
  <c r="G81" i="2"/>
  <c r="H81" i="2" s="1"/>
  <c r="J81" i="2"/>
  <c r="K81" i="2"/>
  <c r="L81" i="2"/>
  <c r="AK81" i="2"/>
  <c r="AL81" i="2"/>
  <c r="AM81" i="2"/>
  <c r="J35" i="2"/>
  <c r="K35" i="2"/>
  <c r="L35" i="2"/>
  <c r="J15" i="2"/>
  <c r="K15" i="2"/>
  <c r="L15" i="2"/>
  <c r="AL15" i="2"/>
  <c r="AM15" i="2"/>
  <c r="J450" i="3"/>
  <c r="L426" i="3"/>
  <c r="J422" i="3"/>
  <c r="G422" i="3"/>
  <c r="H422" i="3" s="1"/>
  <c r="L422" i="3"/>
  <c r="K378" i="3"/>
  <c r="K311" i="3"/>
  <c r="L311" i="3"/>
  <c r="K299" i="3"/>
  <c r="L299" i="3"/>
  <c r="G268" i="3"/>
  <c r="J268" i="3"/>
  <c r="K268" i="3"/>
  <c r="L268" i="3"/>
  <c r="G141" i="3"/>
  <c r="J141" i="3"/>
  <c r="K104" i="3"/>
  <c r="G104" i="3"/>
  <c r="H104" i="3" s="1"/>
  <c r="J104" i="3"/>
  <c r="L10" i="3"/>
  <c r="J10" i="3"/>
  <c r="K10" i="3"/>
  <c r="K585" i="2"/>
  <c r="G585" i="2"/>
  <c r="AK585" i="2"/>
  <c r="G574" i="2"/>
  <c r="AK574" i="2"/>
  <c r="AN561" i="2"/>
  <c r="J163" i="2"/>
  <c r="AL163" i="2"/>
  <c r="K475" i="3"/>
  <c r="L475" i="3"/>
  <c r="G450" i="3"/>
  <c r="H450" i="3" s="1"/>
  <c r="L418" i="3"/>
  <c r="L404" i="3"/>
  <c r="G404" i="3"/>
  <c r="H404" i="3" s="1"/>
  <c r="J404" i="3"/>
  <c r="M404" i="3" s="1"/>
  <c r="K404" i="3"/>
  <c r="J378" i="3"/>
  <c r="L368" i="3"/>
  <c r="G346" i="3"/>
  <c r="H346" i="3" s="1"/>
  <c r="J346" i="3"/>
  <c r="K346" i="3"/>
  <c r="L346" i="3"/>
  <c r="G332" i="3"/>
  <c r="H332" i="3" s="1"/>
  <c r="J332" i="3"/>
  <c r="K332" i="3"/>
  <c r="L332" i="3"/>
  <c r="M332" i="3"/>
  <c r="J224" i="3"/>
  <c r="G224" i="3"/>
  <c r="H224" i="3" s="1"/>
  <c r="K224" i="3"/>
  <c r="L224" i="3"/>
  <c r="G55" i="3"/>
  <c r="J55" i="3"/>
  <c r="K55" i="3"/>
  <c r="K43" i="3"/>
  <c r="G43" i="3"/>
  <c r="J43" i="3"/>
  <c r="AK561" i="2"/>
  <c r="G408" i="2"/>
  <c r="H408" i="2" s="1"/>
  <c r="J408" i="2"/>
  <c r="L408" i="2"/>
  <c r="AK408" i="2"/>
  <c r="AL408" i="2"/>
  <c r="AM401" i="2"/>
  <c r="AN401" i="2"/>
  <c r="G401" i="2"/>
  <c r="H401" i="2" s="1"/>
  <c r="J401" i="2"/>
  <c r="L401" i="2"/>
  <c r="AK401" i="2"/>
  <c r="K112" i="2"/>
  <c r="AM112" i="2"/>
  <c r="AN112" i="2"/>
  <c r="G112" i="2"/>
  <c r="H112" i="2" s="1"/>
  <c r="J112" i="2"/>
  <c r="L112" i="2"/>
  <c r="AK112" i="2"/>
  <c r="J476" i="3"/>
  <c r="L452" i="3"/>
  <c r="G452" i="3"/>
  <c r="H452" i="3" s="1"/>
  <c r="J452" i="3"/>
  <c r="K452" i="3"/>
  <c r="K418" i="3"/>
  <c r="M418" i="3" s="1"/>
  <c r="G378" i="3"/>
  <c r="H378" i="3" s="1"/>
  <c r="G360" i="3"/>
  <c r="H360" i="3" s="1"/>
  <c r="M360" i="3"/>
  <c r="K295" i="3"/>
  <c r="L295" i="3"/>
  <c r="K271" i="3"/>
  <c r="L271" i="3"/>
  <c r="G248" i="3"/>
  <c r="H248" i="3" s="1"/>
  <c r="J248" i="3"/>
  <c r="K248" i="3"/>
  <c r="L248" i="3"/>
  <c r="L17" i="3"/>
  <c r="J17" i="3"/>
  <c r="K17" i="3"/>
  <c r="K258" i="3"/>
  <c r="G188" i="3"/>
  <c r="H188" i="3" s="1"/>
  <c r="J185" i="3"/>
  <c r="L165" i="3"/>
  <c r="G160" i="3"/>
  <c r="H160" i="3" s="1"/>
  <c r="G100" i="3"/>
  <c r="H100" i="3" s="1"/>
  <c r="G86" i="3"/>
  <c r="K54" i="3"/>
  <c r="K48" i="3"/>
  <c r="K42" i="3"/>
  <c r="G37" i="3"/>
  <c r="H37" i="3" s="1"/>
  <c r="K32" i="3"/>
  <c r="AL586" i="2"/>
  <c r="AN581" i="2"/>
  <c r="AN569" i="2"/>
  <c r="AM422" i="2"/>
  <c r="L422" i="2"/>
  <c r="G313" i="2"/>
  <c r="J313" i="2"/>
  <c r="L313" i="2"/>
  <c r="AK180" i="2"/>
  <c r="G180" i="2"/>
  <c r="H180" i="2" s="1"/>
  <c r="K396" i="2"/>
  <c r="L396" i="2"/>
  <c r="K354" i="2"/>
  <c r="L354" i="2"/>
  <c r="AL354" i="2"/>
  <c r="AM354" i="2"/>
  <c r="G234" i="2"/>
  <c r="H234" i="2" s="1"/>
  <c r="K234" i="2"/>
  <c r="L234" i="2"/>
  <c r="G209" i="2"/>
  <c r="H209" i="2" s="1"/>
  <c r="K209" i="2"/>
  <c r="L209" i="2"/>
  <c r="AL209" i="2"/>
  <c r="AL131" i="2"/>
  <c r="K131" i="2"/>
  <c r="L131" i="2"/>
  <c r="AK11" i="2"/>
  <c r="AL11" i="2"/>
  <c r="AM11" i="2"/>
  <c r="G11" i="2"/>
  <c r="H11" i="2" s="1"/>
  <c r="J11" i="2"/>
  <c r="K11" i="2"/>
  <c r="L11" i="2"/>
  <c r="L374" i="2"/>
  <c r="AM374" i="2"/>
  <c r="AN374" i="2"/>
  <c r="G269" i="2"/>
  <c r="J269" i="2"/>
  <c r="G122" i="2"/>
  <c r="K122" i="2"/>
  <c r="L122" i="2"/>
  <c r="AM430" i="2"/>
  <c r="L430" i="2"/>
  <c r="AK343" i="2"/>
  <c r="AL343" i="2"/>
  <c r="AM343" i="2"/>
  <c r="G343" i="2"/>
  <c r="H343" i="2" s="1"/>
  <c r="J343" i="2"/>
  <c r="M343" i="2" s="1"/>
  <c r="K343" i="2"/>
  <c r="L343" i="2"/>
  <c r="AN313" i="2"/>
  <c r="AN210" i="2"/>
  <c r="AM210" i="2"/>
  <c r="G198" i="2"/>
  <c r="H198" i="2" s="1"/>
  <c r="L198" i="2"/>
  <c r="AM198" i="2"/>
  <c r="AN198" i="2"/>
  <c r="K146" i="2"/>
  <c r="L146" i="2"/>
  <c r="AL146" i="2"/>
  <c r="G72" i="2"/>
  <c r="AM72" i="2"/>
  <c r="AN575" i="2"/>
  <c r="L397" i="2"/>
  <c r="AN397" i="2"/>
  <c r="L362" i="2"/>
  <c r="AN362" i="2"/>
  <c r="AM235" i="2"/>
  <c r="AN235" i="2"/>
  <c r="AK212" i="2"/>
  <c r="AL212" i="2"/>
  <c r="AM212" i="2"/>
  <c r="G212" i="2"/>
  <c r="H212" i="2" s="1"/>
  <c r="J212" i="2"/>
  <c r="K212" i="2"/>
  <c r="L212" i="2"/>
  <c r="AN209" i="2"/>
  <c r="K136" i="2"/>
  <c r="AM136" i="2"/>
  <c r="AN136" i="2"/>
  <c r="G136" i="2"/>
  <c r="H136" i="2" s="1"/>
  <c r="J136" i="2"/>
  <c r="L136" i="2"/>
  <c r="K107" i="2"/>
  <c r="AL107" i="2"/>
  <c r="AM107" i="2"/>
  <c r="G96" i="2"/>
  <c r="K96" i="2"/>
  <c r="L96" i="2"/>
  <c r="AL96" i="2"/>
  <c r="AM96" i="2"/>
  <c r="G50" i="2"/>
  <c r="AM50" i="2"/>
  <c r="AL25" i="2"/>
  <c r="AM25" i="2"/>
  <c r="G25" i="2"/>
  <c r="H25" i="2" s="1"/>
  <c r="J25" i="2"/>
  <c r="K25" i="2"/>
  <c r="L25" i="2"/>
  <c r="L386" i="3"/>
  <c r="L372" i="3"/>
  <c r="L314" i="3"/>
  <c r="G558" i="2"/>
  <c r="AN558" i="2"/>
  <c r="J558" i="2"/>
  <c r="K558" i="2"/>
  <c r="L558" i="2"/>
  <c r="G457" i="2"/>
  <c r="H457" i="2" s="1"/>
  <c r="L457" i="2"/>
  <c r="AM396" i="2"/>
  <c r="G349" i="2"/>
  <c r="J349" i="2"/>
  <c r="AK349" i="2"/>
  <c r="AN349" i="2"/>
  <c r="AM269" i="2"/>
  <c r="L257" i="2"/>
  <c r="AK257" i="2"/>
  <c r="AM234" i="2"/>
  <c r="AM209" i="2"/>
  <c r="G170" i="2"/>
  <c r="L170" i="2"/>
  <c r="AM170" i="2"/>
  <c r="AN170" i="2"/>
  <c r="AN122" i="2"/>
  <c r="N280" i="2"/>
  <c r="AM14" i="1"/>
  <c r="Q5" i="1"/>
  <c r="AG217" i="2"/>
  <c r="AK14" i="1"/>
  <c r="K386" i="3"/>
  <c r="K372" i="3"/>
  <c r="M372" i="3" s="1"/>
  <c r="L344" i="3"/>
  <c r="M324" i="3"/>
  <c r="K314" i="3"/>
  <c r="J102" i="3"/>
  <c r="L13" i="3"/>
  <c r="L5" i="3"/>
  <c r="L586" i="2"/>
  <c r="AM576" i="2"/>
  <c r="L566" i="2"/>
  <c r="AM501" i="2"/>
  <c r="L501" i="2"/>
  <c r="L498" i="2"/>
  <c r="AN498" i="2"/>
  <c r="AK269" i="2"/>
  <c r="G249" i="2"/>
  <c r="H249" i="2" s="1"/>
  <c r="J249" i="2"/>
  <c r="L249" i="2"/>
  <c r="AM249" i="2"/>
  <c r="AM239" i="2"/>
  <c r="L239" i="2"/>
  <c r="J229" i="2"/>
  <c r="G229" i="2"/>
  <c r="H229" i="2" s="1"/>
  <c r="AN229" i="2"/>
  <c r="G207" i="2"/>
  <c r="H207" i="2" s="1"/>
  <c r="AK207" i="2"/>
  <c r="AN146" i="2"/>
  <c r="K128" i="2"/>
  <c r="AN128" i="2"/>
  <c r="G128" i="2"/>
  <c r="H128" i="2" s="1"/>
  <c r="J128" i="2"/>
  <c r="L128" i="2"/>
  <c r="AM122" i="2"/>
  <c r="AL100" i="2"/>
  <c r="AM100" i="2"/>
  <c r="AN100" i="2"/>
  <c r="G100" i="2"/>
  <c r="H100" i="2" s="1"/>
  <c r="J100" i="2"/>
  <c r="K100" i="2"/>
  <c r="L100" i="2"/>
  <c r="N282" i="2"/>
  <c r="AS14" i="1"/>
  <c r="K354" i="3"/>
  <c r="M354" i="3" s="1"/>
  <c r="K348" i="3"/>
  <c r="M348" i="3" s="1"/>
  <c r="K344" i="3"/>
  <c r="M300" i="3"/>
  <c r="L296" i="3"/>
  <c r="M296" i="3" s="1"/>
  <c r="K272" i="3"/>
  <c r="J257" i="3"/>
  <c r="L227" i="3"/>
  <c r="L211" i="3"/>
  <c r="L195" i="3"/>
  <c r="H102" i="3"/>
  <c r="J92" i="3"/>
  <c r="J80" i="3"/>
  <c r="L77" i="3"/>
  <c r="L67" i="3"/>
  <c r="K59" i="3"/>
  <c r="K5" i="3"/>
  <c r="K586" i="2"/>
  <c r="L581" i="2"/>
  <c r="L569" i="2"/>
  <c r="AM558" i="2"/>
  <c r="AK436" i="2"/>
  <c r="AL436" i="2"/>
  <c r="AM436" i="2"/>
  <c r="G436" i="2"/>
  <c r="H436" i="2" s="1"/>
  <c r="J436" i="2"/>
  <c r="K436" i="2"/>
  <c r="L436" i="2"/>
  <c r="J294" i="2"/>
  <c r="K294" i="2"/>
  <c r="AL294" i="2"/>
  <c r="AM294" i="2"/>
  <c r="L271" i="2"/>
  <c r="J271" i="2"/>
  <c r="AK271" i="2"/>
  <c r="AM271" i="2"/>
  <c r="AN271" i="2"/>
  <c r="AM262" i="2"/>
  <c r="K262" i="2"/>
  <c r="L262" i="2"/>
  <c r="AL262" i="2"/>
  <c r="AM146" i="2"/>
  <c r="AM38" i="2"/>
  <c r="L38" i="2"/>
  <c r="AC10" i="1"/>
  <c r="C475" i="2"/>
  <c r="C444" i="2"/>
  <c r="AN557" i="2"/>
  <c r="G542" i="2"/>
  <c r="G538" i="2"/>
  <c r="H538" i="2" s="1"/>
  <c r="AM466" i="2"/>
  <c r="AL456" i="2"/>
  <c r="G448" i="2"/>
  <c r="H448" i="2" s="1"/>
  <c r="L437" i="2"/>
  <c r="G432" i="2"/>
  <c r="H432" i="2" s="1"/>
  <c r="AM425" i="2"/>
  <c r="K415" i="2"/>
  <c r="H412" i="2"/>
  <c r="AK400" i="2"/>
  <c r="H399" i="2"/>
  <c r="AL335" i="2"/>
  <c r="L305" i="2"/>
  <c r="AN261" i="2"/>
  <c r="J221" i="2"/>
  <c r="L213" i="2"/>
  <c r="G188" i="2"/>
  <c r="H188" i="2" s="1"/>
  <c r="L187" i="2"/>
  <c r="L185" i="2"/>
  <c r="K177" i="2"/>
  <c r="AM116" i="2"/>
  <c r="AM49" i="2"/>
  <c r="AM37" i="2"/>
  <c r="L543" i="2"/>
  <c r="AL536" i="2"/>
  <c r="G437" i="2"/>
  <c r="L424" i="2"/>
  <c r="G367" i="2"/>
  <c r="H367" i="2" s="1"/>
  <c r="G344" i="2"/>
  <c r="H344" i="2" s="1"/>
  <c r="G305" i="2"/>
  <c r="H305" i="2" s="1"/>
  <c r="G265" i="2"/>
  <c r="H265" i="2" s="1"/>
  <c r="AM261" i="2"/>
  <c r="G260" i="2"/>
  <c r="L255" i="2"/>
  <c r="AL248" i="2"/>
  <c r="AM226" i="2"/>
  <c r="AM224" i="2"/>
  <c r="AN221" i="2"/>
  <c r="G221" i="2"/>
  <c r="H221" i="2" s="1"/>
  <c r="L220" i="2"/>
  <c r="L215" i="2"/>
  <c r="K213" i="2"/>
  <c r="AN192" i="2"/>
  <c r="AM188" i="2"/>
  <c r="K187" i="2"/>
  <c r="K185" i="2"/>
  <c r="G184" i="2"/>
  <c r="H184" i="2" s="1"/>
  <c r="G183" i="2"/>
  <c r="H183" i="2" s="1"/>
  <c r="L178" i="2"/>
  <c r="AM77" i="2"/>
  <c r="AL49" i="2"/>
  <c r="AL37" i="2"/>
  <c r="BH14" i="1"/>
  <c r="AK557" i="2"/>
  <c r="AK474" i="2"/>
  <c r="L377" i="2"/>
  <c r="G338" i="2"/>
  <c r="H338" i="2" s="1"/>
  <c r="AK261" i="2"/>
  <c r="AM230" i="2"/>
  <c r="AL226" i="2"/>
  <c r="AL224" i="2"/>
  <c r="AM221" i="2"/>
  <c r="K220" i="2"/>
  <c r="G113" i="2"/>
  <c r="AL77" i="2"/>
  <c r="AM65" i="2"/>
  <c r="AK49" i="2"/>
  <c r="AK37" i="2"/>
  <c r="AN22" i="2"/>
  <c r="AN459" i="2"/>
  <c r="J377" i="2"/>
  <c r="AM433" i="2"/>
  <c r="AM427" i="2"/>
  <c r="AK412" i="2"/>
  <c r="G377" i="2"/>
  <c r="AK334" i="2"/>
  <c r="G322" i="2"/>
  <c r="H322" i="2" s="1"/>
  <c r="AK265" i="2"/>
  <c r="AM260" i="2"/>
  <c r="AN251" i="2"/>
  <c r="AN243" i="2"/>
  <c r="AM227" i="2"/>
  <c r="G220" i="2"/>
  <c r="H220" i="2" s="1"/>
  <c r="G215" i="2"/>
  <c r="H215" i="2" s="1"/>
  <c r="AN142" i="2"/>
  <c r="AN103" i="2"/>
  <c r="AL5" i="2"/>
  <c r="L400" i="2"/>
  <c r="AM243" i="2"/>
  <c r="AN194" i="2"/>
  <c r="AN149" i="2"/>
  <c r="AL142" i="2"/>
  <c r="L52" i="2"/>
  <c r="L10" i="2"/>
  <c r="AK5" i="2"/>
  <c r="AM542" i="2"/>
  <c r="AM522" i="2"/>
  <c r="L466" i="2"/>
  <c r="L456" i="2"/>
  <c r="K400" i="2"/>
  <c r="AL367" i="2"/>
  <c r="L335" i="2"/>
  <c r="L308" i="2"/>
  <c r="M308" i="2" s="1"/>
  <c r="AN305" i="2"/>
  <c r="AN273" i="2"/>
  <c r="AL264" i="2"/>
  <c r="AK260" i="2"/>
  <c r="AK259" i="2"/>
  <c r="AM254" i="2"/>
  <c r="AK253" i="2"/>
  <c r="L225" i="2"/>
  <c r="AM220" i="2"/>
  <c r="AM213" i="2"/>
  <c r="AM194" i="2"/>
  <c r="AM185" i="2"/>
  <c r="AM184" i="2"/>
  <c r="AK183" i="2"/>
  <c r="L116" i="2"/>
  <c r="AN110" i="2"/>
  <c r="AN84" i="2"/>
  <c r="AL55" i="2"/>
  <c r="J52" i="2"/>
  <c r="K10" i="2"/>
  <c r="I4" i="1"/>
  <c r="L474" i="2"/>
  <c r="J466" i="2"/>
  <c r="K456" i="2"/>
  <c r="J335" i="2"/>
  <c r="AL311" i="2"/>
  <c r="J308" i="2"/>
  <c r="AM305" i="2"/>
  <c r="AN255" i="2"/>
  <c r="L248" i="2"/>
  <c r="L242" i="2"/>
  <c r="L233" i="2"/>
  <c r="L230" i="2"/>
  <c r="L228" i="2"/>
  <c r="L226" i="2"/>
  <c r="K225" i="2"/>
  <c r="AL220" i="2"/>
  <c r="AL213" i="2"/>
  <c r="AL185" i="2"/>
  <c r="AK184" i="2"/>
  <c r="J116" i="2"/>
  <c r="AM110" i="2"/>
  <c r="L65" i="2"/>
  <c r="H52" i="2"/>
  <c r="L49" i="2"/>
  <c r="L37" i="2"/>
  <c r="J10" i="2"/>
  <c r="AO14" i="1"/>
  <c r="AU14" i="1"/>
  <c r="L546" i="2"/>
  <c r="G545" i="2"/>
  <c r="H545" i="2" s="1"/>
  <c r="G529" i="2"/>
  <c r="H529" i="2" s="1"/>
  <c r="L495" i="2"/>
  <c r="J474" i="2"/>
  <c r="H466" i="2"/>
  <c r="AN463" i="2"/>
  <c r="L459" i="2"/>
  <c r="AM441" i="2"/>
  <c r="L413" i="2"/>
  <c r="AN406" i="2"/>
  <c r="L345" i="2"/>
  <c r="K315" i="2"/>
  <c r="G308" i="2"/>
  <c r="H308" i="2" s="1"/>
  <c r="L261" i="2"/>
  <c r="M261" i="2" s="1"/>
  <c r="K242" i="2"/>
  <c r="L241" i="2"/>
  <c r="K233" i="2"/>
  <c r="K230" i="2"/>
  <c r="K226" i="2"/>
  <c r="L224" i="2"/>
  <c r="L192" i="2"/>
  <c r="L191" i="2"/>
  <c r="L188" i="2"/>
  <c r="L78" i="2"/>
  <c r="L77" i="2"/>
  <c r="AM43" i="2"/>
  <c r="AA1" i="3"/>
  <c r="Y1" i="3"/>
  <c r="AG1" i="1"/>
  <c r="AE1" i="3"/>
  <c r="AD1" i="3"/>
  <c r="E1" i="6"/>
  <c r="AM1" i="2"/>
  <c r="U28" i="8"/>
  <c r="G62" i="8" s="1"/>
  <c r="W1" i="1"/>
  <c r="BC1" i="1" s="1"/>
  <c r="S1" i="6"/>
  <c r="L1" i="6"/>
  <c r="U1" i="1"/>
  <c r="BD1" i="1" s="1"/>
  <c r="K1" i="2"/>
  <c r="E28" i="8"/>
  <c r="E33" i="5" s="1"/>
  <c r="O1" i="3"/>
  <c r="K1" i="3" s="1"/>
  <c r="H2" i="8"/>
  <c r="H15" i="8"/>
  <c r="V1" i="2"/>
  <c r="AE1" i="1"/>
  <c r="X1" i="3"/>
  <c r="P1" i="2"/>
  <c r="L1" i="2" s="1"/>
  <c r="AC1" i="3"/>
  <c r="T1" i="3"/>
  <c r="R1" i="2"/>
  <c r="AB1" i="3"/>
  <c r="S1" i="3"/>
  <c r="AJ1" i="2"/>
  <c r="Q1" i="2"/>
  <c r="AI1" i="2"/>
  <c r="E1" i="2"/>
  <c r="Y28" i="8"/>
  <c r="H62" i="8" s="1"/>
  <c r="AN529" i="2"/>
  <c r="AK524" i="2"/>
  <c r="L513" i="2"/>
  <c r="G501" i="2"/>
  <c r="AM529" i="2"/>
  <c r="J527" i="2"/>
  <c r="G513" i="2"/>
  <c r="H513" i="2" s="1"/>
  <c r="AN501" i="2"/>
  <c r="J519" i="2"/>
  <c r="AN513" i="2"/>
  <c r="L506" i="2"/>
  <c r="L529" i="2"/>
  <c r="J524" i="2"/>
  <c r="C532" i="2"/>
  <c r="AK532" i="2" s="1"/>
  <c r="J512" i="2"/>
  <c r="AM498" i="2"/>
  <c r="AM495" i="2"/>
  <c r="K495" i="2"/>
  <c r="E532" i="2"/>
  <c r="L521" i="2"/>
  <c r="AN506" i="2"/>
  <c r="L504" i="2"/>
  <c r="L496" i="2"/>
  <c r="AL495" i="2"/>
  <c r="J495" i="2"/>
  <c r="G521" i="2"/>
  <c r="H521" i="2" s="1"/>
  <c r="AM512" i="2"/>
  <c r="G512" i="2"/>
  <c r="H512" i="2" s="1"/>
  <c r="J504" i="2"/>
  <c r="AN496" i="2"/>
  <c r="J496" i="2"/>
  <c r="AN521" i="2"/>
  <c r="AK512" i="2"/>
  <c r="AM504" i="2"/>
  <c r="AM496" i="2"/>
  <c r="AM521" i="2"/>
  <c r="AK504" i="2"/>
  <c r="G504" i="2"/>
  <c r="H504" i="2" s="1"/>
  <c r="AK496" i="2"/>
  <c r="AN514" i="2"/>
  <c r="K541" i="2"/>
  <c r="L541" i="2"/>
  <c r="AK541" i="2"/>
  <c r="AM541" i="2"/>
  <c r="G541" i="2"/>
  <c r="H541" i="2" s="1"/>
  <c r="J541" i="2"/>
  <c r="AN534" i="2"/>
  <c r="G534" i="2"/>
  <c r="AM534" i="2"/>
  <c r="L534" i="2"/>
  <c r="G214" i="2"/>
  <c r="H214" i="2" s="1"/>
  <c r="L214" i="2"/>
  <c r="AN214" i="2"/>
  <c r="AK584" i="2"/>
  <c r="AL584" i="2"/>
  <c r="J584" i="2"/>
  <c r="AM584" i="2"/>
  <c r="K584" i="2"/>
  <c r="L584" i="2"/>
  <c r="K152" i="2"/>
  <c r="J152" i="2"/>
  <c r="AN152" i="2"/>
  <c r="L152" i="2"/>
  <c r="AK152" i="2"/>
  <c r="AM152" i="2"/>
  <c r="G152" i="2"/>
  <c r="H152" i="2" s="1"/>
  <c r="K120" i="2"/>
  <c r="G120" i="2"/>
  <c r="H120" i="2" s="1"/>
  <c r="AK120" i="2"/>
  <c r="AM120" i="2"/>
  <c r="AN120" i="2"/>
  <c r="J120" i="2"/>
  <c r="L120" i="2"/>
  <c r="AN109" i="2"/>
  <c r="G109" i="2"/>
  <c r="H109" i="2" s="1"/>
  <c r="L109" i="2"/>
  <c r="G53" i="2"/>
  <c r="H53" i="2" s="1"/>
  <c r="AK53" i="2"/>
  <c r="J53" i="2"/>
  <c r="AL53" i="2"/>
  <c r="K53" i="2"/>
  <c r="L53" i="2"/>
  <c r="AN46" i="2"/>
  <c r="G46" i="2"/>
  <c r="L509" i="2"/>
  <c r="AN509" i="2"/>
  <c r="G509" i="2"/>
  <c r="G582" i="2"/>
  <c r="H582" i="2" s="1"/>
  <c r="AK582" i="2"/>
  <c r="J582" i="2"/>
  <c r="AL582" i="2"/>
  <c r="K582" i="2"/>
  <c r="AM582" i="2"/>
  <c r="G236" i="2"/>
  <c r="H236" i="2" s="1"/>
  <c r="AK236" i="2"/>
  <c r="AL236" i="2"/>
  <c r="J236" i="2"/>
  <c r="AM236" i="2"/>
  <c r="K236" i="2"/>
  <c r="L236" i="2"/>
  <c r="L578" i="2"/>
  <c r="AN578" i="2"/>
  <c r="AK578" i="2"/>
  <c r="G578" i="2"/>
  <c r="H578" i="2" s="1"/>
  <c r="AL578" i="2"/>
  <c r="J578" i="2"/>
  <c r="AM578" i="2"/>
  <c r="K578" i="2"/>
  <c r="AM505" i="2"/>
  <c r="AN505" i="2"/>
  <c r="G505" i="2"/>
  <c r="H505" i="2" s="1"/>
  <c r="L505" i="2"/>
  <c r="G414" i="2"/>
  <c r="AN414" i="2"/>
  <c r="L414" i="2"/>
  <c r="AK564" i="2"/>
  <c r="AL564" i="2"/>
  <c r="J564" i="2"/>
  <c r="AM564" i="2"/>
  <c r="K564" i="2"/>
  <c r="L564" i="2"/>
  <c r="AN555" i="2"/>
  <c r="L555" i="2"/>
  <c r="AM467" i="2"/>
  <c r="AN467" i="2"/>
  <c r="G467" i="2"/>
  <c r="H467" i="2" s="1"/>
  <c r="L467" i="2"/>
  <c r="K458" i="2"/>
  <c r="AN458" i="2"/>
  <c r="G458" i="2"/>
  <c r="H458" i="2" s="1"/>
  <c r="K312" i="2"/>
  <c r="L312" i="2"/>
  <c r="AK312" i="2"/>
  <c r="G312" i="2"/>
  <c r="H312" i="2" s="1"/>
  <c r="AM312" i="2"/>
  <c r="J312" i="2"/>
  <c r="AK303" i="2"/>
  <c r="AL303" i="2"/>
  <c r="J303" i="2"/>
  <c r="AM303" i="2"/>
  <c r="K303" i="2"/>
  <c r="L303" i="2"/>
  <c r="M303" i="2" s="1"/>
  <c r="L554" i="2"/>
  <c r="AM554" i="2"/>
  <c r="G554" i="2"/>
  <c r="AK554" i="2"/>
  <c r="J554" i="2"/>
  <c r="AL554" i="2"/>
  <c r="K554" i="2"/>
  <c r="AN554" i="2"/>
  <c r="AM551" i="2"/>
  <c r="L551" i="2"/>
  <c r="G550" i="2"/>
  <c r="H550" i="2" s="1"/>
  <c r="J550" i="2"/>
  <c r="AK550" i="2"/>
  <c r="K550" i="2"/>
  <c r="AL550" i="2"/>
  <c r="L550" i="2"/>
  <c r="AM550" i="2"/>
  <c r="AN550" i="2"/>
  <c r="L582" i="2"/>
  <c r="K573" i="2"/>
  <c r="J573" i="2"/>
  <c r="M573" i="2" s="1"/>
  <c r="AN573" i="2"/>
  <c r="AK573" i="2"/>
  <c r="G573" i="2"/>
  <c r="H573" i="2" s="1"/>
  <c r="AM573" i="2"/>
  <c r="L573" i="2"/>
  <c r="G562" i="2"/>
  <c r="H562" i="2" s="1"/>
  <c r="J562" i="2"/>
  <c r="AK562" i="2"/>
  <c r="K562" i="2"/>
  <c r="AL562" i="2"/>
  <c r="L562" i="2"/>
  <c r="AM562" i="2"/>
  <c r="G389" i="2"/>
  <c r="AK389" i="2"/>
  <c r="J389" i="2"/>
  <c r="AL389" i="2"/>
  <c r="AM389" i="2"/>
  <c r="AN389" i="2"/>
  <c r="K389" i="2"/>
  <c r="L389" i="2"/>
  <c r="AM376" i="2"/>
  <c r="AK376" i="2"/>
  <c r="G376" i="2"/>
  <c r="H376" i="2" s="1"/>
  <c r="AN376" i="2"/>
  <c r="J376" i="2"/>
  <c r="L376" i="2"/>
  <c r="K537" i="2"/>
  <c r="G537" i="2"/>
  <c r="H537" i="2" s="1"/>
  <c r="J403" i="2"/>
  <c r="AM403" i="2"/>
  <c r="AN403" i="2"/>
  <c r="G403" i="2"/>
  <c r="H403" i="2" s="1"/>
  <c r="L403" i="2"/>
  <c r="AK375" i="2"/>
  <c r="G375" i="2"/>
  <c r="H375" i="2" s="1"/>
  <c r="AL375" i="2"/>
  <c r="J375" i="2"/>
  <c r="AM375" i="2"/>
  <c r="AK347" i="2"/>
  <c r="G347" i="2"/>
  <c r="H347" i="2" s="1"/>
  <c r="L347" i="2"/>
  <c r="G330" i="2"/>
  <c r="AM330" i="2"/>
  <c r="L330" i="2"/>
  <c r="G268" i="2"/>
  <c r="AK268" i="2"/>
  <c r="AL268" i="2"/>
  <c r="J268" i="2"/>
  <c r="AM268" i="2"/>
  <c r="K268" i="2"/>
  <c r="L268" i="2"/>
  <c r="G200" i="2"/>
  <c r="H200" i="2" s="1"/>
  <c r="J200" i="2"/>
  <c r="AK200" i="2"/>
  <c r="AL200" i="2"/>
  <c r="K200" i="2"/>
  <c r="AM200" i="2"/>
  <c r="AN200" i="2"/>
  <c r="L200" i="2"/>
  <c r="AK179" i="2"/>
  <c r="J179" i="2"/>
  <c r="AL179" i="2"/>
  <c r="K179" i="2"/>
  <c r="AM179" i="2"/>
  <c r="G179" i="2"/>
  <c r="H179" i="2" s="1"/>
  <c r="L179" i="2"/>
  <c r="K108" i="2"/>
  <c r="G108" i="2"/>
  <c r="H108" i="2" s="1"/>
  <c r="AK108" i="2"/>
  <c r="AM108" i="2"/>
  <c r="L108" i="2"/>
  <c r="J108" i="2"/>
  <c r="AM104" i="2"/>
  <c r="G104" i="2"/>
  <c r="AN104" i="2"/>
  <c r="J104" i="2"/>
  <c r="AM92" i="2"/>
  <c r="AN92" i="2"/>
  <c r="G92" i="2"/>
  <c r="H92" i="2" s="1"/>
  <c r="L92" i="2"/>
  <c r="AL444" i="2"/>
  <c r="M8" i="1"/>
  <c r="E389" i="2"/>
  <c r="AK580" i="2"/>
  <c r="L580" i="2"/>
  <c r="J576" i="2"/>
  <c r="M576" i="2" s="1"/>
  <c r="AL576" i="2"/>
  <c r="K565" i="2"/>
  <c r="AM565" i="2"/>
  <c r="K528" i="2"/>
  <c r="G528" i="2"/>
  <c r="H528" i="2" s="1"/>
  <c r="AK528" i="2"/>
  <c r="AM528" i="2"/>
  <c r="J528" i="2"/>
  <c r="K516" i="2"/>
  <c r="AK516" i="2"/>
  <c r="K508" i="2"/>
  <c r="AK508" i="2"/>
  <c r="G508" i="2"/>
  <c r="H508" i="2" s="1"/>
  <c r="AM508" i="2"/>
  <c r="AM493" i="2"/>
  <c r="AN493" i="2"/>
  <c r="G493" i="2"/>
  <c r="L493" i="2"/>
  <c r="D444" i="2"/>
  <c r="AK442" i="2"/>
  <c r="AM442" i="2"/>
  <c r="J442" i="2"/>
  <c r="AN442" i="2"/>
  <c r="L442" i="2"/>
  <c r="AN434" i="2"/>
  <c r="L434" i="2"/>
  <c r="L379" i="2"/>
  <c r="AK379" i="2"/>
  <c r="G379" i="2"/>
  <c r="H379" i="2" s="1"/>
  <c r="AK368" i="2"/>
  <c r="G368" i="2"/>
  <c r="H368" i="2" s="1"/>
  <c r="AM368" i="2"/>
  <c r="J368" i="2"/>
  <c r="G321" i="2"/>
  <c r="AM321" i="2"/>
  <c r="L321" i="2"/>
  <c r="AK321" i="2"/>
  <c r="AN321" i="2"/>
  <c r="J321" i="2"/>
  <c r="G297" i="2"/>
  <c r="H297" i="2" s="1"/>
  <c r="AK297" i="2"/>
  <c r="J297" i="2"/>
  <c r="AL297" i="2"/>
  <c r="K297" i="2"/>
  <c r="AM297" i="2"/>
  <c r="G199" i="2"/>
  <c r="H199" i="2" s="1"/>
  <c r="AK199" i="2"/>
  <c r="J199" i="2"/>
  <c r="AL199" i="2"/>
  <c r="K199" i="2"/>
  <c r="L199" i="2"/>
  <c r="AK150" i="2"/>
  <c r="J150" i="2"/>
  <c r="AL139" i="2"/>
  <c r="AM139" i="2"/>
  <c r="K139" i="2"/>
  <c r="L139" i="2"/>
  <c r="G114" i="2"/>
  <c r="K114" i="2"/>
  <c r="AN114" i="2"/>
  <c r="L114" i="2"/>
  <c r="L574" i="2"/>
  <c r="AM574" i="2"/>
  <c r="L537" i="2"/>
  <c r="K520" i="2"/>
  <c r="H520" i="2"/>
  <c r="AM520" i="2"/>
  <c r="J520" i="2"/>
  <c r="L520" i="2"/>
  <c r="K500" i="2"/>
  <c r="AK500" i="2"/>
  <c r="G500" i="2"/>
  <c r="H500" i="2" s="1"/>
  <c r="AM500" i="2"/>
  <c r="J500" i="2"/>
  <c r="AN471" i="2"/>
  <c r="G471" i="2"/>
  <c r="L471" i="2"/>
  <c r="J417" i="2"/>
  <c r="AN417" i="2"/>
  <c r="G417" i="2"/>
  <c r="H417" i="2" s="1"/>
  <c r="L417" i="2"/>
  <c r="G346" i="2"/>
  <c r="H346" i="2" s="1"/>
  <c r="AK346" i="2"/>
  <c r="J346" i="2"/>
  <c r="AL346" i="2"/>
  <c r="K346" i="2"/>
  <c r="AM346" i="2"/>
  <c r="K291" i="2"/>
  <c r="G291" i="2"/>
  <c r="H291" i="2" s="1"/>
  <c r="AK291" i="2"/>
  <c r="J291" i="2"/>
  <c r="AM291" i="2"/>
  <c r="L291" i="2"/>
  <c r="AN291" i="2"/>
  <c r="G258" i="2"/>
  <c r="L258" i="2"/>
  <c r="L585" i="2"/>
  <c r="AM570" i="2"/>
  <c r="L570" i="2"/>
  <c r="L565" i="2"/>
  <c r="K553" i="2"/>
  <c r="J553" i="2"/>
  <c r="AN553" i="2"/>
  <c r="AM543" i="2"/>
  <c r="L538" i="2"/>
  <c r="J537" i="2"/>
  <c r="AN522" i="2"/>
  <c r="L516" i="2"/>
  <c r="K470" i="2"/>
  <c r="AK470" i="2"/>
  <c r="G470" i="2"/>
  <c r="H470" i="2" s="1"/>
  <c r="AM470" i="2"/>
  <c r="J470" i="2"/>
  <c r="AN470" i="2"/>
  <c r="AL461" i="2"/>
  <c r="J461" i="2"/>
  <c r="AM461" i="2"/>
  <c r="K461" i="2"/>
  <c r="AK439" i="2"/>
  <c r="J439" i="2"/>
  <c r="AL439" i="2"/>
  <c r="K439" i="2"/>
  <c r="AM439" i="2"/>
  <c r="L439" i="2"/>
  <c r="G416" i="2"/>
  <c r="H416" i="2" s="1"/>
  <c r="AK416" i="2"/>
  <c r="J416" i="2"/>
  <c r="AL416" i="2"/>
  <c r="K416" i="2"/>
  <c r="AM416" i="2"/>
  <c r="G410" i="2"/>
  <c r="AM410" i="2"/>
  <c r="AN410" i="2"/>
  <c r="L410" i="2"/>
  <c r="K391" i="2"/>
  <c r="AK391" i="2"/>
  <c r="G391" i="2"/>
  <c r="H391" i="2" s="1"/>
  <c r="AL391" i="2"/>
  <c r="J391" i="2"/>
  <c r="AM391" i="2"/>
  <c r="L375" i="2"/>
  <c r="J337" i="2"/>
  <c r="AN337" i="2"/>
  <c r="AK337" i="2"/>
  <c r="AL337" i="2"/>
  <c r="G337" i="2"/>
  <c r="H337" i="2" s="1"/>
  <c r="K337" i="2"/>
  <c r="L223" i="2"/>
  <c r="AN223" i="2"/>
  <c r="AN585" i="2"/>
  <c r="J585" i="2"/>
  <c r="K580" i="2"/>
  <c r="L576" i="2"/>
  <c r="AN574" i="2"/>
  <c r="K574" i="2"/>
  <c r="AL570" i="2"/>
  <c r="K570" i="2"/>
  <c r="M570" i="2" s="1"/>
  <c r="H566" i="2"/>
  <c r="K566" i="2"/>
  <c r="M566" i="2" s="1"/>
  <c r="AL566" i="2"/>
  <c r="J565" i="2"/>
  <c r="L548" i="2"/>
  <c r="L545" i="2"/>
  <c r="L542" i="2"/>
  <c r="L539" i="2"/>
  <c r="AM537" i="2"/>
  <c r="AN530" i="2"/>
  <c r="L530" i="2"/>
  <c r="J516" i="2"/>
  <c r="AK511" i="2"/>
  <c r="AL511" i="2"/>
  <c r="L508" i="2"/>
  <c r="AM455" i="2"/>
  <c r="K455" i="2"/>
  <c r="J429" i="2"/>
  <c r="G429" i="2"/>
  <c r="H429" i="2" s="1"/>
  <c r="L429" i="2"/>
  <c r="G402" i="2"/>
  <c r="AK402" i="2"/>
  <c r="J402" i="2"/>
  <c r="AL402" i="2"/>
  <c r="G382" i="2"/>
  <c r="H382" i="2" s="1"/>
  <c r="L382" i="2"/>
  <c r="AN382" i="2"/>
  <c r="K375" i="2"/>
  <c r="AM309" i="2"/>
  <c r="G309" i="2"/>
  <c r="L309" i="2"/>
  <c r="AM585" i="2"/>
  <c r="H585" i="2"/>
  <c r="J580" i="2"/>
  <c r="K577" i="2"/>
  <c r="J577" i="2"/>
  <c r="AN577" i="2"/>
  <c r="K576" i="2"/>
  <c r="AL574" i="2"/>
  <c r="J574" i="2"/>
  <c r="L571" i="2"/>
  <c r="AK570" i="2"/>
  <c r="AN565" i="2"/>
  <c r="G565" i="2"/>
  <c r="H565" i="2" s="1"/>
  <c r="L557" i="2"/>
  <c r="G546" i="2"/>
  <c r="H546" i="2" s="1"/>
  <c r="AM546" i="2"/>
  <c r="J545" i="2"/>
  <c r="AN542" i="2"/>
  <c r="AK537" i="2"/>
  <c r="L528" i="2"/>
  <c r="AN525" i="2"/>
  <c r="G525" i="2"/>
  <c r="L525" i="2"/>
  <c r="G517" i="2"/>
  <c r="L517" i="2"/>
  <c r="G516" i="2"/>
  <c r="H516" i="2" s="1"/>
  <c r="J508" i="2"/>
  <c r="AL503" i="2"/>
  <c r="J503" i="2"/>
  <c r="AM497" i="2"/>
  <c r="AN497" i="2"/>
  <c r="G497" i="2"/>
  <c r="H497" i="2" s="1"/>
  <c r="L497" i="2"/>
  <c r="G428" i="2"/>
  <c r="H428" i="2" s="1"/>
  <c r="AK428" i="2"/>
  <c r="J428" i="2"/>
  <c r="AL428" i="2"/>
  <c r="K428" i="2"/>
  <c r="AM428" i="2"/>
  <c r="AL407" i="2"/>
  <c r="AM407" i="2"/>
  <c r="K407" i="2"/>
  <c r="L407" i="2"/>
  <c r="J370" i="2"/>
  <c r="AM370" i="2"/>
  <c r="AN370" i="2"/>
  <c r="G370" i="2"/>
  <c r="H370" i="2" s="1"/>
  <c r="L370" i="2"/>
  <c r="AK317" i="2"/>
  <c r="G317" i="2"/>
  <c r="H317" i="2" s="1"/>
  <c r="AM317" i="2"/>
  <c r="J317" i="2"/>
  <c r="AN317" i="2"/>
  <c r="L317" i="2"/>
  <c r="L297" i="2"/>
  <c r="AN216" i="2"/>
  <c r="F216" i="2"/>
  <c r="G216" i="2"/>
  <c r="H216" i="2" s="1"/>
  <c r="AK216" i="2"/>
  <c r="J216" i="2"/>
  <c r="AL216" i="2"/>
  <c r="AM216" i="2"/>
  <c r="K216" i="2"/>
  <c r="L216" i="2"/>
  <c r="G496" i="2"/>
  <c r="H496" i="2" s="1"/>
  <c r="G474" i="2"/>
  <c r="H474" i="2" s="1"/>
  <c r="K358" i="2"/>
  <c r="AK358" i="2"/>
  <c r="G336" i="2"/>
  <c r="AM336" i="2"/>
  <c r="G299" i="2"/>
  <c r="H299" i="2" s="1"/>
  <c r="AN299" i="2"/>
  <c r="G205" i="2"/>
  <c r="H205" i="2" s="1"/>
  <c r="AL205" i="2"/>
  <c r="AM205" i="2"/>
  <c r="AN205" i="2"/>
  <c r="K205" i="2"/>
  <c r="L205" i="2"/>
  <c r="G182" i="2"/>
  <c r="AM182" i="2"/>
  <c r="AN182" i="2"/>
  <c r="L182" i="2"/>
  <c r="G173" i="2"/>
  <c r="K173" i="2"/>
  <c r="AN173" i="2"/>
  <c r="L173" i="2"/>
  <c r="AM173" i="2"/>
  <c r="K124" i="2"/>
  <c r="G124" i="2"/>
  <c r="H124" i="2" s="1"/>
  <c r="AK124" i="2"/>
  <c r="AM124" i="2"/>
  <c r="AN124" i="2"/>
  <c r="J124" i="2"/>
  <c r="L124" i="2"/>
  <c r="D275" i="2"/>
  <c r="U5" i="1"/>
  <c r="C217" i="2"/>
  <c r="J217" i="2" s="1"/>
  <c r="AJ217" i="2"/>
  <c r="AL519" i="2"/>
  <c r="AM513" i="2"/>
  <c r="AM463" i="2"/>
  <c r="AN443" i="2"/>
  <c r="L443" i="2"/>
  <c r="AM440" i="2"/>
  <c r="K440" i="2"/>
  <c r="AL427" i="2"/>
  <c r="AM424" i="2"/>
  <c r="K424" i="2"/>
  <c r="AM420" i="2"/>
  <c r="K420" i="2"/>
  <c r="AN418" i="2"/>
  <c r="K387" i="2"/>
  <c r="AM387" i="2"/>
  <c r="AK367" i="2"/>
  <c r="G362" i="2"/>
  <c r="H362" i="2" s="1"/>
  <c r="AM362" i="2"/>
  <c r="AN357" i="2"/>
  <c r="L357" i="2"/>
  <c r="AN326" i="2"/>
  <c r="K320" i="2"/>
  <c r="AK320" i="2"/>
  <c r="AN304" i="2"/>
  <c r="K245" i="2"/>
  <c r="AK245" i="2"/>
  <c r="G245" i="2"/>
  <c r="H245" i="2" s="1"/>
  <c r="AM245" i="2"/>
  <c r="J245" i="2"/>
  <c r="L245" i="2"/>
  <c r="AN204" i="2"/>
  <c r="K172" i="2"/>
  <c r="G172" i="2"/>
  <c r="H172" i="2" s="1"/>
  <c r="AK172" i="2"/>
  <c r="AM172" i="2"/>
  <c r="J172" i="2"/>
  <c r="L172" i="2"/>
  <c r="K156" i="2"/>
  <c r="AK156" i="2"/>
  <c r="G156" i="2"/>
  <c r="H156" i="2" s="1"/>
  <c r="AM156" i="2"/>
  <c r="AN156" i="2"/>
  <c r="J156" i="2"/>
  <c r="L156" i="2"/>
  <c r="L512" i="2"/>
  <c r="L446" i="2"/>
  <c r="AM443" i="2"/>
  <c r="K443" i="2"/>
  <c r="AL440" i="2"/>
  <c r="J440" i="2"/>
  <c r="AM432" i="2"/>
  <c r="K432" i="2"/>
  <c r="AN430" i="2"/>
  <c r="AL424" i="2"/>
  <c r="J424" i="2"/>
  <c r="AN422" i="2"/>
  <c r="AL420" i="2"/>
  <c r="J420" i="2"/>
  <c r="AM408" i="2"/>
  <c r="K408" i="2"/>
  <c r="AN395" i="2"/>
  <c r="L387" i="2"/>
  <c r="K377" i="2"/>
  <c r="M377" i="2" s="1"/>
  <c r="AM377" i="2"/>
  <c r="G369" i="2"/>
  <c r="H369" i="2" s="1"/>
  <c r="AL369" i="2"/>
  <c r="K366" i="2"/>
  <c r="M366" i="2" s="1"/>
  <c r="AM366" i="2"/>
  <c r="L358" i="2"/>
  <c r="AM357" i="2"/>
  <c r="K357" i="2"/>
  <c r="K316" i="2"/>
  <c r="AM316" i="2"/>
  <c r="L316" i="2"/>
  <c r="H313" i="2"/>
  <c r="AK313" i="2"/>
  <c r="G256" i="2"/>
  <c r="H256" i="2" s="1"/>
  <c r="AK256" i="2"/>
  <c r="AL256" i="2"/>
  <c r="J256" i="2"/>
  <c r="AM256" i="2"/>
  <c r="K256" i="2"/>
  <c r="G250" i="2"/>
  <c r="AM250" i="2"/>
  <c r="K250" i="2"/>
  <c r="L250" i="2"/>
  <c r="G202" i="2"/>
  <c r="AN202" i="2"/>
  <c r="L202" i="2"/>
  <c r="G201" i="2"/>
  <c r="H201" i="2" s="1"/>
  <c r="AL201" i="2"/>
  <c r="AM201" i="2"/>
  <c r="K201" i="2"/>
  <c r="AN201" i="2"/>
  <c r="L201" i="2"/>
  <c r="G164" i="2"/>
  <c r="H164" i="2" s="1"/>
  <c r="AM164" i="2"/>
  <c r="J164" i="2"/>
  <c r="AN145" i="2"/>
  <c r="G145" i="2"/>
  <c r="H145" i="2" s="1"/>
  <c r="L145" i="2"/>
  <c r="AM141" i="2"/>
  <c r="AN141" i="2"/>
  <c r="G141" i="2"/>
  <c r="H141" i="2" s="1"/>
  <c r="L141" i="2"/>
  <c r="G29" i="2"/>
  <c r="H29" i="2" s="1"/>
  <c r="AK29" i="2"/>
  <c r="J29" i="2"/>
  <c r="AL29" i="2"/>
  <c r="K29" i="2"/>
  <c r="AM29" i="2"/>
  <c r="L29" i="2"/>
  <c r="G16" i="2"/>
  <c r="H16" i="2" s="1"/>
  <c r="AK16" i="2"/>
  <c r="J16" i="2"/>
  <c r="AL16" i="2"/>
  <c r="L16" i="2"/>
  <c r="K16" i="2"/>
  <c r="AL443" i="2"/>
  <c r="J443" i="2"/>
  <c r="L441" i="2"/>
  <c r="AK440" i="2"/>
  <c r="H440" i="2"/>
  <c r="L425" i="2"/>
  <c r="AK424" i="2"/>
  <c r="L421" i="2"/>
  <c r="AK420" i="2"/>
  <c r="AM395" i="2"/>
  <c r="AN365" i="2"/>
  <c r="L365" i="2"/>
  <c r="J358" i="2"/>
  <c r="AL357" i="2"/>
  <c r="J357" i="2"/>
  <c r="J336" i="2"/>
  <c r="K311" i="2"/>
  <c r="AM311" i="2"/>
  <c r="K304" i="2"/>
  <c r="G304" i="2"/>
  <c r="H304" i="2" s="1"/>
  <c r="AM304" i="2"/>
  <c r="L304" i="2"/>
  <c r="K295" i="2"/>
  <c r="G295" i="2"/>
  <c r="H295" i="2" s="1"/>
  <c r="AK295" i="2"/>
  <c r="J295" i="2"/>
  <c r="AN295" i="2"/>
  <c r="L295" i="2"/>
  <c r="G193" i="2"/>
  <c r="K193" i="2"/>
  <c r="AN193" i="2"/>
  <c r="L193" i="2"/>
  <c r="G186" i="2"/>
  <c r="H186" i="2" s="1"/>
  <c r="AN186" i="2"/>
  <c r="L186" i="2"/>
  <c r="K176" i="2"/>
  <c r="G176" i="2"/>
  <c r="H176" i="2" s="1"/>
  <c r="AK176" i="2"/>
  <c r="AM176" i="2"/>
  <c r="J176" i="2"/>
  <c r="AN176" i="2"/>
  <c r="L176" i="2"/>
  <c r="G171" i="2"/>
  <c r="H171" i="2" s="1"/>
  <c r="AK171" i="2"/>
  <c r="AL171" i="2"/>
  <c r="J171" i="2"/>
  <c r="AM171" i="2"/>
  <c r="AM166" i="2"/>
  <c r="G166" i="2"/>
  <c r="H166" i="2" s="1"/>
  <c r="L166" i="2"/>
  <c r="AK443" i="2"/>
  <c r="G441" i="2"/>
  <c r="H441" i="2" s="1"/>
  <c r="G425" i="2"/>
  <c r="H425" i="2" s="1"/>
  <c r="G424" i="2"/>
  <c r="H424" i="2" s="1"/>
  <c r="G421" i="2"/>
  <c r="H421" i="2" s="1"/>
  <c r="G420" i="2"/>
  <c r="H420" i="2" s="1"/>
  <c r="L406" i="2"/>
  <c r="J378" i="2"/>
  <c r="M378" i="2" s="1"/>
  <c r="AL378" i="2"/>
  <c r="AN358" i="2"/>
  <c r="G358" i="2"/>
  <c r="H358" i="2" s="1"/>
  <c r="AK357" i="2"/>
  <c r="G345" i="2"/>
  <c r="H345" i="2" s="1"/>
  <c r="AK345" i="2"/>
  <c r="H336" i="2"/>
  <c r="AK315" i="2"/>
  <c r="J315" i="2"/>
  <c r="AM315" i="2"/>
  <c r="AN306" i="2"/>
  <c r="L306" i="2"/>
  <c r="L299" i="2"/>
  <c r="K273" i="2"/>
  <c r="G273" i="2"/>
  <c r="H273" i="2" s="1"/>
  <c r="G244" i="2"/>
  <c r="H244" i="2" s="1"/>
  <c r="AK244" i="2"/>
  <c r="J244" i="2"/>
  <c r="M244" i="2" s="1"/>
  <c r="AL244" i="2"/>
  <c r="G238" i="2"/>
  <c r="H238" i="2" s="1"/>
  <c r="K238" i="2"/>
  <c r="L238" i="2"/>
  <c r="L231" i="2"/>
  <c r="AN231" i="2"/>
  <c r="AN225" i="2"/>
  <c r="G225" i="2"/>
  <c r="H225" i="2" s="1"/>
  <c r="AK225" i="2"/>
  <c r="G204" i="2"/>
  <c r="H204" i="2" s="1"/>
  <c r="J204" i="2"/>
  <c r="AK204" i="2"/>
  <c r="K204" i="2"/>
  <c r="AL204" i="2"/>
  <c r="G175" i="2"/>
  <c r="H175" i="2" s="1"/>
  <c r="AK175" i="2"/>
  <c r="J175" i="2"/>
  <c r="AL175" i="2"/>
  <c r="K175" i="2"/>
  <c r="L175" i="2"/>
  <c r="AK147" i="2"/>
  <c r="J147" i="2"/>
  <c r="AL147" i="2"/>
  <c r="K147" i="2"/>
  <c r="L147" i="2"/>
  <c r="G85" i="2"/>
  <c r="H85" i="2" s="1"/>
  <c r="AK85" i="2"/>
  <c r="J85" i="2"/>
  <c r="AL85" i="2"/>
  <c r="L85" i="2"/>
  <c r="K85" i="2"/>
  <c r="AM54" i="2"/>
  <c r="AN54" i="2"/>
  <c r="G54" i="2"/>
  <c r="L54" i="2"/>
  <c r="AK23" i="2"/>
  <c r="AL23" i="2"/>
  <c r="J23" i="2"/>
  <c r="K23" i="2"/>
  <c r="L264" i="2"/>
  <c r="K257" i="2"/>
  <c r="G257" i="2"/>
  <c r="H257" i="2" s="1"/>
  <c r="AM257" i="2"/>
  <c r="J257" i="2"/>
  <c r="AN257" i="2"/>
  <c r="K237" i="2"/>
  <c r="G237" i="2"/>
  <c r="H237" i="2" s="1"/>
  <c r="AK237" i="2"/>
  <c r="AM237" i="2"/>
  <c r="H196" i="2"/>
  <c r="J196" i="2"/>
  <c r="AK196" i="2"/>
  <c r="K196" i="2"/>
  <c r="AL196" i="2"/>
  <c r="AL169" i="2"/>
  <c r="AN169" i="2"/>
  <c r="K132" i="2"/>
  <c r="H132" i="2"/>
  <c r="AM132" i="2"/>
  <c r="J132" i="2"/>
  <c r="AN132" i="2"/>
  <c r="L132" i="2"/>
  <c r="AK132" i="2"/>
  <c r="AM129" i="2"/>
  <c r="AN129" i="2"/>
  <c r="G129" i="2"/>
  <c r="H129" i="2" s="1"/>
  <c r="AL111" i="2"/>
  <c r="AM111" i="2"/>
  <c r="K111" i="2"/>
  <c r="L111" i="2"/>
  <c r="K269" i="2"/>
  <c r="H269" i="2"/>
  <c r="AM229" i="2"/>
  <c r="L229" i="2"/>
  <c r="L207" i="2"/>
  <c r="G195" i="2"/>
  <c r="H195" i="2" s="1"/>
  <c r="AK195" i="2"/>
  <c r="J195" i="2"/>
  <c r="AL195" i="2"/>
  <c r="K195" i="2"/>
  <c r="AM195" i="2"/>
  <c r="G190" i="2"/>
  <c r="H190" i="2" s="1"/>
  <c r="AM190" i="2"/>
  <c r="AN190" i="2"/>
  <c r="G163" i="2"/>
  <c r="H163" i="2" s="1"/>
  <c r="AK163" i="2"/>
  <c r="L162" i="2"/>
  <c r="K144" i="2"/>
  <c r="G144" i="2"/>
  <c r="H144" i="2" s="1"/>
  <c r="AK144" i="2"/>
  <c r="G57" i="2"/>
  <c r="H57" i="2" s="1"/>
  <c r="AK57" i="2"/>
  <c r="J57" i="2"/>
  <c r="AM57" i="2"/>
  <c r="K57" i="2"/>
  <c r="L57" i="2"/>
  <c r="AM14" i="2"/>
  <c r="AN14" i="2"/>
  <c r="L14" i="2"/>
  <c r="K264" i="2"/>
  <c r="J252" i="2"/>
  <c r="AL252" i="2"/>
  <c r="K252" i="2"/>
  <c r="AM252" i="2"/>
  <c r="L252" i="2"/>
  <c r="K249" i="2"/>
  <c r="AK249" i="2"/>
  <c r="J240" i="2"/>
  <c r="AL240" i="2"/>
  <c r="K240" i="2"/>
  <c r="AM240" i="2"/>
  <c r="L240" i="2"/>
  <c r="AL229" i="2"/>
  <c r="K229" i="2"/>
  <c r="M212" i="2"/>
  <c r="AN212" i="2"/>
  <c r="AM208" i="2"/>
  <c r="L208" i="2"/>
  <c r="AM207" i="2"/>
  <c r="K207" i="2"/>
  <c r="G206" i="2"/>
  <c r="H206" i="2" s="1"/>
  <c r="L206" i="2"/>
  <c r="G203" i="2"/>
  <c r="H203" i="2" s="1"/>
  <c r="AK203" i="2"/>
  <c r="AM162" i="2"/>
  <c r="K162" i="2"/>
  <c r="L149" i="2"/>
  <c r="G69" i="2"/>
  <c r="H69" i="2" s="1"/>
  <c r="AK69" i="2"/>
  <c r="J69" i="2"/>
  <c r="AL69" i="2"/>
  <c r="K69" i="2"/>
  <c r="AM69" i="2"/>
  <c r="L69" i="2"/>
  <c r="AM3" i="2"/>
  <c r="G3" i="2"/>
  <c r="L3" i="2"/>
  <c r="AN300" i="2"/>
  <c r="L296" i="2"/>
  <c r="AN269" i="2"/>
  <c r="L269" i="2"/>
  <c r="AM264" i="2"/>
  <c r="J264" i="2"/>
  <c r="G246" i="2"/>
  <c r="H246" i="2" s="1"/>
  <c r="K246" i="2"/>
  <c r="L246" i="2"/>
  <c r="L237" i="2"/>
  <c r="AK229" i="2"/>
  <c r="AN219" i="2"/>
  <c r="L219" i="2"/>
  <c r="G210" i="2"/>
  <c r="H210" i="2" s="1"/>
  <c r="L210" i="2"/>
  <c r="AL208" i="2"/>
  <c r="K208" i="2"/>
  <c r="AL207" i="2"/>
  <c r="J207" i="2"/>
  <c r="G197" i="2"/>
  <c r="H197" i="2" s="1"/>
  <c r="AM197" i="2"/>
  <c r="K197" i="2"/>
  <c r="AN197" i="2"/>
  <c r="L197" i="2"/>
  <c r="L196" i="2"/>
  <c r="K180" i="2"/>
  <c r="AM180" i="2"/>
  <c r="J180" i="2"/>
  <c r="AN180" i="2"/>
  <c r="L180" i="2"/>
  <c r="G177" i="2"/>
  <c r="H177" i="2" s="1"/>
  <c r="L177" i="2"/>
  <c r="L163" i="2"/>
  <c r="AL162" i="2"/>
  <c r="J162" i="2"/>
  <c r="K148" i="2"/>
  <c r="G148" i="2"/>
  <c r="H148" i="2" s="1"/>
  <c r="AK148" i="2"/>
  <c r="AM148" i="2"/>
  <c r="J148" i="2"/>
  <c r="AN148" i="2"/>
  <c r="L144" i="2"/>
  <c r="L135" i="2"/>
  <c r="AM135" i="2"/>
  <c r="K135" i="2"/>
  <c r="G134" i="2"/>
  <c r="H134" i="2" s="1"/>
  <c r="AL134" i="2"/>
  <c r="AM134" i="2"/>
  <c r="K134" i="2"/>
  <c r="AN134" i="2"/>
  <c r="L134" i="2"/>
  <c r="G17" i="2"/>
  <c r="H17" i="2" s="1"/>
  <c r="AK17" i="2"/>
  <c r="J17" i="2"/>
  <c r="AL17" i="2"/>
  <c r="AM17" i="2"/>
  <c r="K17" i="2"/>
  <c r="C6" i="2"/>
  <c r="AG6" i="2"/>
  <c r="AL242" i="2"/>
  <c r="AN239" i="2"/>
  <c r="AL234" i="2"/>
  <c r="AL230" i="2"/>
  <c r="L253" i="2"/>
  <c r="M253" i="2" s="1"/>
  <c r="AL192" i="2"/>
  <c r="K192" i="2"/>
  <c r="AM191" i="2"/>
  <c r="K191" i="2"/>
  <c r="AN188" i="2"/>
  <c r="L184" i="2"/>
  <c r="AM183" i="2"/>
  <c r="K183" i="2"/>
  <c r="AM178" i="2"/>
  <c r="K140" i="2"/>
  <c r="J140" i="2"/>
  <c r="AN140" i="2"/>
  <c r="AN125" i="2"/>
  <c r="G125" i="2"/>
  <c r="H125" i="2" s="1"/>
  <c r="L125" i="2"/>
  <c r="AN121" i="2"/>
  <c r="G121" i="2"/>
  <c r="H121" i="2" s="1"/>
  <c r="L121" i="2"/>
  <c r="G118" i="2"/>
  <c r="AM118" i="2"/>
  <c r="K118" i="2"/>
  <c r="AN118" i="2"/>
  <c r="L118" i="2"/>
  <c r="AK75" i="2"/>
  <c r="AL75" i="2"/>
  <c r="J75" i="2"/>
  <c r="K75" i="2"/>
  <c r="G45" i="2"/>
  <c r="H45" i="2" s="1"/>
  <c r="AK45" i="2"/>
  <c r="J45" i="2"/>
  <c r="AL45" i="2"/>
  <c r="G41" i="2"/>
  <c r="H41" i="2" s="1"/>
  <c r="AK41" i="2"/>
  <c r="J41" i="2"/>
  <c r="AL41" i="2"/>
  <c r="K41" i="2"/>
  <c r="AM41" i="2"/>
  <c r="L41" i="2"/>
  <c r="AK19" i="2"/>
  <c r="J19" i="2"/>
  <c r="AL19" i="2"/>
  <c r="K19" i="2"/>
  <c r="AM19" i="2"/>
  <c r="L19" i="2"/>
  <c r="AM9" i="2"/>
  <c r="J9" i="2"/>
  <c r="AN9" i="2"/>
  <c r="L9" i="2"/>
  <c r="AK192" i="2"/>
  <c r="AL191" i="2"/>
  <c r="AN184" i="2"/>
  <c r="J184" i="2"/>
  <c r="AL183" i="2"/>
  <c r="J183" i="2"/>
  <c r="AN137" i="2"/>
  <c r="G137" i="2"/>
  <c r="H137" i="2" s="1"/>
  <c r="G106" i="2"/>
  <c r="AL106" i="2"/>
  <c r="AM106" i="2"/>
  <c r="K106" i="2"/>
  <c r="AN106" i="2"/>
  <c r="L106" i="2"/>
  <c r="AN98" i="2"/>
  <c r="L98" i="2"/>
  <c r="G73" i="2"/>
  <c r="H73" i="2" s="1"/>
  <c r="AK73" i="2"/>
  <c r="J73" i="2"/>
  <c r="AL73" i="2"/>
  <c r="K73" i="2"/>
  <c r="AM73" i="2"/>
  <c r="G65" i="2"/>
  <c r="H65" i="2" s="1"/>
  <c r="AK65" i="2"/>
  <c r="J65" i="2"/>
  <c r="AL65" i="2"/>
  <c r="AK31" i="2"/>
  <c r="J31" i="2"/>
  <c r="AL31" i="2"/>
  <c r="K31" i="2"/>
  <c r="AM31" i="2"/>
  <c r="L31" i="2"/>
  <c r="AN31" i="2"/>
  <c r="AM131" i="2"/>
  <c r="AL126" i="2"/>
  <c r="AL122" i="2"/>
  <c r="AN113" i="2"/>
  <c r="AL110" i="2"/>
  <c r="AM89" i="2"/>
  <c r="K89" i="2"/>
  <c r="AN88" i="2"/>
  <c r="AN47" i="2"/>
  <c r="AM35" i="2"/>
  <c r="AM33" i="2"/>
  <c r="K33" i="2"/>
  <c r="AM32" i="2"/>
  <c r="K32" i="2"/>
  <c r="L20" i="2"/>
  <c r="AL89" i="2"/>
  <c r="J89" i="2"/>
  <c r="AM88" i="2"/>
  <c r="L48" i="2"/>
  <c r="AM47" i="2"/>
  <c r="L36" i="2"/>
  <c r="AL35" i="2"/>
  <c r="AL33" i="2"/>
  <c r="J33" i="2"/>
  <c r="AL32" i="2"/>
  <c r="J32" i="2"/>
  <c r="J20" i="2"/>
  <c r="Y9" i="1"/>
  <c r="Q6" i="1"/>
  <c r="AK89" i="2"/>
  <c r="H89" i="2"/>
  <c r="K48" i="2"/>
  <c r="L43" i="2"/>
  <c r="J36" i="2"/>
  <c r="L34" i="2"/>
  <c r="AK33" i="2"/>
  <c r="H33" i="2"/>
  <c r="AK32" i="2"/>
  <c r="H32" i="2"/>
  <c r="AL20" i="2"/>
  <c r="H20" i="2"/>
  <c r="AM48" i="2"/>
  <c r="J48" i="2"/>
  <c r="AN43" i="2"/>
  <c r="AL36" i="2"/>
  <c r="H36" i="2"/>
  <c r="AK20" i="2"/>
  <c r="G474" i="3"/>
  <c r="H474" i="3" s="1"/>
  <c r="J474" i="3"/>
  <c r="K474" i="3"/>
  <c r="K447" i="3"/>
  <c r="L447" i="3"/>
  <c r="K423" i="3"/>
  <c r="L423" i="3"/>
  <c r="G416" i="3"/>
  <c r="H416" i="3" s="1"/>
  <c r="J416" i="3"/>
  <c r="K416" i="3"/>
  <c r="L416" i="3"/>
  <c r="G392" i="3"/>
  <c r="H392" i="3" s="1"/>
  <c r="J392" i="3"/>
  <c r="M392" i="3" s="1"/>
  <c r="K392" i="3"/>
  <c r="L392" i="3"/>
  <c r="C244" i="3"/>
  <c r="E244" i="3"/>
  <c r="K463" i="3"/>
  <c r="L463" i="3"/>
  <c r="K439" i="3"/>
  <c r="L439" i="3"/>
  <c r="G432" i="3"/>
  <c r="H432" i="3" s="1"/>
  <c r="J432" i="3"/>
  <c r="K432" i="3"/>
  <c r="L432" i="3"/>
  <c r="G408" i="3"/>
  <c r="H408" i="3" s="1"/>
  <c r="J408" i="3"/>
  <c r="K408" i="3"/>
  <c r="L408" i="3"/>
  <c r="G278" i="3"/>
  <c r="H278" i="3" s="1"/>
  <c r="J278" i="3"/>
  <c r="K278" i="3"/>
  <c r="L278" i="3"/>
  <c r="G15" i="3"/>
  <c r="H15" i="3" s="1"/>
  <c r="J15" i="3"/>
  <c r="K15" i="3"/>
  <c r="L15" i="3"/>
  <c r="C492" i="3"/>
  <c r="D492" i="3"/>
  <c r="K479" i="3"/>
  <c r="L479" i="3"/>
  <c r="K455" i="3"/>
  <c r="L455" i="3"/>
  <c r="G448" i="3"/>
  <c r="H448" i="3" s="1"/>
  <c r="J448" i="3"/>
  <c r="K448" i="3"/>
  <c r="L448" i="3"/>
  <c r="G424" i="3"/>
  <c r="H424" i="3" s="1"/>
  <c r="J424" i="3"/>
  <c r="K424" i="3"/>
  <c r="L424" i="3"/>
  <c r="G41" i="3"/>
  <c r="H41" i="3" s="1"/>
  <c r="J41" i="3"/>
  <c r="K41" i="3"/>
  <c r="L41" i="3"/>
  <c r="G31" i="3"/>
  <c r="H31" i="3" s="1"/>
  <c r="J31" i="3"/>
  <c r="M31" i="3" s="1"/>
  <c r="K31" i="3"/>
  <c r="L31" i="3"/>
  <c r="K489" i="3"/>
  <c r="L489" i="3"/>
  <c r="K471" i="3"/>
  <c r="L471" i="3"/>
  <c r="G464" i="3"/>
  <c r="H464" i="3" s="1"/>
  <c r="J464" i="3"/>
  <c r="K464" i="3"/>
  <c r="L464" i="3"/>
  <c r="G440" i="3"/>
  <c r="H440" i="3" s="1"/>
  <c r="J440" i="3"/>
  <c r="K440" i="3"/>
  <c r="L440" i="3"/>
  <c r="G394" i="3"/>
  <c r="H394" i="3" s="1"/>
  <c r="J394" i="3"/>
  <c r="K394" i="3"/>
  <c r="K325" i="3"/>
  <c r="L325" i="3"/>
  <c r="K132" i="3"/>
  <c r="G132" i="3"/>
  <c r="H132" i="3" s="1"/>
  <c r="J132" i="3"/>
  <c r="L132" i="3"/>
  <c r="G72" i="3"/>
  <c r="J72" i="3"/>
  <c r="L72" i="3"/>
  <c r="G480" i="3"/>
  <c r="H480" i="3" s="1"/>
  <c r="J480" i="3"/>
  <c r="K480" i="3"/>
  <c r="M480" i="3" s="1"/>
  <c r="L474" i="3"/>
  <c r="M474" i="3" s="1"/>
  <c r="G456" i="3"/>
  <c r="H456" i="3" s="1"/>
  <c r="J456" i="3"/>
  <c r="K456" i="3"/>
  <c r="L456" i="3"/>
  <c r="G410" i="3"/>
  <c r="H410" i="3" s="1"/>
  <c r="J410" i="3"/>
  <c r="K410" i="3"/>
  <c r="K383" i="3"/>
  <c r="L383" i="3"/>
  <c r="G334" i="3"/>
  <c r="H334" i="3" s="1"/>
  <c r="J334" i="3"/>
  <c r="K334" i="3"/>
  <c r="L334" i="3"/>
  <c r="J172" i="3"/>
  <c r="G172" i="3"/>
  <c r="H172" i="3" s="1"/>
  <c r="K172" i="3"/>
  <c r="L172" i="3"/>
  <c r="L157" i="3"/>
  <c r="G140" i="3"/>
  <c r="H140" i="3" s="1"/>
  <c r="J140" i="3"/>
  <c r="L140" i="3"/>
  <c r="K128" i="3"/>
  <c r="G128" i="3"/>
  <c r="H128" i="3" s="1"/>
  <c r="J128" i="3"/>
  <c r="L128" i="3"/>
  <c r="G490" i="3"/>
  <c r="H490" i="3" s="1"/>
  <c r="J490" i="3"/>
  <c r="K490" i="3"/>
  <c r="L490" i="3"/>
  <c r="G472" i="3"/>
  <c r="H472" i="3" s="1"/>
  <c r="J472" i="3"/>
  <c r="K472" i="3"/>
  <c r="L472" i="3"/>
  <c r="G426" i="3"/>
  <c r="H426" i="3" s="1"/>
  <c r="J426" i="3"/>
  <c r="K426" i="3"/>
  <c r="M408" i="3"/>
  <c r="K399" i="3"/>
  <c r="L399" i="3"/>
  <c r="G342" i="3"/>
  <c r="H342" i="3" s="1"/>
  <c r="J342" i="3"/>
  <c r="K342" i="3"/>
  <c r="L342" i="3"/>
  <c r="K151" i="3"/>
  <c r="K147" i="3"/>
  <c r="G147" i="3"/>
  <c r="H147" i="3" s="1"/>
  <c r="J147" i="3"/>
  <c r="G442" i="3"/>
  <c r="H442" i="3" s="1"/>
  <c r="J442" i="3"/>
  <c r="M442" i="3" s="1"/>
  <c r="K442" i="3"/>
  <c r="K415" i="3"/>
  <c r="L415" i="3"/>
  <c r="K391" i="3"/>
  <c r="L391" i="3"/>
  <c r="G384" i="3"/>
  <c r="H384" i="3" s="1"/>
  <c r="J384" i="3"/>
  <c r="K384" i="3"/>
  <c r="L384" i="3"/>
  <c r="G458" i="3"/>
  <c r="H458" i="3" s="1"/>
  <c r="J458" i="3"/>
  <c r="K458" i="3"/>
  <c r="M440" i="3"/>
  <c r="K431" i="3"/>
  <c r="L431" i="3"/>
  <c r="M410" i="3"/>
  <c r="K407" i="3"/>
  <c r="L407" i="3"/>
  <c r="G400" i="3"/>
  <c r="H400" i="3" s="1"/>
  <c r="J400" i="3"/>
  <c r="K400" i="3"/>
  <c r="L400" i="3"/>
  <c r="L394" i="3"/>
  <c r="M394" i="3" s="1"/>
  <c r="K373" i="3"/>
  <c r="L373" i="3"/>
  <c r="G255" i="3"/>
  <c r="H255" i="3" s="1"/>
  <c r="J255" i="3"/>
  <c r="K255" i="3"/>
  <c r="G251" i="3"/>
  <c r="H251" i="3" s="1"/>
  <c r="K251" i="3"/>
  <c r="L251" i="3"/>
  <c r="K153" i="3"/>
  <c r="G153" i="3"/>
  <c r="H153" i="3" s="1"/>
  <c r="J153" i="3"/>
  <c r="M153" i="3" s="1"/>
  <c r="L153" i="3"/>
  <c r="J6" i="3"/>
  <c r="K6" i="3"/>
  <c r="L6" i="3"/>
  <c r="L484" i="3"/>
  <c r="G326" i="3"/>
  <c r="H326" i="3" s="1"/>
  <c r="J326" i="3"/>
  <c r="K326" i="3"/>
  <c r="L326" i="3"/>
  <c r="K309" i="3"/>
  <c r="L309" i="3"/>
  <c r="H262" i="3"/>
  <c r="G262" i="3"/>
  <c r="J262" i="3"/>
  <c r="K262" i="3"/>
  <c r="L262" i="3"/>
  <c r="K174" i="3"/>
  <c r="G174" i="3"/>
  <c r="H174" i="3" s="1"/>
  <c r="J174" i="3"/>
  <c r="K161" i="3"/>
  <c r="J161" i="3"/>
  <c r="G23" i="3"/>
  <c r="H23" i="3" s="1"/>
  <c r="J23" i="3"/>
  <c r="K23" i="3"/>
  <c r="L23" i="3"/>
  <c r="K484" i="3"/>
  <c r="L478" i="3"/>
  <c r="L462" i="3"/>
  <c r="L446" i="3"/>
  <c r="L430" i="3"/>
  <c r="L414" i="3"/>
  <c r="L398" i="3"/>
  <c r="L382" i="3"/>
  <c r="G374" i="3"/>
  <c r="H374" i="3" s="1"/>
  <c r="J374" i="3"/>
  <c r="K374" i="3"/>
  <c r="L374" i="3"/>
  <c r="K357" i="3"/>
  <c r="L357" i="3"/>
  <c r="G318" i="3"/>
  <c r="H318" i="3" s="1"/>
  <c r="J318" i="3"/>
  <c r="K318" i="3"/>
  <c r="K293" i="3"/>
  <c r="L293" i="3"/>
  <c r="G256" i="3"/>
  <c r="H256" i="3" s="1"/>
  <c r="J256" i="3"/>
  <c r="G252" i="3"/>
  <c r="H252" i="3" s="1"/>
  <c r="J252" i="3"/>
  <c r="M252" i="3" s="1"/>
  <c r="K252" i="3"/>
  <c r="K144" i="3"/>
  <c r="G144" i="3"/>
  <c r="H144" i="3" s="1"/>
  <c r="J144" i="3"/>
  <c r="L144" i="3"/>
  <c r="G136" i="3"/>
  <c r="H136" i="3" s="1"/>
  <c r="J136" i="3"/>
  <c r="L136" i="3"/>
  <c r="G75" i="3"/>
  <c r="J75" i="3"/>
  <c r="M75" i="3" s="1"/>
  <c r="K75" i="3"/>
  <c r="G39" i="3"/>
  <c r="J39" i="3"/>
  <c r="K39" i="3"/>
  <c r="L39" i="3"/>
  <c r="G7" i="3"/>
  <c r="J7" i="3"/>
  <c r="K7" i="3"/>
  <c r="J484" i="3"/>
  <c r="L483" i="3"/>
  <c r="K478" i="3"/>
  <c r="K462" i="3"/>
  <c r="K446" i="3"/>
  <c r="K430" i="3"/>
  <c r="K414" i="3"/>
  <c r="K398" i="3"/>
  <c r="K382" i="3"/>
  <c r="G366" i="3"/>
  <c r="H366" i="3" s="1"/>
  <c r="J366" i="3"/>
  <c r="K366" i="3"/>
  <c r="G310" i="3"/>
  <c r="H310" i="3" s="1"/>
  <c r="J310" i="3"/>
  <c r="K310" i="3"/>
  <c r="L310" i="3"/>
  <c r="G302" i="3"/>
  <c r="H302" i="3" s="1"/>
  <c r="J302" i="3"/>
  <c r="K302" i="3"/>
  <c r="H170" i="3"/>
  <c r="G170" i="3"/>
  <c r="J170" i="3"/>
  <c r="K170" i="3"/>
  <c r="K488" i="3"/>
  <c r="M488" i="3" s="1"/>
  <c r="L482" i="3"/>
  <c r="M482" i="3" s="1"/>
  <c r="J478" i="3"/>
  <c r="L476" i="3"/>
  <c r="K470" i="3"/>
  <c r="M470" i="3" s="1"/>
  <c r="J462" i="3"/>
  <c r="L460" i="3"/>
  <c r="M460" i="3" s="1"/>
  <c r="K454" i="3"/>
  <c r="M454" i="3" s="1"/>
  <c r="J446" i="3"/>
  <c r="M446" i="3" s="1"/>
  <c r="L444" i="3"/>
  <c r="M444" i="3" s="1"/>
  <c r="K438" i="3"/>
  <c r="M438" i="3" s="1"/>
  <c r="J430" i="3"/>
  <c r="L428" i="3"/>
  <c r="K422" i="3"/>
  <c r="M422" i="3" s="1"/>
  <c r="J414" i="3"/>
  <c r="L412" i="3"/>
  <c r="K406" i="3"/>
  <c r="M406" i="3" s="1"/>
  <c r="J398" i="3"/>
  <c r="L396" i="3"/>
  <c r="K390" i="3"/>
  <c r="M390" i="3" s="1"/>
  <c r="J382" i="3"/>
  <c r="G358" i="3"/>
  <c r="H358" i="3" s="1"/>
  <c r="J358" i="3"/>
  <c r="M358" i="3" s="1"/>
  <c r="K358" i="3"/>
  <c r="L358" i="3"/>
  <c r="K341" i="3"/>
  <c r="L341" i="3"/>
  <c r="G294" i="3"/>
  <c r="H294" i="3" s="1"/>
  <c r="J294" i="3"/>
  <c r="M294" i="3" s="1"/>
  <c r="K294" i="3"/>
  <c r="L294" i="3"/>
  <c r="G286" i="3"/>
  <c r="H286" i="3" s="1"/>
  <c r="J286" i="3"/>
  <c r="K286" i="3"/>
  <c r="K183" i="3"/>
  <c r="G183" i="3"/>
  <c r="H183" i="3" s="1"/>
  <c r="J183" i="3"/>
  <c r="G176" i="3"/>
  <c r="H176" i="3" s="1"/>
  <c r="J176" i="3"/>
  <c r="K156" i="3"/>
  <c r="J156" i="3"/>
  <c r="L156" i="3"/>
  <c r="J131" i="3"/>
  <c r="L131" i="3"/>
  <c r="L469" i="3"/>
  <c r="L453" i="3"/>
  <c r="L437" i="3"/>
  <c r="L421" i="3"/>
  <c r="L405" i="3"/>
  <c r="L389" i="3"/>
  <c r="M376" i="3"/>
  <c r="M368" i="3"/>
  <c r="G350" i="3"/>
  <c r="H350" i="3" s="1"/>
  <c r="J350" i="3"/>
  <c r="K350" i="3"/>
  <c r="M326" i="3"/>
  <c r="M318" i="3"/>
  <c r="K277" i="3"/>
  <c r="L277" i="3"/>
  <c r="G264" i="3"/>
  <c r="H264" i="3" s="1"/>
  <c r="J264" i="3"/>
  <c r="K264" i="3"/>
  <c r="G260" i="3"/>
  <c r="H260" i="3" s="1"/>
  <c r="J260" i="3"/>
  <c r="K260" i="3"/>
  <c r="L260" i="3"/>
  <c r="L256" i="3"/>
  <c r="L174" i="3"/>
  <c r="K150" i="3"/>
  <c r="G150" i="3"/>
  <c r="H150" i="3" s="1"/>
  <c r="L150" i="3"/>
  <c r="J127" i="3"/>
  <c r="L127" i="3"/>
  <c r="H25" i="3"/>
  <c r="G25" i="3"/>
  <c r="J25" i="3"/>
  <c r="K25" i="3"/>
  <c r="L25" i="3"/>
  <c r="J14" i="3"/>
  <c r="L14" i="3"/>
  <c r="H9" i="3"/>
  <c r="G9" i="3"/>
  <c r="J9" i="3"/>
  <c r="K9" i="3"/>
  <c r="J266" i="3"/>
  <c r="M266" i="3" s="1"/>
  <c r="H246" i="3"/>
  <c r="H201" i="3"/>
  <c r="L184" i="3"/>
  <c r="L181" i="3"/>
  <c r="J179" i="3"/>
  <c r="M179" i="3" s="1"/>
  <c r="L148" i="3"/>
  <c r="J145" i="3"/>
  <c r="M145" i="3" s="1"/>
  <c r="G35" i="3"/>
  <c r="H35" i="3" s="1"/>
  <c r="G33" i="3"/>
  <c r="G19" i="3"/>
  <c r="H19" i="3" s="1"/>
  <c r="G17" i="3"/>
  <c r="L263" i="3"/>
  <c r="L258" i="3"/>
  <c r="G233" i="3"/>
  <c r="H233" i="3" s="1"/>
  <c r="G231" i="3"/>
  <c r="H231" i="3" s="1"/>
  <c r="G217" i="3"/>
  <c r="H217" i="3" s="1"/>
  <c r="G215" i="3"/>
  <c r="H215" i="3" s="1"/>
  <c r="G201" i="3"/>
  <c r="G199" i="3"/>
  <c r="H199" i="3" s="1"/>
  <c r="G185" i="3"/>
  <c r="H185" i="3" s="1"/>
  <c r="J184" i="3"/>
  <c r="L182" i="3"/>
  <c r="G181" i="3"/>
  <c r="H181" i="3" s="1"/>
  <c r="G179" i="3"/>
  <c r="L169" i="3"/>
  <c r="J148" i="3"/>
  <c r="M148" i="3" s="1"/>
  <c r="G145" i="3"/>
  <c r="L130" i="3"/>
  <c r="L74" i="3"/>
  <c r="L57" i="3"/>
  <c r="L55" i="3"/>
  <c r="G51" i="3"/>
  <c r="H51" i="3" s="1"/>
  <c r="L47" i="3"/>
  <c r="M47" i="3" s="1"/>
  <c r="J169" i="3"/>
  <c r="L306" i="3"/>
  <c r="L290" i="3"/>
  <c r="M290" i="3" s="1"/>
  <c r="L274" i="3"/>
  <c r="J258" i="3"/>
  <c r="L257" i="3"/>
  <c r="L254" i="3"/>
  <c r="K250" i="3"/>
  <c r="M250" i="3" s="1"/>
  <c r="K240" i="3"/>
  <c r="K160" i="3"/>
  <c r="J124" i="3"/>
  <c r="L118" i="3"/>
  <c r="L86" i="3"/>
  <c r="L29" i="3"/>
  <c r="L11" i="3"/>
  <c r="K257" i="3"/>
  <c r="J238" i="3"/>
  <c r="K236" i="3"/>
  <c r="J222" i="3"/>
  <c r="K220" i="3"/>
  <c r="J206" i="3"/>
  <c r="K204" i="3"/>
  <c r="J193" i="3"/>
  <c r="L190" i="3"/>
  <c r="L188" i="3"/>
  <c r="M188" i="3" s="1"/>
  <c r="L186" i="3"/>
  <c r="G169" i="3"/>
  <c r="H169" i="3" s="1"/>
  <c r="J168" i="3"/>
  <c r="H167" i="3"/>
  <c r="L166" i="3"/>
  <c r="G165" i="3"/>
  <c r="H165" i="3" s="1"/>
  <c r="G163" i="3"/>
  <c r="H158" i="3"/>
  <c r="G155" i="3"/>
  <c r="H155" i="3" s="1"/>
  <c r="H152" i="3"/>
  <c r="G130" i="3"/>
  <c r="H130" i="3" s="1"/>
  <c r="G124" i="3"/>
  <c r="H124" i="3" s="1"/>
  <c r="L121" i="3"/>
  <c r="L120" i="3"/>
  <c r="J118" i="3"/>
  <c r="L116" i="3"/>
  <c r="L96" i="3"/>
  <c r="L94" i="3"/>
  <c r="L90" i="3"/>
  <c r="J86" i="3"/>
  <c r="L84" i="3"/>
  <c r="J71" i="3"/>
  <c r="M71" i="3" s="1"/>
  <c r="L66" i="3"/>
  <c r="L64" i="3"/>
  <c r="G57" i="3"/>
  <c r="H57" i="3" s="1"/>
  <c r="L45" i="3"/>
  <c r="L43" i="3"/>
  <c r="L37" i="3"/>
  <c r="K29" i="3"/>
  <c r="L27" i="3"/>
  <c r="K11" i="3"/>
  <c r="M11" i="3" s="1"/>
  <c r="G126" i="3"/>
  <c r="H126" i="3" s="1"/>
  <c r="G122" i="3"/>
  <c r="H122" i="3" s="1"/>
  <c r="J120" i="3"/>
  <c r="H118" i="3"/>
  <c r="J116" i="3"/>
  <c r="M116" i="3" s="1"/>
  <c r="L104" i="3"/>
  <c r="L102" i="3"/>
  <c r="L98" i="3"/>
  <c r="J96" i="3"/>
  <c r="J94" i="3"/>
  <c r="L92" i="3"/>
  <c r="J90" i="3"/>
  <c r="G88" i="3"/>
  <c r="H88" i="3" s="1"/>
  <c r="H86" i="3"/>
  <c r="L85" i="3"/>
  <c r="J84" i="3"/>
  <c r="L82" i="3"/>
  <c r="L63" i="3"/>
  <c r="L53" i="3"/>
  <c r="M53" i="3" s="1"/>
  <c r="K37" i="3"/>
  <c r="M37" i="3" s="1"/>
  <c r="L35" i="3"/>
  <c r="K21" i="3"/>
  <c r="M21" i="3" s="1"/>
  <c r="L19" i="3"/>
  <c r="G269" i="3"/>
  <c r="H269" i="3" s="1"/>
  <c r="J269" i="3"/>
  <c r="K269" i="3"/>
  <c r="L269" i="3"/>
  <c r="G228" i="3"/>
  <c r="H228" i="3" s="1"/>
  <c r="J228" i="3"/>
  <c r="K228" i="3"/>
  <c r="L228" i="3"/>
  <c r="G212" i="3"/>
  <c r="H212" i="3" s="1"/>
  <c r="J212" i="3"/>
  <c r="K212" i="3"/>
  <c r="L212" i="3"/>
  <c r="G196" i="3"/>
  <c r="H196" i="3" s="1"/>
  <c r="J196" i="3"/>
  <c r="M196" i="3" s="1"/>
  <c r="K196" i="3"/>
  <c r="L196" i="3"/>
  <c r="G261" i="3"/>
  <c r="H261" i="3" s="1"/>
  <c r="J261" i="3"/>
  <c r="K261" i="3"/>
  <c r="L261" i="3"/>
  <c r="M160" i="3"/>
  <c r="G467" i="3"/>
  <c r="H467" i="3" s="1"/>
  <c r="J467" i="3"/>
  <c r="K467" i="3"/>
  <c r="L467" i="3"/>
  <c r="G451" i="3"/>
  <c r="H451" i="3" s="1"/>
  <c r="J451" i="3"/>
  <c r="K451" i="3"/>
  <c r="L451" i="3"/>
  <c r="G435" i="3"/>
  <c r="H435" i="3" s="1"/>
  <c r="J435" i="3"/>
  <c r="K435" i="3"/>
  <c r="L435" i="3"/>
  <c r="G419" i="3"/>
  <c r="H419" i="3" s="1"/>
  <c r="J419" i="3"/>
  <c r="K419" i="3"/>
  <c r="L419" i="3"/>
  <c r="G403" i="3"/>
  <c r="H403" i="3" s="1"/>
  <c r="J403" i="3"/>
  <c r="K403" i="3"/>
  <c r="L403" i="3"/>
  <c r="G387" i="3"/>
  <c r="H387" i="3" s="1"/>
  <c r="J387" i="3"/>
  <c r="K387" i="3"/>
  <c r="L387" i="3"/>
  <c r="G371" i="3"/>
  <c r="H371" i="3" s="1"/>
  <c r="J371" i="3"/>
  <c r="K371" i="3"/>
  <c r="L371" i="3"/>
  <c r="G355" i="3"/>
  <c r="H355" i="3" s="1"/>
  <c r="J355" i="3"/>
  <c r="K355" i="3"/>
  <c r="L355" i="3"/>
  <c r="G339" i="3"/>
  <c r="H339" i="3" s="1"/>
  <c r="J339" i="3"/>
  <c r="K339" i="3"/>
  <c r="L339" i="3"/>
  <c r="G323" i="3"/>
  <c r="H323" i="3" s="1"/>
  <c r="J323" i="3"/>
  <c r="K323" i="3"/>
  <c r="L323" i="3"/>
  <c r="G307" i="3"/>
  <c r="H307" i="3" s="1"/>
  <c r="J307" i="3"/>
  <c r="K307" i="3"/>
  <c r="L307" i="3"/>
  <c r="G291" i="3"/>
  <c r="H291" i="3" s="1"/>
  <c r="J291" i="3"/>
  <c r="K291" i="3"/>
  <c r="L291" i="3"/>
  <c r="G275" i="3"/>
  <c r="H275" i="3" s="1"/>
  <c r="J275" i="3"/>
  <c r="K275" i="3"/>
  <c r="L275" i="3"/>
  <c r="M233" i="3"/>
  <c r="M217" i="3"/>
  <c r="M201" i="3"/>
  <c r="K146" i="3"/>
  <c r="G146" i="3"/>
  <c r="H146" i="3" s="1"/>
  <c r="J146" i="3"/>
  <c r="L146" i="3"/>
  <c r="K237" i="3"/>
  <c r="G237" i="3"/>
  <c r="H237" i="3" s="1"/>
  <c r="J237" i="3"/>
  <c r="L237" i="3"/>
  <c r="K221" i="3"/>
  <c r="G221" i="3"/>
  <c r="H221" i="3" s="1"/>
  <c r="J221" i="3"/>
  <c r="L221" i="3"/>
  <c r="K205" i="3"/>
  <c r="G205" i="3"/>
  <c r="H205" i="3" s="1"/>
  <c r="J205" i="3"/>
  <c r="L205" i="3"/>
  <c r="K149" i="3"/>
  <c r="G149" i="3"/>
  <c r="H149" i="3" s="1"/>
  <c r="J149" i="3"/>
  <c r="L149" i="3"/>
  <c r="K143" i="3"/>
  <c r="G143" i="3"/>
  <c r="H143" i="3" s="1"/>
  <c r="J143" i="3"/>
  <c r="M143" i="3" s="1"/>
  <c r="L143" i="3"/>
  <c r="K139" i="3"/>
  <c r="G139" i="3"/>
  <c r="H139" i="3" s="1"/>
  <c r="J139" i="3"/>
  <c r="L139" i="3"/>
  <c r="G473" i="3"/>
  <c r="H473" i="3" s="1"/>
  <c r="J473" i="3"/>
  <c r="K473" i="3"/>
  <c r="L473" i="3"/>
  <c r="G457" i="3"/>
  <c r="H457" i="3" s="1"/>
  <c r="J457" i="3"/>
  <c r="K457" i="3"/>
  <c r="L457" i="3"/>
  <c r="G441" i="3"/>
  <c r="H441" i="3" s="1"/>
  <c r="J441" i="3"/>
  <c r="M441" i="3" s="1"/>
  <c r="K441" i="3"/>
  <c r="L441" i="3"/>
  <c r="G425" i="3"/>
  <c r="H425" i="3" s="1"/>
  <c r="J425" i="3"/>
  <c r="K425" i="3"/>
  <c r="L425" i="3"/>
  <c r="G409" i="3"/>
  <c r="H409" i="3" s="1"/>
  <c r="J409" i="3"/>
  <c r="K409" i="3"/>
  <c r="L409" i="3"/>
  <c r="G393" i="3"/>
  <c r="H393" i="3" s="1"/>
  <c r="J393" i="3"/>
  <c r="M393" i="3" s="1"/>
  <c r="K393" i="3"/>
  <c r="L393" i="3"/>
  <c r="G377" i="3"/>
  <c r="H377" i="3" s="1"/>
  <c r="J377" i="3"/>
  <c r="K377" i="3"/>
  <c r="L377" i="3"/>
  <c r="G361" i="3"/>
  <c r="H361" i="3" s="1"/>
  <c r="J361" i="3"/>
  <c r="K361" i="3"/>
  <c r="L361" i="3"/>
  <c r="G345" i="3"/>
  <c r="H345" i="3" s="1"/>
  <c r="J345" i="3"/>
  <c r="M345" i="3" s="1"/>
  <c r="K345" i="3"/>
  <c r="L345" i="3"/>
  <c r="G329" i="3"/>
  <c r="H329" i="3" s="1"/>
  <c r="J329" i="3"/>
  <c r="K329" i="3"/>
  <c r="L329" i="3"/>
  <c r="G313" i="3"/>
  <c r="H313" i="3" s="1"/>
  <c r="J313" i="3"/>
  <c r="K313" i="3"/>
  <c r="L313" i="3"/>
  <c r="G297" i="3"/>
  <c r="H297" i="3" s="1"/>
  <c r="J297" i="3"/>
  <c r="M297" i="3" s="1"/>
  <c r="K297" i="3"/>
  <c r="L297" i="3"/>
  <c r="G281" i="3"/>
  <c r="H281" i="3" s="1"/>
  <c r="J281" i="3"/>
  <c r="K281" i="3"/>
  <c r="L281" i="3"/>
  <c r="G242" i="3"/>
  <c r="H242" i="3" s="1"/>
  <c r="J242" i="3"/>
  <c r="K242" i="3"/>
  <c r="L242" i="3"/>
  <c r="G226" i="3"/>
  <c r="H226" i="3" s="1"/>
  <c r="J226" i="3"/>
  <c r="K226" i="3"/>
  <c r="L226" i="3"/>
  <c r="G210" i="3"/>
  <c r="H210" i="3" s="1"/>
  <c r="J210" i="3"/>
  <c r="K210" i="3"/>
  <c r="L210" i="3"/>
  <c r="G194" i="3"/>
  <c r="H194" i="3" s="1"/>
  <c r="J194" i="3"/>
  <c r="K194" i="3"/>
  <c r="L194" i="3"/>
  <c r="H135" i="3"/>
  <c r="K135" i="3"/>
  <c r="G135" i="3"/>
  <c r="J135" i="3"/>
  <c r="L135" i="3"/>
  <c r="G477" i="3"/>
  <c r="H477" i="3" s="1"/>
  <c r="J477" i="3"/>
  <c r="G461" i="3"/>
  <c r="H461" i="3" s="1"/>
  <c r="J461" i="3"/>
  <c r="G445" i="3"/>
  <c r="H445" i="3" s="1"/>
  <c r="J445" i="3"/>
  <c r="G429" i="3"/>
  <c r="H429" i="3" s="1"/>
  <c r="J429" i="3"/>
  <c r="G413" i="3"/>
  <c r="H413" i="3" s="1"/>
  <c r="J413" i="3"/>
  <c r="G397" i="3"/>
  <c r="H397" i="3" s="1"/>
  <c r="J397" i="3"/>
  <c r="G381" i="3"/>
  <c r="H381" i="3" s="1"/>
  <c r="J381" i="3"/>
  <c r="G365" i="3"/>
  <c r="H365" i="3" s="1"/>
  <c r="J365" i="3"/>
  <c r="G349" i="3"/>
  <c r="H349" i="3" s="1"/>
  <c r="J349" i="3"/>
  <c r="G333" i="3"/>
  <c r="H333" i="3" s="1"/>
  <c r="J333" i="3"/>
  <c r="G317" i="3"/>
  <c r="H317" i="3" s="1"/>
  <c r="J317" i="3"/>
  <c r="G301" i="3"/>
  <c r="H301" i="3" s="1"/>
  <c r="J301" i="3"/>
  <c r="G285" i="3"/>
  <c r="H285" i="3" s="1"/>
  <c r="J285" i="3"/>
  <c r="H268" i="3"/>
  <c r="G267" i="3"/>
  <c r="H267" i="3" s="1"/>
  <c r="J267" i="3"/>
  <c r="G259" i="3"/>
  <c r="H259" i="3" s="1"/>
  <c r="J259" i="3"/>
  <c r="M248" i="3"/>
  <c r="K189" i="3"/>
  <c r="G189" i="3"/>
  <c r="H189" i="3" s="1"/>
  <c r="J189" i="3"/>
  <c r="L189" i="3"/>
  <c r="M185" i="3"/>
  <c r="G180" i="3"/>
  <c r="H180" i="3" s="1"/>
  <c r="J180" i="3"/>
  <c r="K180" i="3"/>
  <c r="M13" i="3"/>
  <c r="G489" i="3"/>
  <c r="H489" i="3" s="1"/>
  <c r="J489" i="3"/>
  <c r="M489" i="3" s="1"/>
  <c r="G485" i="3"/>
  <c r="H485" i="3" s="1"/>
  <c r="J485" i="3"/>
  <c r="M485" i="3" s="1"/>
  <c r="G481" i="3"/>
  <c r="H481" i="3" s="1"/>
  <c r="J481" i="3"/>
  <c r="M481" i="3" s="1"/>
  <c r="G471" i="3"/>
  <c r="H471" i="3" s="1"/>
  <c r="J471" i="3"/>
  <c r="M471" i="3" s="1"/>
  <c r="G455" i="3"/>
  <c r="H455" i="3" s="1"/>
  <c r="J455" i="3"/>
  <c r="M455" i="3" s="1"/>
  <c r="G439" i="3"/>
  <c r="H439" i="3" s="1"/>
  <c r="J439" i="3"/>
  <c r="G423" i="3"/>
  <c r="H423" i="3" s="1"/>
  <c r="J423" i="3"/>
  <c r="M423" i="3" s="1"/>
  <c r="G407" i="3"/>
  <c r="H407" i="3"/>
  <c r="J407" i="3"/>
  <c r="M407" i="3" s="1"/>
  <c r="G391" i="3"/>
  <c r="H391" i="3" s="1"/>
  <c r="J391" i="3"/>
  <c r="M391" i="3" s="1"/>
  <c r="M375" i="3"/>
  <c r="G375" i="3"/>
  <c r="H375" i="3" s="1"/>
  <c r="J375" i="3"/>
  <c r="G359" i="3"/>
  <c r="H359" i="3" s="1"/>
  <c r="J359" i="3"/>
  <c r="M359" i="3" s="1"/>
  <c r="G343" i="3"/>
  <c r="H343" i="3" s="1"/>
  <c r="J343" i="3"/>
  <c r="M343" i="3" s="1"/>
  <c r="G327" i="3"/>
  <c r="H327" i="3" s="1"/>
  <c r="J327" i="3"/>
  <c r="M327" i="3" s="1"/>
  <c r="G311" i="3"/>
  <c r="H311" i="3" s="1"/>
  <c r="J311" i="3"/>
  <c r="M311" i="3" s="1"/>
  <c r="G295" i="3"/>
  <c r="H295" i="3" s="1"/>
  <c r="J295" i="3"/>
  <c r="M295" i="3" s="1"/>
  <c r="G279" i="3"/>
  <c r="H279" i="3" s="1"/>
  <c r="J279" i="3"/>
  <c r="M279" i="3" s="1"/>
  <c r="K235" i="3"/>
  <c r="G235" i="3"/>
  <c r="H235" i="3" s="1"/>
  <c r="J235" i="3"/>
  <c r="K219" i="3"/>
  <c r="G219" i="3"/>
  <c r="H219" i="3"/>
  <c r="J219" i="3"/>
  <c r="K203" i="3"/>
  <c r="G203" i="3"/>
  <c r="H203" i="3" s="1"/>
  <c r="J203" i="3"/>
  <c r="G178" i="3"/>
  <c r="H178" i="3" s="1"/>
  <c r="J178" i="3"/>
  <c r="M152" i="3"/>
  <c r="G107" i="3"/>
  <c r="H107" i="3" s="1"/>
  <c r="J107" i="3"/>
  <c r="K107" i="3"/>
  <c r="L107" i="3"/>
  <c r="G99" i="3"/>
  <c r="H99" i="3" s="1"/>
  <c r="J99" i="3"/>
  <c r="K99" i="3"/>
  <c r="L99" i="3"/>
  <c r="G91" i="3"/>
  <c r="H91" i="3"/>
  <c r="J91" i="3"/>
  <c r="K91" i="3"/>
  <c r="L91" i="3"/>
  <c r="G465" i="3"/>
  <c r="H465" i="3" s="1"/>
  <c r="J465" i="3"/>
  <c r="G449" i="3"/>
  <c r="H449" i="3" s="1"/>
  <c r="J449" i="3"/>
  <c r="G433" i="3"/>
  <c r="H433" i="3" s="1"/>
  <c r="J433" i="3"/>
  <c r="G417" i="3"/>
  <c r="H417" i="3" s="1"/>
  <c r="J417" i="3"/>
  <c r="G401" i="3"/>
  <c r="H401" i="3" s="1"/>
  <c r="J401" i="3"/>
  <c r="G385" i="3"/>
  <c r="H385" i="3" s="1"/>
  <c r="J385" i="3"/>
  <c r="G369" i="3"/>
  <c r="H369" i="3" s="1"/>
  <c r="J369" i="3"/>
  <c r="G353" i="3"/>
  <c r="H353" i="3" s="1"/>
  <c r="J353" i="3"/>
  <c r="G337" i="3"/>
  <c r="H337" i="3" s="1"/>
  <c r="J337" i="3"/>
  <c r="G321" i="3"/>
  <c r="H321" i="3" s="1"/>
  <c r="J321" i="3"/>
  <c r="G305" i="3"/>
  <c r="H305" i="3" s="1"/>
  <c r="J305" i="3"/>
  <c r="G289" i="3"/>
  <c r="H289" i="3" s="1"/>
  <c r="J289" i="3"/>
  <c r="G273" i="3"/>
  <c r="H273" i="3" s="1"/>
  <c r="J273" i="3"/>
  <c r="H266" i="3"/>
  <c r="G265" i="3"/>
  <c r="H265" i="3" s="1"/>
  <c r="J265" i="3"/>
  <c r="H258" i="3"/>
  <c r="K187" i="3"/>
  <c r="G187" i="3"/>
  <c r="H187" i="3" s="1"/>
  <c r="J187" i="3"/>
  <c r="K173" i="3"/>
  <c r="G173" i="3"/>
  <c r="H173" i="3" s="1"/>
  <c r="J173" i="3"/>
  <c r="L173" i="3"/>
  <c r="G164" i="3"/>
  <c r="H164" i="3" s="1"/>
  <c r="J164" i="3"/>
  <c r="K164" i="3"/>
  <c r="G125" i="3"/>
  <c r="H125" i="3" s="1"/>
  <c r="K125" i="3"/>
  <c r="J125" i="3"/>
  <c r="L125" i="3"/>
  <c r="L477" i="3"/>
  <c r="G475" i="3"/>
  <c r="H475" i="3" s="1"/>
  <c r="J475" i="3"/>
  <c r="M475" i="3" s="1"/>
  <c r="L461" i="3"/>
  <c r="G459" i="3"/>
  <c r="H459" i="3" s="1"/>
  <c r="J459" i="3"/>
  <c r="M459" i="3" s="1"/>
  <c r="L445" i="3"/>
  <c r="G443" i="3"/>
  <c r="H443" i="3" s="1"/>
  <c r="J443" i="3"/>
  <c r="M443" i="3" s="1"/>
  <c r="L429" i="3"/>
  <c r="G427" i="3"/>
  <c r="H427" i="3" s="1"/>
  <c r="J427" i="3"/>
  <c r="M427" i="3" s="1"/>
  <c r="L413" i="3"/>
  <c r="G411" i="3"/>
  <c r="H411" i="3" s="1"/>
  <c r="J411" i="3"/>
  <c r="M411" i="3" s="1"/>
  <c r="L397" i="3"/>
  <c r="G395" i="3"/>
  <c r="H395" i="3" s="1"/>
  <c r="J395" i="3"/>
  <c r="M395" i="3" s="1"/>
  <c r="L381" i="3"/>
  <c r="G379" i="3"/>
  <c r="H379" i="3" s="1"/>
  <c r="J379" i="3"/>
  <c r="M379" i="3" s="1"/>
  <c r="L365" i="3"/>
  <c r="G363" i="3"/>
  <c r="H363" i="3" s="1"/>
  <c r="J363" i="3"/>
  <c r="M363" i="3" s="1"/>
  <c r="L349" i="3"/>
  <c r="G347" i="3"/>
  <c r="H347" i="3" s="1"/>
  <c r="J347" i="3"/>
  <c r="M347" i="3" s="1"/>
  <c r="L333" i="3"/>
  <c r="G331" i="3"/>
  <c r="H331" i="3" s="1"/>
  <c r="J331" i="3"/>
  <c r="M331" i="3" s="1"/>
  <c r="L317" i="3"/>
  <c r="G315" i="3"/>
  <c r="H315" i="3" s="1"/>
  <c r="J315" i="3"/>
  <c r="M315" i="3" s="1"/>
  <c r="L301" i="3"/>
  <c r="G299" i="3"/>
  <c r="H299" i="3"/>
  <c r="J299" i="3"/>
  <c r="M299" i="3" s="1"/>
  <c r="L285" i="3"/>
  <c r="G283" i="3"/>
  <c r="H283" i="3" s="1"/>
  <c r="J283" i="3"/>
  <c r="M283" i="3" s="1"/>
  <c r="L267" i="3"/>
  <c r="L259" i="3"/>
  <c r="H234" i="3"/>
  <c r="H218" i="3"/>
  <c r="H202" i="3"/>
  <c r="M192" i="3"/>
  <c r="G162" i="3"/>
  <c r="H162" i="3" s="1"/>
  <c r="J162" i="3"/>
  <c r="M162" i="3" s="1"/>
  <c r="G81" i="3"/>
  <c r="H81" i="3" s="1"/>
  <c r="J81" i="3"/>
  <c r="K81" i="3"/>
  <c r="L81" i="3"/>
  <c r="G547" i="2"/>
  <c r="H547" i="2" s="1"/>
  <c r="J547" i="2"/>
  <c r="AK547" i="2"/>
  <c r="K547" i="2"/>
  <c r="AL547" i="2"/>
  <c r="AM547" i="2"/>
  <c r="AN547" i="2"/>
  <c r="L547" i="2"/>
  <c r="G469" i="3"/>
  <c r="H469" i="3" s="1"/>
  <c r="J469" i="3"/>
  <c r="G453" i="3"/>
  <c r="H453" i="3" s="1"/>
  <c r="J453" i="3"/>
  <c r="M453" i="3" s="1"/>
  <c r="G437" i="3"/>
  <c r="H437" i="3" s="1"/>
  <c r="J437" i="3"/>
  <c r="M437" i="3" s="1"/>
  <c r="G421" i="3"/>
  <c r="H421" i="3" s="1"/>
  <c r="J421" i="3"/>
  <c r="M421" i="3" s="1"/>
  <c r="G405" i="3"/>
  <c r="H405" i="3" s="1"/>
  <c r="J405" i="3"/>
  <c r="G389" i="3"/>
  <c r="H389" i="3" s="1"/>
  <c r="J389" i="3"/>
  <c r="M389" i="3" s="1"/>
  <c r="G373" i="3"/>
  <c r="H373" i="3" s="1"/>
  <c r="J373" i="3"/>
  <c r="G357" i="3"/>
  <c r="H357" i="3" s="1"/>
  <c r="J357" i="3"/>
  <c r="G341" i="3"/>
  <c r="H341" i="3" s="1"/>
  <c r="J341" i="3"/>
  <c r="M341" i="3" s="1"/>
  <c r="G325" i="3"/>
  <c r="H325" i="3" s="1"/>
  <c r="J325" i="3"/>
  <c r="M325" i="3" s="1"/>
  <c r="G309" i="3"/>
  <c r="H309" i="3" s="1"/>
  <c r="J309" i="3"/>
  <c r="M309" i="3" s="1"/>
  <c r="G293" i="3"/>
  <c r="H293" i="3" s="1"/>
  <c r="J293" i="3"/>
  <c r="M293" i="3" s="1"/>
  <c r="G277" i="3"/>
  <c r="H277" i="3" s="1"/>
  <c r="J277" i="3"/>
  <c r="M277" i="3" s="1"/>
  <c r="G271" i="3"/>
  <c r="H271" i="3" s="1"/>
  <c r="J271" i="3"/>
  <c r="M271" i="3" s="1"/>
  <c r="G263" i="3"/>
  <c r="H263" i="3" s="1"/>
  <c r="J263" i="3"/>
  <c r="M263" i="3" s="1"/>
  <c r="K171" i="3"/>
  <c r="G171" i="3"/>
  <c r="H171" i="3" s="1"/>
  <c r="J171" i="3"/>
  <c r="K157" i="3"/>
  <c r="G157" i="3"/>
  <c r="H157" i="3" s="1"/>
  <c r="J157" i="3"/>
  <c r="K154" i="3"/>
  <c r="G154" i="3"/>
  <c r="H154" i="3" s="1"/>
  <c r="J154" i="3"/>
  <c r="L154" i="3"/>
  <c r="G119" i="3"/>
  <c r="H119" i="3" s="1"/>
  <c r="K119" i="3"/>
  <c r="J119" i="3"/>
  <c r="L119" i="3"/>
  <c r="G60" i="3"/>
  <c r="H60" i="3" s="1"/>
  <c r="J60" i="3"/>
  <c r="K60" i="3"/>
  <c r="L60" i="3"/>
  <c r="AN540" i="2"/>
  <c r="G540" i="2"/>
  <c r="H540" i="2" s="1"/>
  <c r="AK540" i="2"/>
  <c r="J540" i="2"/>
  <c r="AL540" i="2"/>
  <c r="K540" i="2"/>
  <c r="AM540" i="2"/>
  <c r="L540" i="2"/>
  <c r="G491" i="3"/>
  <c r="H491" i="3" s="1"/>
  <c r="J491" i="3"/>
  <c r="M491" i="3" s="1"/>
  <c r="G487" i="3"/>
  <c r="H487" i="3" s="1"/>
  <c r="J487" i="3"/>
  <c r="M487" i="3" s="1"/>
  <c r="G483" i="3"/>
  <c r="H483" i="3" s="1"/>
  <c r="J483" i="3"/>
  <c r="M483" i="3" s="1"/>
  <c r="G479" i="3"/>
  <c r="H479" i="3" s="1"/>
  <c r="J479" i="3"/>
  <c r="M479" i="3" s="1"/>
  <c r="L465" i="3"/>
  <c r="G463" i="3"/>
  <c r="H463" i="3" s="1"/>
  <c r="J463" i="3"/>
  <c r="M463" i="3" s="1"/>
  <c r="L449" i="3"/>
  <c r="M447" i="3"/>
  <c r="G447" i="3"/>
  <c r="H447" i="3" s="1"/>
  <c r="J447" i="3"/>
  <c r="L433" i="3"/>
  <c r="M433" i="3" s="1"/>
  <c r="G431" i="3"/>
  <c r="H431" i="3" s="1"/>
  <c r="J431" i="3"/>
  <c r="M431" i="3" s="1"/>
  <c r="L417" i="3"/>
  <c r="G415" i="3"/>
  <c r="H415" i="3" s="1"/>
  <c r="J415" i="3"/>
  <c r="L401" i="3"/>
  <c r="M401" i="3" s="1"/>
  <c r="G399" i="3"/>
  <c r="H399" i="3" s="1"/>
  <c r="J399" i="3"/>
  <c r="M399" i="3" s="1"/>
  <c r="L385" i="3"/>
  <c r="G383" i="3"/>
  <c r="H383" i="3" s="1"/>
  <c r="J383" i="3"/>
  <c r="M383" i="3" s="1"/>
  <c r="L369" i="3"/>
  <c r="G367" i="3"/>
  <c r="H367" i="3" s="1"/>
  <c r="J367" i="3"/>
  <c r="M367" i="3" s="1"/>
  <c r="L353" i="3"/>
  <c r="G351" i="3"/>
  <c r="H351" i="3" s="1"/>
  <c r="J351" i="3"/>
  <c r="M351" i="3" s="1"/>
  <c r="L337" i="3"/>
  <c r="M337" i="3" s="1"/>
  <c r="G335" i="3"/>
  <c r="H335" i="3" s="1"/>
  <c r="J335" i="3"/>
  <c r="M335" i="3" s="1"/>
  <c r="L321" i="3"/>
  <c r="G319" i="3"/>
  <c r="H319" i="3" s="1"/>
  <c r="J319" i="3"/>
  <c r="M319" i="3" s="1"/>
  <c r="L305" i="3"/>
  <c r="G303" i="3"/>
  <c r="H303" i="3" s="1"/>
  <c r="J303" i="3"/>
  <c r="M303" i="3" s="1"/>
  <c r="L289" i="3"/>
  <c r="G287" i="3"/>
  <c r="H287" i="3" s="1"/>
  <c r="J287" i="3"/>
  <c r="M287" i="3" s="1"/>
  <c r="L273" i="3"/>
  <c r="L265" i="3"/>
  <c r="K178" i="3"/>
  <c r="M176" i="3"/>
  <c r="G129" i="3"/>
  <c r="H129" i="3" s="1"/>
  <c r="K129" i="3"/>
  <c r="G113" i="3"/>
  <c r="H113" i="3" s="1"/>
  <c r="K113" i="3"/>
  <c r="G105" i="3"/>
  <c r="H105" i="3" s="1"/>
  <c r="J105" i="3"/>
  <c r="K105" i="3"/>
  <c r="G97" i="3"/>
  <c r="H97" i="3" s="1"/>
  <c r="J97" i="3"/>
  <c r="K97" i="3"/>
  <c r="G89" i="3"/>
  <c r="H89" i="3" s="1"/>
  <c r="J89" i="3"/>
  <c r="K89" i="3"/>
  <c r="G68" i="3"/>
  <c r="H68" i="3" s="1"/>
  <c r="J68" i="3"/>
  <c r="G44" i="3"/>
  <c r="H44" i="3" s="1"/>
  <c r="J44" i="3"/>
  <c r="K44" i="3"/>
  <c r="M35" i="3"/>
  <c r="G583" i="2"/>
  <c r="H583" i="2" s="1"/>
  <c r="J583" i="2"/>
  <c r="AK583" i="2"/>
  <c r="K583" i="2"/>
  <c r="AL583" i="2"/>
  <c r="AM583" i="2"/>
  <c r="AN583" i="2"/>
  <c r="L583" i="2"/>
  <c r="G535" i="2"/>
  <c r="H535" i="2" s="1"/>
  <c r="J535" i="2"/>
  <c r="AK535" i="2"/>
  <c r="K535" i="2"/>
  <c r="AL535" i="2"/>
  <c r="AM535" i="2"/>
  <c r="AN535" i="2"/>
  <c r="L535" i="2"/>
  <c r="L247" i="3"/>
  <c r="L239" i="3"/>
  <c r="K230" i="3"/>
  <c r="L223" i="3"/>
  <c r="K214" i="3"/>
  <c r="L207" i="3"/>
  <c r="K198" i="3"/>
  <c r="L191" i="3"/>
  <c r="K182" i="3"/>
  <c r="L175" i="3"/>
  <c r="K166" i="3"/>
  <c r="L159" i="3"/>
  <c r="L151" i="3"/>
  <c r="K142" i="3"/>
  <c r="M142" i="3" s="1"/>
  <c r="K138" i="3"/>
  <c r="M138" i="3" s="1"/>
  <c r="K134" i="3"/>
  <c r="M134" i="3" s="1"/>
  <c r="G123" i="3"/>
  <c r="H123" i="3" s="1"/>
  <c r="K123" i="3"/>
  <c r="M63" i="3"/>
  <c r="G50" i="3"/>
  <c r="H50" i="3" s="1"/>
  <c r="J50" i="3"/>
  <c r="K50" i="3"/>
  <c r="L50" i="3"/>
  <c r="AN531" i="2"/>
  <c r="G531" i="2"/>
  <c r="H531" i="2" s="1"/>
  <c r="AK531" i="2"/>
  <c r="J531" i="2"/>
  <c r="AL531" i="2"/>
  <c r="K531" i="2"/>
  <c r="AM531" i="2"/>
  <c r="L531" i="2"/>
  <c r="G526" i="2"/>
  <c r="H526" i="2" s="1"/>
  <c r="J526" i="2"/>
  <c r="AK526" i="2"/>
  <c r="K526" i="2"/>
  <c r="AL526" i="2"/>
  <c r="AM526" i="2"/>
  <c r="AN526" i="2"/>
  <c r="L526" i="2"/>
  <c r="G494" i="2"/>
  <c r="H494" i="2" s="1"/>
  <c r="J494" i="2"/>
  <c r="AK494" i="2"/>
  <c r="K494" i="2"/>
  <c r="AL494" i="2"/>
  <c r="AM494" i="2"/>
  <c r="AN494" i="2"/>
  <c r="L494" i="2"/>
  <c r="AN465" i="2"/>
  <c r="G465" i="2"/>
  <c r="H465" i="2" s="1"/>
  <c r="AK465" i="2"/>
  <c r="J465" i="2"/>
  <c r="AL465" i="2"/>
  <c r="K465" i="2"/>
  <c r="AM465" i="2"/>
  <c r="L465" i="2"/>
  <c r="L249" i="3"/>
  <c r="K247" i="3"/>
  <c r="L241" i="3"/>
  <c r="J239" i="3"/>
  <c r="M236" i="3"/>
  <c r="K232" i="3"/>
  <c r="J230" i="3"/>
  <c r="L225" i="3"/>
  <c r="J223" i="3"/>
  <c r="M220" i="3"/>
  <c r="K216" i="3"/>
  <c r="J214" i="3"/>
  <c r="M214" i="3" s="1"/>
  <c r="L209" i="3"/>
  <c r="J207" i="3"/>
  <c r="M207" i="3" s="1"/>
  <c r="M204" i="3"/>
  <c r="K200" i="3"/>
  <c r="J198" i="3"/>
  <c r="L193" i="3"/>
  <c r="M193" i="3" s="1"/>
  <c r="J191" i="3"/>
  <c r="K184" i="3"/>
  <c r="M184" i="3" s="1"/>
  <c r="J182" i="3"/>
  <c r="L177" i="3"/>
  <c r="M177" i="3" s="1"/>
  <c r="J175" i="3"/>
  <c r="M172" i="3"/>
  <c r="K168" i="3"/>
  <c r="M168" i="3" s="1"/>
  <c r="J166" i="3"/>
  <c r="M166" i="3" s="1"/>
  <c r="L161" i="3"/>
  <c r="M161" i="3" s="1"/>
  <c r="J159" i="3"/>
  <c r="M159" i="3" s="1"/>
  <c r="J151" i="3"/>
  <c r="G133" i="3"/>
  <c r="H133" i="3" s="1"/>
  <c r="K133" i="3"/>
  <c r="G117" i="3"/>
  <c r="H117" i="3" s="1"/>
  <c r="K117" i="3"/>
  <c r="G111" i="3"/>
  <c r="H111" i="3" s="1"/>
  <c r="J111" i="3"/>
  <c r="K111" i="3"/>
  <c r="G103" i="3"/>
  <c r="H103" i="3" s="1"/>
  <c r="J103" i="3"/>
  <c r="K103" i="3"/>
  <c r="G95" i="3"/>
  <c r="H95" i="3" s="1"/>
  <c r="J95" i="3"/>
  <c r="K95" i="3"/>
  <c r="G87" i="3"/>
  <c r="H87" i="3" s="1"/>
  <c r="J87" i="3"/>
  <c r="K87" i="3"/>
  <c r="G76" i="3"/>
  <c r="H76" i="3" s="1"/>
  <c r="J76" i="3"/>
  <c r="G28" i="3"/>
  <c r="H28" i="3" s="1"/>
  <c r="J28" i="3"/>
  <c r="K28" i="3"/>
  <c r="G563" i="2"/>
  <c r="H563" i="2" s="1"/>
  <c r="J563" i="2"/>
  <c r="AK563" i="2"/>
  <c r="K563" i="2"/>
  <c r="AL563" i="2"/>
  <c r="AM563" i="2"/>
  <c r="AN563" i="2"/>
  <c r="L563" i="2"/>
  <c r="AN556" i="2"/>
  <c r="G556" i="2"/>
  <c r="H556" i="2" s="1"/>
  <c r="AK556" i="2"/>
  <c r="J556" i="2"/>
  <c r="AL556" i="2"/>
  <c r="K556" i="2"/>
  <c r="AM556" i="2"/>
  <c r="L556" i="2"/>
  <c r="AN523" i="2"/>
  <c r="G523" i="2"/>
  <c r="H523" i="2" s="1"/>
  <c r="AK523" i="2"/>
  <c r="J523" i="2"/>
  <c r="AL523" i="2"/>
  <c r="K523" i="2"/>
  <c r="AM523" i="2"/>
  <c r="L523" i="2"/>
  <c r="G518" i="2"/>
  <c r="H518" i="2" s="1"/>
  <c r="J518" i="2"/>
  <c r="AK518" i="2"/>
  <c r="K518" i="2"/>
  <c r="AL518" i="2"/>
  <c r="AM518" i="2"/>
  <c r="AN518" i="2"/>
  <c r="L518" i="2"/>
  <c r="K249" i="3"/>
  <c r="J247" i="3"/>
  <c r="J241" i="3"/>
  <c r="M241" i="3" s="1"/>
  <c r="M238" i="3"/>
  <c r="J232" i="3"/>
  <c r="H230" i="3"/>
  <c r="J225" i="3"/>
  <c r="M222" i="3"/>
  <c r="J216" i="3"/>
  <c r="H214" i="3"/>
  <c r="J209" i="3"/>
  <c r="M206" i="3"/>
  <c r="J200" i="3"/>
  <c r="H198" i="3"/>
  <c r="M190" i="3"/>
  <c r="H182" i="3"/>
  <c r="M174" i="3"/>
  <c r="H166" i="3"/>
  <c r="H141" i="3"/>
  <c r="K141" i="3"/>
  <c r="H137" i="3"/>
  <c r="K137" i="3"/>
  <c r="L129" i="3"/>
  <c r="G127" i="3"/>
  <c r="H127" i="3" s="1"/>
  <c r="K127" i="3"/>
  <c r="M127" i="3" s="1"/>
  <c r="L113" i="3"/>
  <c r="L68" i="3"/>
  <c r="G65" i="3"/>
  <c r="H65" i="3" s="1"/>
  <c r="J65" i="3"/>
  <c r="K65" i="3"/>
  <c r="L65" i="3"/>
  <c r="G34" i="3"/>
  <c r="H34" i="3" s="1"/>
  <c r="J34" i="3"/>
  <c r="K34" i="3"/>
  <c r="L34" i="3"/>
  <c r="G12" i="3"/>
  <c r="H12" i="3" s="1"/>
  <c r="J12" i="3"/>
  <c r="K12" i="3"/>
  <c r="G587" i="2"/>
  <c r="H587" i="2" s="1"/>
  <c r="J587" i="2"/>
  <c r="AK587" i="2"/>
  <c r="K587" i="2"/>
  <c r="AL587" i="2"/>
  <c r="AM587" i="2"/>
  <c r="AN587" i="2"/>
  <c r="L587" i="2"/>
  <c r="AN572" i="2"/>
  <c r="G572" i="2"/>
  <c r="H572" i="2" s="1"/>
  <c r="AK572" i="2"/>
  <c r="J572" i="2"/>
  <c r="AL572" i="2"/>
  <c r="K572" i="2"/>
  <c r="AM572" i="2"/>
  <c r="L572" i="2"/>
  <c r="AN515" i="2"/>
  <c r="G515" i="2"/>
  <c r="H515" i="2" s="1"/>
  <c r="AK515" i="2"/>
  <c r="J515" i="2"/>
  <c r="AL515" i="2"/>
  <c r="K515" i="2"/>
  <c r="AM515" i="2"/>
  <c r="L515" i="2"/>
  <c r="G510" i="2"/>
  <c r="H510" i="2" s="1"/>
  <c r="J510" i="2"/>
  <c r="AK510" i="2"/>
  <c r="K510" i="2"/>
  <c r="AL510" i="2"/>
  <c r="AM510" i="2"/>
  <c r="AN510" i="2"/>
  <c r="L510" i="2"/>
  <c r="H247" i="3"/>
  <c r="G239" i="3"/>
  <c r="H239" i="3" s="1"/>
  <c r="G223" i="3"/>
  <c r="H223" i="3" s="1"/>
  <c r="G207" i="3"/>
  <c r="H207" i="3" s="1"/>
  <c r="G191" i="3"/>
  <c r="H191" i="3" s="1"/>
  <c r="G175" i="3"/>
  <c r="H175" i="3" s="1"/>
  <c r="G159" i="3"/>
  <c r="H159" i="3" s="1"/>
  <c r="G151" i="3"/>
  <c r="H151" i="3" s="1"/>
  <c r="J129" i="3"/>
  <c r="G121" i="3"/>
  <c r="H121" i="3" s="1"/>
  <c r="K121" i="3"/>
  <c r="M121" i="3" s="1"/>
  <c r="J113" i="3"/>
  <c r="M113" i="3" s="1"/>
  <c r="G109" i="3"/>
  <c r="H109" i="3" s="1"/>
  <c r="J109" i="3"/>
  <c r="K109" i="3"/>
  <c r="L105" i="3"/>
  <c r="G101" i="3"/>
  <c r="H101" i="3" s="1"/>
  <c r="J101" i="3"/>
  <c r="K101" i="3"/>
  <c r="L97" i="3"/>
  <c r="G93" i="3"/>
  <c r="H93" i="3" s="1"/>
  <c r="J93" i="3"/>
  <c r="K93" i="3"/>
  <c r="L89" i="3"/>
  <c r="K68" i="3"/>
  <c r="L44" i="3"/>
  <c r="AN507" i="2"/>
  <c r="G507" i="2"/>
  <c r="H507" i="2" s="1"/>
  <c r="AK507" i="2"/>
  <c r="J507" i="2"/>
  <c r="AL507" i="2"/>
  <c r="K507" i="2"/>
  <c r="AM507" i="2"/>
  <c r="L507" i="2"/>
  <c r="G502" i="2"/>
  <c r="H502" i="2" s="1"/>
  <c r="J502" i="2"/>
  <c r="AK502" i="2"/>
  <c r="K502" i="2"/>
  <c r="AL502" i="2"/>
  <c r="AM502" i="2"/>
  <c r="AN502" i="2"/>
  <c r="L502" i="2"/>
  <c r="G460" i="2"/>
  <c r="H460" i="2" s="1"/>
  <c r="J460" i="2"/>
  <c r="AK460" i="2"/>
  <c r="K460" i="2"/>
  <c r="AL460" i="2"/>
  <c r="AM460" i="2"/>
  <c r="AN460" i="2"/>
  <c r="L460" i="2"/>
  <c r="K454" i="2"/>
  <c r="AL454" i="2"/>
  <c r="G454" i="2"/>
  <c r="H454" i="2" s="1"/>
  <c r="AK454" i="2"/>
  <c r="AM454" i="2"/>
  <c r="J454" i="2"/>
  <c r="AN454" i="2"/>
  <c r="L454" i="2"/>
  <c r="K352" i="2"/>
  <c r="AL352" i="2"/>
  <c r="G352" i="2"/>
  <c r="H352" i="2" s="1"/>
  <c r="AK352" i="2"/>
  <c r="J352" i="2"/>
  <c r="AM352" i="2"/>
  <c r="L352" i="2"/>
  <c r="AN352" i="2"/>
  <c r="AN351" i="2"/>
  <c r="G351" i="2"/>
  <c r="H351" i="2" s="1"/>
  <c r="AK351" i="2"/>
  <c r="J351" i="2"/>
  <c r="AL351" i="2"/>
  <c r="K351" i="2"/>
  <c r="AM351" i="2"/>
  <c r="L351" i="2"/>
  <c r="L255" i="3"/>
  <c r="M255" i="3" s="1"/>
  <c r="K253" i="3"/>
  <c r="M253" i="3" s="1"/>
  <c r="J251" i="3"/>
  <c r="M251" i="3" s="1"/>
  <c r="H249" i="3"/>
  <c r="H243" i="3"/>
  <c r="G241" i="3"/>
  <c r="H241" i="3" s="1"/>
  <c r="L231" i="3"/>
  <c r="M231" i="3" s="1"/>
  <c r="J229" i="3"/>
  <c r="M229" i="3" s="1"/>
  <c r="H227" i="3"/>
  <c r="G225" i="3"/>
  <c r="H225" i="3" s="1"/>
  <c r="L215" i="3"/>
  <c r="M215" i="3" s="1"/>
  <c r="J213" i="3"/>
  <c r="M213" i="3" s="1"/>
  <c r="H211" i="3"/>
  <c r="G209" i="3"/>
  <c r="H209" i="3" s="1"/>
  <c r="L199" i="3"/>
  <c r="M199" i="3" s="1"/>
  <c r="J197" i="3"/>
  <c r="M197" i="3" s="1"/>
  <c r="H195" i="3"/>
  <c r="G193" i="3"/>
  <c r="H193" i="3" s="1"/>
  <c r="L183" i="3"/>
  <c r="M183" i="3" s="1"/>
  <c r="J181" i="3"/>
  <c r="M181" i="3" s="1"/>
  <c r="H179" i="3"/>
  <c r="G177" i="3"/>
  <c r="H177" i="3" s="1"/>
  <c r="L167" i="3"/>
  <c r="M167" i="3" s="1"/>
  <c r="J165" i="3"/>
  <c r="M165" i="3" s="1"/>
  <c r="H163" i="3"/>
  <c r="G161" i="3"/>
  <c r="H161" i="3" s="1"/>
  <c r="J158" i="3"/>
  <c r="M158" i="3" s="1"/>
  <c r="G156" i="3"/>
  <c r="H156" i="3" s="1"/>
  <c r="L155" i="3"/>
  <c r="M155" i="3" s="1"/>
  <c r="J150" i="3"/>
  <c r="G148" i="3"/>
  <c r="H148" i="3" s="1"/>
  <c r="L147" i="3"/>
  <c r="M147" i="3" s="1"/>
  <c r="H145" i="3"/>
  <c r="G142" i="3"/>
  <c r="H142" i="3" s="1"/>
  <c r="L141" i="3"/>
  <c r="K140" i="3"/>
  <c r="M140" i="3" s="1"/>
  <c r="G138" i="3"/>
  <c r="H138" i="3" s="1"/>
  <c r="L137" i="3"/>
  <c r="K136" i="3"/>
  <c r="M136" i="3" s="1"/>
  <c r="G134" i="3"/>
  <c r="H134" i="3" s="1"/>
  <c r="L133" i="3"/>
  <c r="G131" i="3"/>
  <c r="H131" i="3" s="1"/>
  <c r="K131" i="3"/>
  <c r="M131" i="3" s="1"/>
  <c r="J123" i="3"/>
  <c r="L117" i="3"/>
  <c r="G115" i="3"/>
  <c r="H115" i="3" s="1"/>
  <c r="K115" i="3"/>
  <c r="M115" i="3" s="1"/>
  <c r="M111" i="3"/>
  <c r="M95" i="3"/>
  <c r="M87" i="3"/>
  <c r="M79" i="3"/>
  <c r="L76" i="3"/>
  <c r="G73" i="3"/>
  <c r="H73" i="3" s="1"/>
  <c r="J73" i="3"/>
  <c r="K73" i="3"/>
  <c r="L73" i="3"/>
  <c r="G18" i="3"/>
  <c r="H18" i="3" s="1"/>
  <c r="J18" i="3"/>
  <c r="K18" i="3"/>
  <c r="L18" i="3"/>
  <c r="AN499" i="2"/>
  <c r="G499" i="2"/>
  <c r="H499" i="2" s="1"/>
  <c r="AK499" i="2"/>
  <c r="J499" i="2"/>
  <c r="AL499" i="2"/>
  <c r="K499" i="2"/>
  <c r="AM499" i="2"/>
  <c r="L499" i="2"/>
  <c r="G398" i="2"/>
  <c r="H398" i="2" s="1"/>
  <c r="J398" i="2"/>
  <c r="AK398" i="2"/>
  <c r="K398" i="2"/>
  <c r="AL398" i="2"/>
  <c r="AM398" i="2"/>
  <c r="AN398" i="2"/>
  <c r="L398" i="2"/>
  <c r="AN386" i="2"/>
  <c r="G386" i="2"/>
  <c r="H386" i="2" s="1"/>
  <c r="J386" i="2"/>
  <c r="AK386" i="2"/>
  <c r="AL386" i="2"/>
  <c r="AM386" i="2"/>
  <c r="K386" i="2"/>
  <c r="L386" i="2"/>
  <c r="G56" i="3"/>
  <c r="G40" i="3"/>
  <c r="G24" i="3"/>
  <c r="H24" i="3" s="1"/>
  <c r="G8" i="3"/>
  <c r="M581" i="2"/>
  <c r="G579" i="2"/>
  <c r="H579" i="2" s="1"/>
  <c r="J579" i="2"/>
  <c r="AK579" i="2"/>
  <c r="K579" i="2"/>
  <c r="AL579" i="2"/>
  <c r="AN544" i="2"/>
  <c r="G544" i="2"/>
  <c r="H544" i="2" s="1"/>
  <c r="G472" i="2"/>
  <c r="H472" i="2" s="1"/>
  <c r="J472" i="2"/>
  <c r="AK472" i="2"/>
  <c r="K472" i="2"/>
  <c r="AL472" i="2"/>
  <c r="G452" i="2"/>
  <c r="H452" i="2" s="1"/>
  <c r="J452" i="2"/>
  <c r="AK452" i="2"/>
  <c r="K452" i="2"/>
  <c r="AL452" i="2"/>
  <c r="M443" i="2"/>
  <c r="AN431" i="2"/>
  <c r="G431" i="2"/>
  <c r="H431" i="2" s="1"/>
  <c r="AK431" i="2"/>
  <c r="J431" i="2"/>
  <c r="AL431" i="2"/>
  <c r="K431" i="2"/>
  <c r="AM431" i="2"/>
  <c r="AN419" i="2"/>
  <c r="G419" i="2"/>
  <c r="H419" i="2" s="1"/>
  <c r="AK419" i="2"/>
  <c r="J419" i="2"/>
  <c r="AL419" i="2"/>
  <c r="K419" i="2"/>
  <c r="AM419" i="2"/>
  <c r="L419" i="2"/>
  <c r="G385" i="2"/>
  <c r="H385" i="2" s="1"/>
  <c r="J385" i="2"/>
  <c r="AK385" i="2"/>
  <c r="K385" i="2"/>
  <c r="AL385" i="2"/>
  <c r="L385" i="2"/>
  <c r="AM385" i="2"/>
  <c r="AN331" i="2"/>
  <c r="G331" i="2"/>
  <c r="H331" i="2" s="1"/>
  <c r="AK331" i="2"/>
  <c r="J331" i="2"/>
  <c r="AL331" i="2"/>
  <c r="K331" i="2"/>
  <c r="L331" i="2"/>
  <c r="K85" i="3"/>
  <c r="K83" i="3"/>
  <c r="K78" i="3"/>
  <c r="M78" i="3" s="1"/>
  <c r="H75" i="3"/>
  <c r="K70" i="3"/>
  <c r="H67" i="3"/>
  <c r="K62" i="3"/>
  <c r="H59" i="3"/>
  <c r="L56" i="3"/>
  <c r="M46" i="3"/>
  <c r="G46" i="3"/>
  <c r="H46" i="3" s="1"/>
  <c r="H43" i="3"/>
  <c r="L40" i="3"/>
  <c r="M30" i="3"/>
  <c r="G30" i="3"/>
  <c r="H30" i="3" s="1"/>
  <c r="H27" i="3"/>
  <c r="L24" i="3"/>
  <c r="G14" i="3"/>
  <c r="H14" i="3" s="1"/>
  <c r="H11" i="3"/>
  <c r="L8" i="3"/>
  <c r="G4" i="3"/>
  <c r="H4" i="3" s="1"/>
  <c r="M577" i="2"/>
  <c r="G575" i="2"/>
  <c r="H575" i="2" s="1"/>
  <c r="J575" i="2"/>
  <c r="AK575" i="2"/>
  <c r="K575" i="2"/>
  <c r="AL575" i="2"/>
  <c r="AN568" i="2"/>
  <c r="G568" i="2"/>
  <c r="H568" i="2" s="1"/>
  <c r="M561" i="2"/>
  <c r="G559" i="2"/>
  <c r="H559" i="2" s="1"/>
  <c r="J559" i="2"/>
  <c r="AK559" i="2"/>
  <c r="K559" i="2"/>
  <c r="AL559" i="2"/>
  <c r="AN552" i="2"/>
  <c r="G552" i="2"/>
  <c r="H552" i="2" s="1"/>
  <c r="AN469" i="2"/>
  <c r="G469" i="2"/>
  <c r="H469" i="2" s="1"/>
  <c r="G447" i="2"/>
  <c r="H447" i="2" s="1"/>
  <c r="K447" i="2"/>
  <c r="AL447" i="2"/>
  <c r="AK447" i="2"/>
  <c r="J447" i="2"/>
  <c r="AM447" i="2"/>
  <c r="L447" i="2"/>
  <c r="AN447" i="2"/>
  <c r="J85" i="3"/>
  <c r="J83" i="3"/>
  <c r="M83" i="3" s="1"/>
  <c r="M80" i="3"/>
  <c r="J78" i="3"/>
  <c r="J70" i="3"/>
  <c r="M70" i="3" s="1"/>
  <c r="J62" i="3"/>
  <c r="M62" i="3" s="1"/>
  <c r="K56" i="3"/>
  <c r="G52" i="3"/>
  <c r="H52" i="3" s="1"/>
  <c r="H49" i="3"/>
  <c r="K40" i="3"/>
  <c r="G36" i="3"/>
  <c r="H36" i="3" s="1"/>
  <c r="H33" i="3"/>
  <c r="K24" i="3"/>
  <c r="G20" i="3"/>
  <c r="H20" i="3" s="1"/>
  <c r="H17" i="3"/>
  <c r="K8" i="3"/>
  <c r="AN588" i="2"/>
  <c r="G588" i="2"/>
  <c r="H588" i="2" s="1"/>
  <c r="H574" i="2"/>
  <c r="H558" i="2"/>
  <c r="AN548" i="2"/>
  <c r="G548" i="2"/>
  <c r="H548" i="2" s="1"/>
  <c r="L544" i="2"/>
  <c r="H542" i="2"/>
  <c r="G539" i="2"/>
  <c r="H539" i="2" s="1"/>
  <c r="J539" i="2"/>
  <c r="AK539" i="2"/>
  <c r="K539" i="2"/>
  <c r="AL539" i="2"/>
  <c r="AN536" i="2"/>
  <c r="G536" i="2"/>
  <c r="H536" i="2" s="1"/>
  <c r="H534" i="2"/>
  <c r="G530" i="2"/>
  <c r="H530" i="2" s="1"/>
  <c r="J530" i="2"/>
  <c r="AK530" i="2"/>
  <c r="K530" i="2"/>
  <c r="M530" i="2" s="1"/>
  <c r="AL530" i="2"/>
  <c r="AN527" i="2"/>
  <c r="G527" i="2"/>
  <c r="H527" i="2" s="1"/>
  <c r="H525" i="2"/>
  <c r="G522" i="2"/>
  <c r="H522" i="2" s="1"/>
  <c r="J522" i="2"/>
  <c r="AK522" i="2"/>
  <c r="K522" i="2"/>
  <c r="AL522" i="2"/>
  <c r="AN519" i="2"/>
  <c r="G519" i="2"/>
  <c r="H519" i="2" s="1"/>
  <c r="H517" i="2"/>
  <c r="G514" i="2"/>
  <c r="H514" i="2" s="1"/>
  <c r="J514" i="2"/>
  <c r="M514" i="2" s="1"/>
  <c r="AK514" i="2"/>
  <c r="K514" i="2"/>
  <c r="AL514" i="2"/>
  <c r="AN511" i="2"/>
  <c r="G511" i="2"/>
  <c r="H511" i="2" s="1"/>
  <c r="H509" i="2"/>
  <c r="G506" i="2"/>
  <c r="H506" i="2" s="1"/>
  <c r="J506" i="2"/>
  <c r="AK506" i="2"/>
  <c r="K506" i="2"/>
  <c r="M506" i="2" s="1"/>
  <c r="AL506" i="2"/>
  <c r="AN503" i="2"/>
  <c r="G503" i="2"/>
  <c r="H503" i="2" s="1"/>
  <c r="H501" i="2"/>
  <c r="G498" i="2"/>
  <c r="H498" i="2" s="1"/>
  <c r="J498" i="2"/>
  <c r="AK498" i="2"/>
  <c r="K498" i="2"/>
  <c r="AL498" i="2"/>
  <c r="G464" i="2"/>
  <c r="H464" i="2" s="1"/>
  <c r="J464" i="2"/>
  <c r="AK464" i="2"/>
  <c r="K464" i="2"/>
  <c r="AL464" i="2"/>
  <c r="G455" i="2"/>
  <c r="H455" i="2" s="1"/>
  <c r="J455" i="2"/>
  <c r="AK455" i="2"/>
  <c r="G342" i="2"/>
  <c r="H342" i="2" s="1"/>
  <c r="J342" i="2"/>
  <c r="AK342" i="2"/>
  <c r="K342" i="2"/>
  <c r="AL342" i="2"/>
  <c r="AM342" i="2"/>
  <c r="AN342" i="2"/>
  <c r="L342" i="2"/>
  <c r="M132" i="3"/>
  <c r="M130" i="3"/>
  <c r="M128" i="3"/>
  <c r="M126" i="3"/>
  <c r="M124" i="3"/>
  <c r="M122" i="3"/>
  <c r="M120" i="3"/>
  <c r="M118" i="3"/>
  <c r="M114" i="3"/>
  <c r="M112" i="3"/>
  <c r="M110" i="3"/>
  <c r="M108" i="3"/>
  <c r="M106" i="3"/>
  <c r="M104" i="3"/>
  <c r="M102" i="3"/>
  <c r="M100" i="3"/>
  <c r="M98" i="3"/>
  <c r="M96" i="3"/>
  <c r="M94" i="3"/>
  <c r="M92" i="3"/>
  <c r="M90" i="3"/>
  <c r="M88" i="3"/>
  <c r="H85" i="3"/>
  <c r="M84" i="3"/>
  <c r="H83" i="3"/>
  <c r="M82" i="3"/>
  <c r="K80" i="3"/>
  <c r="H77" i="3"/>
  <c r="K72" i="3"/>
  <c r="M72" i="3" s="1"/>
  <c r="H69" i="3"/>
  <c r="K64" i="3"/>
  <c r="M64" i="3" s="1"/>
  <c r="H61" i="3"/>
  <c r="M58" i="3"/>
  <c r="G58" i="3"/>
  <c r="H58" i="3" s="1"/>
  <c r="J56" i="3"/>
  <c r="M56" i="3" s="1"/>
  <c r="H55" i="3"/>
  <c r="L52" i="3"/>
  <c r="M42" i="3"/>
  <c r="G42" i="3"/>
  <c r="H42" i="3" s="1"/>
  <c r="J40" i="3"/>
  <c r="H39" i="3"/>
  <c r="L36" i="3"/>
  <c r="M26" i="3"/>
  <c r="G26" i="3"/>
  <c r="H26" i="3" s="1"/>
  <c r="J24" i="3"/>
  <c r="L20" i="3"/>
  <c r="K14" i="3"/>
  <c r="M14" i="3" s="1"/>
  <c r="M10" i="3"/>
  <c r="G10" i="3"/>
  <c r="H10" i="3" s="1"/>
  <c r="J8" i="3"/>
  <c r="H7" i="3"/>
  <c r="L4" i="3"/>
  <c r="H3" i="3"/>
  <c r="M584" i="2"/>
  <c r="AN584" i="2"/>
  <c r="G584" i="2"/>
  <c r="H584" i="2" s="1"/>
  <c r="G571" i="2"/>
  <c r="H571" i="2" s="1"/>
  <c r="J571" i="2"/>
  <c r="AK571" i="2"/>
  <c r="K571" i="2"/>
  <c r="AL571" i="2"/>
  <c r="L568" i="2"/>
  <c r="M564" i="2"/>
  <c r="AN564" i="2"/>
  <c r="G564" i="2"/>
  <c r="H564" i="2" s="1"/>
  <c r="M557" i="2"/>
  <c r="G555" i="2"/>
  <c r="H555" i="2" s="1"/>
  <c r="J555" i="2"/>
  <c r="AK555" i="2"/>
  <c r="K555" i="2"/>
  <c r="AL555" i="2"/>
  <c r="L552" i="2"/>
  <c r="AM544" i="2"/>
  <c r="K544" i="2"/>
  <c r="M495" i="2"/>
  <c r="AN495" i="2"/>
  <c r="G495" i="2"/>
  <c r="H495" i="2" s="1"/>
  <c r="H493" i="2"/>
  <c r="L469" i="2"/>
  <c r="AN461" i="2"/>
  <c r="G461" i="2"/>
  <c r="H461" i="2" s="1"/>
  <c r="G426" i="2"/>
  <c r="H426" i="2" s="1"/>
  <c r="J426" i="2"/>
  <c r="AK426" i="2"/>
  <c r="K426" i="2"/>
  <c r="AL426" i="2"/>
  <c r="AM426" i="2"/>
  <c r="AN426" i="2"/>
  <c r="L426" i="2"/>
  <c r="AN411" i="2"/>
  <c r="G411" i="2"/>
  <c r="H411" i="2" s="1"/>
  <c r="J411" i="2"/>
  <c r="AK411" i="2"/>
  <c r="AL411" i="2"/>
  <c r="AM411" i="2"/>
  <c r="K411" i="2"/>
  <c r="L411" i="2"/>
  <c r="G78" i="3"/>
  <c r="H78" i="3" s="1"/>
  <c r="G70" i="3"/>
  <c r="H70" i="3" s="1"/>
  <c r="G62" i="3"/>
  <c r="H62" i="3" s="1"/>
  <c r="H56" i="3"/>
  <c r="G48" i="3"/>
  <c r="H48" i="3" s="1"/>
  <c r="H45" i="3"/>
  <c r="H40" i="3"/>
  <c r="G32" i="3"/>
  <c r="H32" i="3" s="1"/>
  <c r="H29" i="3"/>
  <c r="G16" i="3"/>
  <c r="H16" i="3" s="1"/>
  <c r="H13" i="3"/>
  <c r="H8" i="3"/>
  <c r="M580" i="2"/>
  <c r="AN580" i="2"/>
  <c r="G580" i="2"/>
  <c r="H580" i="2" s="1"/>
  <c r="L579" i="2"/>
  <c r="H570" i="2"/>
  <c r="H554" i="2"/>
  <c r="AL544" i="2"/>
  <c r="J544" i="2"/>
  <c r="G543" i="2"/>
  <c r="H543" i="2" s="1"/>
  <c r="J543" i="2"/>
  <c r="AK543" i="2"/>
  <c r="K543" i="2"/>
  <c r="AL543" i="2"/>
  <c r="L527" i="2"/>
  <c r="L519" i="2"/>
  <c r="L511" i="2"/>
  <c r="L503" i="2"/>
  <c r="AN473" i="2"/>
  <c r="G473" i="2"/>
  <c r="H473" i="2" s="1"/>
  <c r="L472" i="2"/>
  <c r="H471" i="2"/>
  <c r="AM469" i="2"/>
  <c r="K469" i="2"/>
  <c r="AN453" i="2"/>
  <c r="G453" i="2"/>
  <c r="H453" i="2" s="1"/>
  <c r="AK453" i="2"/>
  <c r="L452" i="2"/>
  <c r="G438" i="2"/>
  <c r="H438" i="2" s="1"/>
  <c r="J438" i="2"/>
  <c r="AK438" i="2"/>
  <c r="K438" i="2"/>
  <c r="AL438" i="2"/>
  <c r="AN438" i="2"/>
  <c r="L438" i="2"/>
  <c r="L431" i="2"/>
  <c r="K364" i="2"/>
  <c r="AL364" i="2"/>
  <c r="G364" i="2"/>
  <c r="H364" i="2" s="1"/>
  <c r="AK364" i="2"/>
  <c r="J364" i="2"/>
  <c r="AM364" i="2"/>
  <c r="L364" i="2"/>
  <c r="G293" i="2"/>
  <c r="H293" i="2" s="1"/>
  <c r="J293" i="2"/>
  <c r="AK293" i="2"/>
  <c r="K293" i="2"/>
  <c r="AL293" i="2"/>
  <c r="AM293" i="2"/>
  <c r="AN293" i="2"/>
  <c r="L293" i="2"/>
  <c r="H80" i="3"/>
  <c r="H79" i="3"/>
  <c r="K74" i="3"/>
  <c r="M74" i="3" s="1"/>
  <c r="H72" i="3"/>
  <c r="H71" i="3"/>
  <c r="K66" i="3"/>
  <c r="M66" i="3" s="1"/>
  <c r="H64" i="3"/>
  <c r="H63" i="3"/>
  <c r="M54" i="3"/>
  <c r="G54" i="3"/>
  <c r="H54" i="3" s="1"/>
  <c r="J52" i="3"/>
  <c r="M52" i="3" s="1"/>
  <c r="L48" i="3"/>
  <c r="M48" i="3" s="1"/>
  <c r="M38" i="3"/>
  <c r="G38" i="3"/>
  <c r="H38" i="3" s="1"/>
  <c r="J36" i="3"/>
  <c r="L32" i="3"/>
  <c r="M32" i="3" s="1"/>
  <c r="M22" i="3"/>
  <c r="G22" i="3"/>
  <c r="H22" i="3" s="1"/>
  <c r="J20" i="3"/>
  <c r="L16" i="3"/>
  <c r="M16" i="3" s="1"/>
  <c r="M6" i="3"/>
  <c r="G6" i="3"/>
  <c r="H6" i="3" s="1"/>
  <c r="J4" i="3"/>
  <c r="AM588" i="2"/>
  <c r="K588" i="2"/>
  <c r="M588" i="2" s="1"/>
  <c r="AN579" i="2"/>
  <c r="AN576" i="2"/>
  <c r="G576" i="2"/>
  <c r="H576" i="2" s="1"/>
  <c r="L575" i="2"/>
  <c r="AL568" i="2"/>
  <c r="J568" i="2"/>
  <c r="M568" i="2" s="1"/>
  <c r="G567" i="2"/>
  <c r="H567" i="2" s="1"/>
  <c r="J567" i="2"/>
  <c r="AK567" i="2"/>
  <c r="K567" i="2"/>
  <c r="AL567" i="2"/>
  <c r="M560" i="2"/>
  <c r="AN560" i="2"/>
  <c r="G560" i="2"/>
  <c r="H560" i="2" s="1"/>
  <c r="L559" i="2"/>
  <c r="AL552" i="2"/>
  <c r="J552" i="2"/>
  <c r="G551" i="2"/>
  <c r="H551" i="2" s="1"/>
  <c r="J551" i="2"/>
  <c r="AK551" i="2"/>
  <c r="K551" i="2"/>
  <c r="AL551" i="2"/>
  <c r="AM548" i="2"/>
  <c r="K548" i="2"/>
  <c r="M548" i="2" s="1"/>
  <c r="AK544" i="2"/>
  <c r="AM536" i="2"/>
  <c r="K536" i="2"/>
  <c r="M536" i="2" s="1"/>
  <c r="AM527" i="2"/>
  <c r="K527" i="2"/>
  <c r="AM519" i="2"/>
  <c r="K519" i="2"/>
  <c r="AM511" i="2"/>
  <c r="K511" i="2"/>
  <c r="AM503" i="2"/>
  <c r="K503" i="2"/>
  <c r="AN472" i="2"/>
  <c r="M470" i="2"/>
  <c r="AL469" i="2"/>
  <c r="J469" i="2"/>
  <c r="G468" i="2"/>
  <c r="H468" i="2" s="1"/>
  <c r="J468" i="2"/>
  <c r="AK468" i="2"/>
  <c r="K468" i="2"/>
  <c r="AL468" i="2"/>
  <c r="L461" i="2"/>
  <c r="AN455" i="2"/>
  <c r="L455" i="2"/>
  <c r="AN452" i="2"/>
  <c r="J450" i="2"/>
  <c r="AK450" i="2"/>
  <c r="K450" i="2"/>
  <c r="AL450" i="2"/>
  <c r="AN450" i="2"/>
  <c r="AN435" i="2"/>
  <c r="G435" i="2"/>
  <c r="H435" i="2" s="1"/>
  <c r="AN423" i="2"/>
  <c r="G423" i="2"/>
  <c r="H423" i="2" s="1"/>
  <c r="K384" i="2"/>
  <c r="M384" i="2" s="1"/>
  <c r="AL384" i="2"/>
  <c r="G384" i="2"/>
  <c r="H384" i="2" s="1"/>
  <c r="AK384" i="2"/>
  <c r="J384" i="2"/>
  <c r="AM384" i="2"/>
  <c r="L384" i="2"/>
  <c r="AN384" i="2"/>
  <c r="AN290" i="2"/>
  <c r="G290" i="2"/>
  <c r="H290" i="2" s="1"/>
  <c r="AK290" i="2"/>
  <c r="AL290" i="2"/>
  <c r="J290" i="2"/>
  <c r="AM290" i="2"/>
  <c r="K290" i="2"/>
  <c r="L290" i="2"/>
  <c r="G430" i="2"/>
  <c r="H430" i="2" s="1"/>
  <c r="J430" i="2"/>
  <c r="AK430" i="2"/>
  <c r="K430" i="2"/>
  <c r="AL430" i="2"/>
  <c r="K397" i="2"/>
  <c r="AL397" i="2"/>
  <c r="G397" i="2"/>
  <c r="H397" i="2" s="1"/>
  <c r="AK397" i="2"/>
  <c r="J397" i="2"/>
  <c r="AM397" i="2"/>
  <c r="AN383" i="2"/>
  <c r="G383" i="2"/>
  <c r="H383" i="2" s="1"/>
  <c r="AK383" i="2"/>
  <c r="J383" i="2"/>
  <c r="AL383" i="2"/>
  <c r="K383" i="2"/>
  <c r="AM383" i="2"/>
  <c r="G374" i="2"/>
  <c r="H374" i="2" s="1"/>
  <c r="J374" i="2"/>
  <c r="AK374" i="2"/>
  <c r="K374" i="2"/>
  <c r="AL374" i="2"/>
  <c r="G333" i="2"/>
  <c r="H333" i="2" s="1"/>
  <c r="J333" i="2"/>
  <c r="AK333" i="2"/>
  <c r="K333" i="2"/>
  <c r="AL333" i="2"/>
  <c r="K324" i="2"/>
  <c r="AL324" i="2"/>
  <c r="AN324" i="2"/>
  <c r="G324" i="2"/>
  <c r="H324" i="2" s="1"/>
  <c r="AK324" i="2"/>
  <c r="AM324" i="2"/>
  <c r="J324" i="2"/>
  <c r="L324" i="2"/>
  <c r="AN549" i="2"/>
  <c r="M549" i="2"/>
  <c r="AL546" i="2"/>
  <c r="K546" i="2"/>
  <c r="M546" i="2" s="1"/>
  <c r="AN545" i="2"/>
  <c r="M545" i="2"/>
  <c r="AL542" i="2"/>
  <c r="K542" i="2"/>
  <c r="M542" i="2" s="1"/>
  <c r="AN541" i="2"/>
  <c r="M541" i="2"/>
  <c r="AL538" i="2"/>
  <c r="K538" i="2"/>
  <c r="AN537" i="2"/>
  <c r="M537" i="2"/>
  <c r="AL534" i="2"/>
  <c r="K534" i="2"/>
  <c r="AN532" i="2"/>
  <c r="AL529" i="2"/>
  <c r="K529" i="2"/>
  <c r="AN528" i="2"/>
  <c r="M528" i="2"/>
  <c r="AL525" i="2"/>
  <c r="K525" i="2"/>
  <c r="AN524" i="2"/>
  <c r="M524" i="2"/>
  <c r="AL521" i="2"/>
  <c r="K521" i="2"/>
  <c r="AN520" i="2"/>
  <c r="M520" i="2"/>
  <c r="AL517" i="2"/>
  <c r="K517" i="2"/>
  <c r="AN516" i="2"/>
  <c r="AL513" i="2"/>
  <c r="K513" i="2"/>
  <c r="AN512" i="2"/>
  <c r="M512" i="2"/>
  <c r="AL509" i="2"/>
  <c r="K509" i="2"/>
  <c r="AN508" i="2"/>
  <c r="M508" i="2"/>
  <c r="AL505" i="2"/>
  <c r="K505" i="2"/>
  <c r="AN504" i="2"/>
  <c r="M504" i="2"/>
  <c r="AL501" i="2"/>
  <c r="K501" i="2"/>
  <c r="AN500" i="2"/>
  <c r="AL497" i="2"/>
  <c r="K497" i="2"/>
  <c r="M496" i="2"/>
  <c r="AL493" i="2"/>
  <c r="K493" i="2"/>
  <c r="AN474" i="2"/>
  <c r="AL471" i="2"/>
  <c r="K471" i="2"/>
  <c r="AL467" i="2"/>
  <c r="K467" i="2"/>
  <c r="AL463" i="2"/>
  <c r="K463" i="2"/>
  <c r="AL459" i="2"/>
  <c r="K459" i="2"/>
  <c r="AN457" i="2"/>
  <c r="L450" i="2"/>
  <c r="AM448" i="2"/>
  <c r="L448" i="2"/>
  <c r="G442" i="2"/>
  <c r="H442" i="2" s="1"/>
  <c r="K442" i="2"/>
  <c r="AL442" i="2"/>
  <c r="H437" i="2"/>
  <c r="L435" i="2"/>
  <c r="AN427" i="2"/>
  <c r="G427" i="2"/>
  <c r="H427" i="2" s="1"/>
  <c r="L423" i="2"/>
  <c r="G418" i="2"/>
  <c r="H418" i="2" s="1"/>
  <c r="J418" i="2"/>
  <c r="AK418" i="2"/>
  <c r="K418" i="2"/>
  <c r="AL418" i="2"/>
  <c r="AN415" i="2"/>
  <c r="G415" i="2"/>
  <c r="H415" i="2" s="1"/>
  <c r="J415" i="2"/>
  <c r="M415" i="2" s="1"/>
  <c r="AK415" i="2"/>
  <c r="AN407" i="2"/>
  <c r="G407" i="2"/>
  <c r="H407" i="2"/>
  <c r="J407" i="2"/>
  <c r="M407" i="2" s="1"/>
  <c r="AK407" i="2"/>
  <c r="AN363" i="2"/>
  <c r="G363" i="2"/>
  <c r="H363" i="2" s="1"/>
  <c r="AK363" i="2"/>
  <c r="J363" i="2"/>
  <c r="AL363" i="2"/>
  <c r="AN354" i="2"/>
  <c r="G354" i="2"/>
  <c r="H354" i="2" s="1"/>
  <c r="J354" i="2"/>
  <c r="M354" i="2" s="1"/>
  <c r="AK354" i="2"/>
  <c r="AN323" i="2"/>
  <c r="G323" i="2"/>
  <c r="H323" i="2" s="1"/>
  <c r="AK323" i="2"/>
  <c r="J323" i="2"/>
  <c r="AL323" i="2"/>
  <c r="K323" i="2"/>
  <c r="AM323" i="2"/>
  <c r="AK538" i="2"/>
  <c r="J538" i="2"/>
  <c r="AK534" i="2"/>
  <c r="J534" i="2"/>
  <c r="AK529" i="2"/>
  <c r="J529" i="2"/>
  <c r="AK525" i="2"/>
  <c r="J525" i="2"/>
  <c r="AK521" i="2"/>
  <c r="J521" i="2"/>
  <c r="AK517" i="2"/>
  <c r="J517" i="2"/>
  <c r="AK513" i="2"/>
  <c r="J513" i="2"/>
  <c r="AK509" i="2"/>
  <c r="J509" i="2"/>
  <c r="AK505" i="2"/>
  <c r="J505" i="2"/>
  <c r="AK501" i="2"/>
  <c r="J501" i="2"/>
  <c r="M501" i="2" s="1"/>
  <c r="AK497" i="2"/>
  <c r="J497" i="2"/>
  <c r="AK493" i="2"/>
  <c r="J493" i="2"/>
  <c r="AK471" i="2"/>
  <c r="J471" i="2"/>
  <c r="AK467" i="2"/>
  <c r="J467" i="2"/>
  <c r="AK463" i="2"/>
  <c r="J463" i="2"/>
  <c r="AK459" i="2"/>
  <c r="J459" i="2"/>
  <c r="AM458" i="2"/>
  <c r="L458" i="2"/>
  <c r="AM457" i="2"/>
  <c r="K457" i="2"/>
  <c r="AL448" i="2"/>
  <c r="K448" i="2"/>
  <c r="J446" i="2"/>
  <c r="AK446" i="2"/>
  <c r="K446" i="2"/>
  <c r="AL446" i="2"/>
  <c r="AN446" i="2"/>
  <c r="AN439" i="2"/>
  <c r="G439" i="2"/>
  <c r="H439" i="2" s="1"/>
  <c r="AM435" i="2"/>
  <c r="K435" i="2"/>
  <c r="AM423" i="2"/>
  <c r="K423" i="2"/>
  <c r="AL589" i="2"/>
  <c r="AL585" i="2"/>
  <c r="AL581" i="2"/>
  <c r="AL577" i="2"/>
  <c r="AL573" i="2"/>
  <c r="AL569" i="2"/>
  <c r="AL565" i="2"/>
  <c r="AL561" i="2"/>
  <c r="AL557" i="2"/>
  <c r="AL553" i="2"/>
  <c r="AL549" i="2"/>
  <c r="AL545" i="2"/>
  <c r="AL541" i="2"/>
  <c r="AL537" i="2"/>
  <c r="AL532" i="2"/>
  <c r="AL528" i="2"/>
  <c r="AL524" i="2"/>
  <c r="AL520" i="2"/>
  <c r="AL516" i="2"/>
  <c r="AL512" i="2"/>
  <c r="AL508" i="2"/>
  <c r="AL504" i="2"/>
  <c r="AL500" i="2"/>
  <c r="AL496" i="2"/>
  <c r="AL474" i="2"/>
  <c r="AL470" i="2"/>
  <c r="AL466" i="2"/>
  <c r="AL462" i="2"/>
  <c r="AL458" i="2"/>
  <c r="J458" i="2"/>
  <c r="AL457" i="2"/>
  <c r="J457" i="2"/>
  <c r="G451" i="2"/>
  <c r="H451" i="2" s="1"/>
  <c r="K451" i="2"/>
  <c r="M451" i="2" s="1"/>
  <c r="AL451" i="2"/>
  <c r="G450" i="2"/>
  <c r="H450" i="2" s="1"/>
  <c r="AK448" i="2"/>
  <c r="J448" i="2"/>
  <c r="H443" i="2"/>
  <c r="AL435" i="2"/>
  <c r="J435" i="2"/>
  <c r="G434" i="2"/>
  <c r="H434" i="2" s="1"/>
  <c r="J434" i="2"/>
  <c r="AK434" i="2"/>
  <c r="K434" i="2"/>
  <c r="AL434" i="2"/>
  <c r="M428" i="2"/>
  <c r="L427" i="2"/>
  <c r="AL423" i="2"/>
  <c r="J423" i="2"/>
  <c r="G422" i="2"/>
  <c r="H422" i="2" s="1"/>
  <c r="J422" i="2"/>
  <c r="AK422" i="2"/>
  <c r="K422" i="2"/>
  <c r="AL422" i="2"/>
  <c r="AN396" i="2"/>
  <c r="G396" i="2"/>
  <c r="H396" i="2" s="1"/>
  <c r="AK396" i="2"/>
  <c r="J396" i="2"/>
  <c r="M396" i="2" s="1"/>
  <c r="AL396" i="2"/>
  <c r="M391" i="2"/>
  <c r="G365" i="2"/>
  <c r="H365" i="2" s="1"/>
  <c r="J365" i="2"/>
  <c r="AK365" i="2"/>
  <c r="K365" i="2"/>
  <c r="AL365" i="2"/>
  <c r="G353" i="2"/>
  <c r="H353" i="2" s="1"/>
  <c r="J353" i="2"/>
  <c r="AK353" i="2"/>
  <c r="K353" i="2"/>
  <c r="AL353" i="2"/>
  <c r="L353" i="2"/>
  <c r="AM353" i="2"/>
  <c r="K332" i="2"/>
  <c r="AL332" i="2"/>
  <c r="G332" i="2"/>
  <c r="H332" i="2" s="1"/>
  <c r="AK332" i="2"/>
  <c r="J332" i="2"/>
  <c r="AM332" i="2"/>
  <c r="G318" i="2"/>
  <c r="H318" i="2" s="1"/>
  <c r="J318" i="2"/>
  <c r="AK318" i="2"/>
  <c r="AL318" i="2"/>
  <c r="K318" i="2"/>
  <c r="AM318" i="2"/>
  <c r="L318" i="2"/>
  <c r="AN318" i="2"/>
  <c r="K405" i="2"/>
  <c r="AL405" i="2"/>
  <c r="AN404" i="2"/>
  <c r="K372" i="2"/>
  <c r="AL372" i="2"/>
  <c r="AN371" i="2"/>
  <c r="K340" i="2"/>
  <c r="AL340" i="2"/>
  <c r="AN339" i="2"/>
  <c r="G310" i="2"/>
  <c r="H310" i="2" s="1"/>
  <c r="J310" i="2"/>
  <c r="AK310" i="2"/>
  <c r="K310" i="2"/>
  <c r="AL310" i="2"/>
  <c r="AN307" i="2"/>
  <c r="G307" i="2"/>
  <c r="H307" i="2" s="1"/>
  <c r="G247" i="2"/>
  <c r="H247" i="2" s="1"/>
  <c r="J247" i="2"/>
  <c r="AK247" i="2"/>
  <c r="K247" i="2"/>
  <c r="AL247" i="2"/>
  <c r="AM247" i="2"/>
  <c r="AN247" i="2"/>
  <c r="L247" i="2"/>
  <c r="AN28" i="2"/>
  <c r="G28" i="2"/>
  <c r="H28" i="2" s="1"/>
  <c r="AK28" i="2"/>
  <c r="J28" i="2"/>
  <c r="AL28" i="2"/>
  <c r="AM28" i="2"/>
  <c r="K28" i="2"/>
  <c r="L28" i="2"/>
  <c r="AN441" i="2"/>
  <c r="AN437" i="2"/>
  <c r="AN433" i="2"/>
  <c r="AN429" i="2"/>
  <c r="AL414" i="2"/>
  <c r="K414" i="2"/>
  <c r="AL410" i="2"/>
  <c r="K410" i="2"/>
  <c r="AL406" i="2"/>
  <c r="K406" i="2"/>
  <c r="AN405" i="2"/>
  <c r="L405" i="2"/>
  <c r="AM404" i="2"/>
  <c r="K404" i="2"/>
  <c r="AL395" i="2"/>
  <c r="K395" i="2"/>
  <c r="K393" i="2"/>
  <c r="AL393" i="2"/>
  <c r="AN392" i="2"/>
  <c r="AM373" i="2"/>
  <c r="L373" i="2"/>
  <c r="AN372" i="2"/>
  <c r="L372" i="2"/>
  <c r="AM371" i="2"/>
  <c r="K371" i="2"/>
  <c r="AL362" i="2"/>
  <c r="K362" i="2"/>
  <c r="K360" i="2"/>
  <c r="AL360" i="2"/>
  <c r="AN359" i="2"/>
  <c r="AM341" i="2"/>
  <c r="L341" i="2"/>
  <c r="AN340" i="2"/>
  <c r="L340" i="2"/>
  <c r="AM339" i="2"/>
  <c r="K339" i="2"/>
  <c r="AL330" i="2"/>
  <c r="K330" i="2"/>
  <c r="K328" i="2"/>
  <c r="AL328" i="2"/>
  <c r="AN327" i="2"/>
  <c r="K325" i="2"/>
  <c r="AL325" i="2"/>
  <c r="AN319" i="2"/>
  <c r="G319" i="2"/>
  <c r="H319" i="2" s="1"/>
  <c r="G314" i="2"/>
  <c r="H314" i="2" s="1"/>
  <c r="J314" i="2"/>
  <c r="AK314" i="2"/>
  <c r="G302" i="2"/>
  <c r="H302" i="2" s="1"/>
  <c r="J302" i="2"/>
  <c r="AK302" i="2"/>
  <c r="K302" i="2"/>
  <c r="AL302" i="2"/>
  <c r="J292" i="2"/>
  <c r="AK292" i="2"/>
  <c r="G292" i="2"/>
  <c r="H292" i="2" s="1"/>
  <c r="AL292" i="2"/>
  <c r="K292" i="2"/>
  <c r="AM292" i="2"/>
  <c r="G267" i="2"/>
  <c r="H267" i="2" s="1"/>
  <c r="K267" i="2"/>
  <c r="AL267" i="2"/>
  <c r="AK267" i="2"/>
  <c r="J267" i="2"/>
  <c r="AM267" i="2"/>
  <c r="L267" i="2"/>
  <c r="AN267" i="2"/>
  <c r="AK414" i="2"/>
  <c r="J414" i="2"/>
  <c r="M414" i="2" s="1"/>
  <c r="AK410" i="2"/>
  <c r="J410" i="2"/>
  <c r="AK406" i="2"/>
  <c r="J406" i="2"/>
  <c r="AM405" i="2"/>
  <c r="J405" i="2"/>
  <c r="AL404" i="2"/>
  <c r="J404" i="2"/>
  <c r="AK395" i="2"/>
  <c r="J395" i="2"/>
  <c r="M395" i="2" s="1"/>
  <c r="AM394" i="2"/>
  <c r="L394" i="2"/>
  <c r="AN393" i="2"/>
  <c r="L393" i="2"/>
  <c r="AM392" i="2"/>
  <c r="K392" i="2"/>
  <c r="AL382" i="2"/>
  <c r="K382" i="2"/>
  <c r="H381" i="2"/>
  <c r="K380" i="2"/>
  <c r="AL380" i="2"/>
  <c r="AN379" i="2"/>
  <c r="AL373" i="2"/>
  <c r="K373" i="2"/>
  <c r="AM372" i="2"/>
  <c r="J372" i="2"/>
  <c r="AL371" i="2"/>
  <c r="J371" i="2"/>
  <c r="AK362" i="2"/>
  <c r="J362" i="2"/>
  <c r="AM361" i="2"/>
  <c r="L361" i="2"/>
  <c r="AN360" i="2"/>
  <c r="L360" i="2"/>
  <c r="AM359" i="2"/>
  <c r="K359" i="2"/>
  <c r="AL350" i="2"/>
  <c r="K350" i="2"/>
  <c r="H349" i="2"/>
  <c r="K348" i="2"/>
  <c r="AL348" i="2"/>
  <c r="AN347" i="2"/>
  <c r="AL341" i="2"/>
  <c r="K341" i="2"/>
  <c r="AM340" i="2"/>
  <c r="J340" i="2"/>
  <c r="AL339" i="2"/>
  <c r="J339" i="2"/>
  <c r="AK330" i="2"/>
  <c r="J330" i="2"/>
  <c r="AM329" i="2"/>
  <c r="L329" i="2"/>
  <c r="AN328" i="2"/>
  <c r="L328" i="2"/>
  <c r="AM327" i="2"/>
  <c r="K327" i="2"/>
  <c r="H326" i="2"/>
  <c r="L319" i="2"/>
  <c r="L307" i="2"/>
  <c r="AN294" i="2"/>
  <c r="G294" i="2"/>
  <c r="H294" i="2" s="1"/>
  <c r="AK294" i="2"/>
  <c r="G289" i="2"/>
  <c r="H289" i="2" s="1"/>
  <c r="J289" i="2"/>
  <c r="AK289" i="2"/>
  <c r="K289" i="2"/>
  <c r="AL289" i="2"/>
  <c r="J274" i="2"/>
  <c r="AK274" i="2"/>
  <c r="AN274" i="2"/>
  <c r="AL274" i="2"/>
  <c r="G274" i="2"/>
  <c r="H274" i="2" s="1"/>
  <c r="AM274" i="2"/>
  <c r="K274" i="2"/>
  <c r="L274" i="2"/>
  <c r="AN449" i="2"/>
  <c r="AN444" i="2"/>
  <c r="AL441" i="2"/>
  <c r="K441" i="2"/>
  <c r="AN440" i="2"/>
  <c r="AL437" i="2"/>
  <c r="K437" i="2"/>
  <c r="AN436" i="2"/>
  <c r="AL433" i="2"/>
  <c r="K433" i="2"/>
  <c r="AN432" i="2"/>
  <c r="AL429" i="2"/>
  <c r="K429" i="2"/>
  <c r="AN428" i="2"/>
  <c r="AL425" i="2"/>
  <c r="K425" i="2"/>
  <c r="AN424" i="2"/>
  <c r="AL421" i="2"/>
  <c r="K421" i="2"/>
  <c r="AN420" i="2"/>
  <c r="AL417" i="2"/>
  <c r="K417" i="2"/>
  <c r="AN416" i="2"/>
  <c r="H414" i="2"/>
  <c r="AL413" i="2"/>
  <c r="K413" i="2"/>
  <c r="AN412" i="2"/>
  <c r="H410" i="2"/>
  <c r="AL409" i="2"/>
  <c r="K409" i="2"/>
  <c r="AN408" i="2"/>
  <c r="H406" i="2"/>
  <c r="AK405" i="2"/>
  <c r="AK404" i="2"/>
  <c r="AL403" i="2"/>
  <c r="K403" i="2"/>
  <c r="H402" i="2"/>
  <c r="K401" i="2"/>
  <c r="AL401" i="2"/>
  <c r="AN400" i="2"/>
  <c r="H395" i="2"/>
  <c r="AL394" i="2"/>
  <c r="K394" i="2"/>
  <c r="AM393" i="2"/>
  <c r="J393" i="2"/>
  <c r="AL392" i="2"/>
  <c r="J392" i="2"/>
  <c r="AK382" i="2"/>
  <c r="J382" i="2"/>
  <c r="AM381" i="2"/>
  <c r="L381" i="2"/>
  <c r="AN380" i="2"/>
  <c r="L380" i="2"/>
  <c r="AM379" i="2"/>
  <c r="K379" i="2"/>
  <c r="AK373" i="2"/>
  <c r="J373" i="2"/>
  <c r="AK372" i="2"/>
  <c r="AK371" i="2"/>
  <c r="AL370" i="2"/>
  <c r="K370" i="2"/>
  <c r="K368" i="2"/>
  <c r="AL368" i="2"/>
  <c r="AN367" i="2"/>
  <c r="AL361" i="2"/>
  <c r="K361" i="2"/>
  <c r="AM360" i="2"/>
  <c r="J360" i="2"/>
  <c r="AL359" i="2"/>
  <c r="J359" i="2"/>
  <c r="AK350" i="2"/>
  <c r="J350" i="2"/>
  <c r="M350" i="2" s="1"/>
  <c r="AM349" i="2"/>
  <c r="L349" i="2"/>
  <c r="AN348" i="2"/>
  <c r="L348" i="2"/>
  <c r="AM347" i="2"/>
  <c r="K347" i="2"/>
  <c r="AK341" i="2"/>
  <c r="J341" i="2"/>
  <c r="AK340" i="2"/>
  <c r="AK339" i="2"/>
  <c r="AL338" i="2"/>
  <c r="K338" i="2"/>
  <c r="M338" i="2" s="1"/>
  <c r="K336" i="2"/>
  <c r="AL336" i="2"/>
  <c r="AN335" i="2"/>
  <c r="H330" i="2"/>
  <c r="AL329" i="2"/>
  <c r="K329" i="2"/>
  <c r="AM328" i="2"/>
  <c r="J328" i="2"/>
  <c r="AL327" i="2"/>
  <c r="J327" i="2"/>
  <c r="AM326" i="2"/>
  <c r="L326" i="2"/>
  <c r="AN325" i="2"/>
  <c r="L325" i="2"/>
  <c r="AM319" i="2"/>
  <c r="K319" i="2"/>
  <c r="AN315" i="2"/>
  <c r="G315" i="2"/>
  <c r="H315" i="2" s="1"/>
  <c r="AM307" i="2"/>
  <c r="K307" i="2"/>
  <c r="AK441" i="2"/>
  <c r="J441" i="2"/>
  <c r="AK437" i="2"/>
  <c r="J437" i="2"/>
  <c r="AK433" i="2"/>
  <c r="J433" i="2"/>
  <c r="AK429" i="2"/>
  <c r="AK425" i="2"/>
  <c r="AK421" i="2"/>
  <c r="AK417" i="2"/>
  <c r="AK413" i="2"/>
  <c r="AK409" i="2"/>
  <c r="G405" i="2"/>
  <c r="H405" i="2" s="1"/>
  <c r="G404" i="2"/>
  <c r="H404" i="2" s="1"/>
  <c r="AK403" i="2"/>
  <c r="AN399" i="2"/>
  <c r="AK394" i="2"/>
  <c r="J394" i="2"/>
  <c r="AK393" i="2"/>
  <c r="AK392" i="2"/>
  <c r="H389" i="2"/>
  <c r="K388" i="2"/>
  <c r="AL388" i="2"/>
  <c r="AN387" i="2"/>
  <c r="AL381" i="2"/>
  <c r="K381" i="2"/>
  <c r="AM380" i="2"/>
  <c r="J380" i="2"/>
  <c r="AL379" i="2"/>
  <c r="J379" i="2"/>
  <c r="G373" i="2"/>
  <c r="H373" i="2" s="1"/>
  <c r="G372" i="2"/>
  <c r="H372" i="2" s="1"/>
  <c r="G371" i="2"/>
  <c r="H371" i="2" s="1"/>
  <c r="AK370" i="2"/>
  <c r="AM369" i="2"/>
  <c r="L369" i="2"/>
  <c r="AN368" i="2"/>
  <c r="L368" i="2"/>
  <c r="AM367" i="2"/>
  <c r="K367" i="2"/>
  <c r="M367" i="2" s="1"/>
  <c r="AN366" i="2"/>
  <c r="AK361" i="2"/>
  <c r="J361" i="2"/>
  <c r="AK360" i="2"/>
  <c r="AK359" i="2"/>
  <c r="AL358" i="2"/>
  <c r="H357" i="2"/>
  <c r="K356" i="2"/>
  <c r="M356" i="2" s="1"/>
  <c r="AL356" i="2"/>
  <c r="AN355" i="2"/>
  <c r="H350" i="2"/>
  <c r="AL349" i="2"/>
  <c r="K349" i="2"/>
  <c r="M349" i="2" s="1"/>
  <c r="AM348" i="2"/>
  <c r="J348" i="2"/>
  <c r="AL347" i="2"/>
  <c r="J347" i="2"/>
  <c r="G341" i="2"/>
  <c r="H341" i="2" s="1"/>
  <c r="G340" i="2"/>
  <c r="H340" i="2" s="1"/>
  <c r="G339" i="2"/>
  <c r="H339" i="2" s="1"/>
  <c r="AK338" i="2"/>
  <c r="AM337" i="2"/>
  <c r="L337" i="2"/>
  <c r="AN336" i="2"/>
  <c r="L336" i="2"/>
  <c r="AM335" i="2"/>
  <c r="K335" i="2"/>
  <c r="AN334" i="2"/>
  <c r="AK329" i="2"/>
  <c r="J329" i="2"/>
  <c r="AK328" i="2"/>
  <c r="AK327" i="2"/>
  <c r="AL326" i="2"/>
  <c r="K326" i="2"/>
  <c r="AM325" i="2"/>
  <c r="J325" i="2"/>
  <c r="H321" i="2"/>
  <c r="AL319" i="2"/>
  <c r="J319" i="2"/>
  <c r="L315" i="2"/>
  <c r="AN314" i="2"/>
  <c r="L314" i="2"/>
  <c r="AN311" i="2"/>
  <c r="G311" i="2"/>
  <c r="H311" i="2" s="1"/>
  <c r="L310" i="2"/>
  <c r="H309" i="2"/>
  <c r="AL307" i="2"/>
  <c r="J307" i="2"/>
  <c r="G306" i="2"/>
  <c r="H306" i="2" s="1"/>
  <c r="J306" i="2"/>
  <c r="AK306" i="2"/>
  <c r="K306" i="2"/>
  <c r="AL306" i="2"/>
  <c r="L294" i="2"/>
  <c r="M191" i="2"/>
  <c r="G394" i="2"/>
  <c r="H394" i="2" s="1"/>
  <c r="G393" i="2"/>
  <c r="H393" i="2" s="1"/>
  <c r="G392" i="2"/>
  <c r="H392" i="2" s="1"/>
  <c r="H377" i="2"/>
  <c r="K376" i="2"/>
  <c r="M376" i="2" s="1"/>
  <c r="AL376" i="2"/>
  <c r="AN375" i="2"/>
  <c r="G361" i="2"/>
  <c r="H361" i="2" s="1"/>
  <c r="G360" i="2"/>
  <c r="H360" i="2" s="1"/>
  <c r="G359" i="2"/>
  <c r="H359" i="2" s="1"/>
  <c r="K344" i="2"/>
  <c r="M344" i="2" s="1"/>
  <c r="AL344" i="2"/>
  <c r="AN343" i="2"/>
  <c r="G329" i="2"/>
  <c r="H329" i="2" s="1"/>
  <c r="G328" i="2"/>
  <c r="H328" i="2" s="1"/>
  <c r="G327" i="2"/>
  <c r="H327" i="2" s="1"/>
  <c r="AK325" i="2"/>
  <c r="G325" i="2"/>
  <c r="H325" i="2" s="1"/>
  <c r="J322" i="2"/>
  <c r="AK322" i="2"/>
  <c r="AK319" i="2"/>
  <c r="AM314" i="2"/>
  <c r="K314" i="2"/>
  <c r="AN310" i="2"/>
  <c r="AK307" i="2"/>
  <c r="AN303" i="2"/>
  <c r="G303" i="2"/>
  <c r="H303" i="2" s="1"/>
  <c r="L302" i="2"/>
  <c r="H301" i="2"/>
  <c r="G296" i="2"/>
  <c r="H296" i="2" s="1"/>
  <c r="J296" i="2"/>
  <c r="AK296" i="2"/>
  <c r="L292" i="2"/>
  <c r="G270" i="2"/>
  <c r="H270" i="2" s="1"/>
  <c r="J270" i="2"/>
  <c r="AK270" i="2"/>
  <c r="AN270" i="2"/>
  <c r="G263" i="2"/>
  <c r="H263" i="2" s="1"/>
  <c r="K263" i="2"/>
  <c r="AL263" i="2"/>
  <c r="G259" i="2"/>
  <c r="H259" i="2" s="1"/>
  <c r="J259" i="2"/>
  <c r="K259" i="2"/>
  <c r="AL259" i="2"/>
  <c r="G251" i="2"/>
  <c r="H251" i="2" s="1"/>
  <c r="J251" i="2"/>
  <c r="AK251" i="2"/>
  <c r="K251" i="2"/>
  <c r="AL251" i="2"/>
  <c r="G235" i="2"/>
  <c r="H235" i="2" s="1"/>
  <c r="J235" i="2"/>
  <c r="AK235" i="2"/>
  <c r="K235" i="2"/>
  <c r="AL235" i="2"/>
  <c r="G275" i="2"/>
  <c r="H275" i="2" s="1"/>
  <c r="K275" i="2"/>
  <c r="AL275" i="2"/>
  <c r="G231" i="2"/>
  <c r="H231" i="2" s="1"/>
  <c r="J231" i="2"/>
  <c r="AK231" i="2"/>
  <c r="K231" i="2"/>
  <c r="AL231" i="2"/>
  <c r="G161" i="2"/>
  <c r="H161" i="2" s="1"/>
  <c r="J161" i="2"/>
  <c r="AK161" i="2"/>
  <c r="K161" i="2"/>
  <c r="AL161" i="2"/>
  <c r="L161" i="2"/>
  <c r="AM161" i="2"/>
  <c r="AL321" i="2"/>
  <c r="K321" i="2"/>
  <c r="AN320" i="2"/>
  <c r="AL317" i="2"/>
  <c r="K317" i="2"/>
  <c r="AN316" i="2"/>
  <c r="AL313" i="2"/>
  <c r="K313" i="2"/>
  <c r="M313" i="2" s="1"/>
  <c r="AN312" i="2"/>
  <c r="AL309" i="2"/>
  <c r="K309" i="2"/>
  <c r="AN308" i="2"/>
  <c r="AL305" i="2"/>
  <c r="K305" i="2"/>
  <c r="AL301" i="2"/>
  <c r="K301" i="2"/>
  <c r="H300" i="2"/>
  <c r="K299" i="2"/>
  <c r="AL299" i="2"/>
  <c r="AN298" i="2"/>
  <c r="G266" i="2"/>
  <c r="H266" i="2" s="1"/>
  <c r="J266" i="2"/>
  <c r="AK266" i="2"/>
  <c r="AN266" i="2"/>
  <c r="AN263" i="2"/>
  <c r="L263" i="2"/>
  <c r="M248" i="2"/>
  <c r="G239" i="2"/>
  <c r="H239" i="2" s="1"/>
  <c r="J239" i="2"/>
  <c r="AK239" i="2"/>
  <c r="K239" i="2"/>
  <c r="AL239" i="2"/>
  <c r="G227" i="2"/>
  <c r="H227" i="2" s="1"/>
  <c r="J227" i="2"/>
  <c r="AK227" i="2"/>
  <c r="K227" i="2"/>
  <c r="AL227" i="2"/>
  <c r="K160" i="2"/>
  <c r="AL160" i="2"/>
  <c r="G160" i="2"/>
  <c r="H160" i="2" s="1"/>
  <c r="AK160" i="2"/>
  <c r="J160" i="2"/>
  <c r="AM160" i="2"/>
  <c r="L160" i="2"/>
  <c r="AN160" i="2"/>
  <c r="AN123" i="2"/>
  <c r="G123" i="2"/>
  <c r="H123" i="2" s="1"/>
  <c r="J123" i="2"/>
  <c r="AK123" i="2"/>
  <c r="AL123" i="2"/>
  <c r="AM123" i="2"/>
  <c r="K123" i="2"/>
  <c r="L123" i="2"/>
  <c r="AK309" i="2"/>
  <c r="J309" i="2"/>
  <c r="AK305" i="2"/>
  <c r="J305" i="2"/>
  <c r="AK301" i="2"/>
  <c r="J301" i="2"/>
  <c r="AN275" i="2"/>
  <c r="L275" i="2"/>
  <c r="L270" i="2"/>
  <c r="AM263" i="2"/>
  <c r="J263" i="2"/>
  <c r="G223" i="2"/>
  <c r="H223" i="2" s="1"/>
  <c r="J223" i="2"/>
  <c r="AK223" i="2"/>
  <c r="K223" i="2"/>
  <c r="AL223" i="2"/>
  <c r="AN159" i="2"/>
  <c r="G159" i="2"/>
  <c r="H159" i="2" s="1"/>
  <c r="AK159" i="2"/>
  <c r="J159" i="2"/>
  <c r="AL159" i="2"/>
  <c r="K159" i="2"/>
  <c r="AM159" i="2"/>
  <c r="AN143" i="2"/>
  <c r="G143" i="2"/>
  <c r="H143" i="2" s="1"/>
  <c r="AK143" i="2"/>
  <c r="J143" i="2"/>
  <c r="AL143" i="2"/>
  <c r="K143" i="2"/>
  <c r="AM143" i="2"/>
  <c r="L143" i="2"/>
  <c r="AN97" i="2"/>
  <c r="G97" i="2"/>
  <c r="H97" i="2" s="1"/>
  <c r="AK97" i="2"/>
  <c r="J97" i="2"/>
  <c r="AL97" i="2"/>
  <c r="AM97" i="2"/>
  <c r="K97" i="2"/>
  <c r="L97" i="2"/>
  <c r="AL320" i="2"/>
  <c r="AL316" i="2"/>
  <c r="AL312" i="2"/>
  <c r="AL308" i="2"/>
  <c r="AL304" i="2"/>
  <c r="AL300" i="2"/>
  <c r="K300" i="2"/>
  <c r="M300" i="2" s="1"/>
  <c r="AM299" i="2"/>
  <c r="J299" i="2"/>
  <c r="AL298" i="2"/>
  <c r="J298" i="2"/>
  <c r="AM275" i="2"/>
  <c r="J275" i="2"/>
  <c r="G271" i="2"/>
  <c r="H271" i="2" s="1"/>
  <c r="K271" i="2"/>
  <c r="AL271" i="2"/>
  <c r="K270" i="2"/>
  <c r="AK263" i="2"/>
  <c r="G262" i="2"/>
  <c r="H262" i="2" s="1"/>
  <c r="J262" i="2"/>
  <c r="M262" i="2" s="1"/>
  <c r="AK262" i="2"/>
  <c r="AN262" i="2"/>
  <c r="AN259" i="2"/>
  <c r="L259" i="2"/>
  <c r="G255" i="2"/>
  <c r="H255" i="2" s="1"/>
  <c r="J255" i="2"/>
  <c r="AK255" i="2"/>
  <c r="K255" i="2"/>
  <c r="AL255" i="2"/>
  <c r="L251" i="2"/>
  <c r="G243" i="2"/>
  <c r="H243" i="2" s="1"/>
  <c r="J243" i="2"/>
  <c r="AK243" i="2"/>
  <c r="K243" i="2"/>
  <c r="AL243" i="2"/>
  <c r="L235" i="2"/>
  <c r="G219" i="2"/>
  <c r="H219" i="2" s="1"/>
  <c r="J219" i="2"/>
  <c r="AK219" i="2"/>
  <c r="K219" i="2"/>
  <c r="AL219" i="2"/>
  <c r="J157" i="2"/>
  <c r="AK157" i="2"/>
  <c r="G157" i="2"/>
  <c r="H157" i="2" s="1"/>
  <c r="AL157" i="2"/>
  <c r="K157" i="2"/>
  <c r="AM157" i="2"/>
  <c r="L157" i="2"/>
  <c r="AN157" i="2"/>
  <c r="AN155" i="2"/>
  <c r="G155" i="2"/>
  <c r="H155" i="2" s="1"/>
  <c r="AK155" i="2"/>
  <c r="J155" i="2"/>
  <c r="AL155" i="2"/>
  <c r="K155" i="2"/>
  <c r="AM155" i="2"/>
  <c r="G154" i="2"/>
  <c r="H154" i="2" s="1"/>
  <c r="J154" i="2"/>
  <c r="AK154" i="2"/>
  <c r="K154" i="2"/>
  <c r="AL154" i="2"/>
  <c r="L154" i="2"/>
  <c r="AM154" i="2"/>
  <c r="AN154" i="2"/>
  <c r="K13" i="2"/>
  <c r="AL13" i="2"/>
  <c r="G13" i="2"/>
  <c r="H13" i="2" s="1"/>
  <c r="AK13" i="2"/>
  <c r="J13" i="2"/>
  <c r="AM13" i="2"/>
  <c r="AN13" i="2"/>
  <c r="L13" i="2"/>
  <c r="M100" i="2"/>
  <c r="K1" i="1"/>
  <c r="G16" i="5" s="1"/>
  <c r="N1" i="2"/>
  <c r="AC1" i="1"/>
  <c r="W1" i="2"/>
  <c r="Q9" i="1"/>
  <c r="H268" i="2"/>
  <c r="H260" i="2"/>
  <c r="AN258" i="2"/>
  <c r="AN254" i="2"/>
  <c r="AN250" i="2"/>
  <c r="AN246" i="2"/>
  <c r="AN242" i="2"/>
  <c r="AN238" i="2"/>
  <c r="AN234" i="2"/>
  <c r="AN230" i="2"/>
  <c r="AN226" i="2"/>
  <c r="AN222" i="2"/>
  <c r="AL214" i="2"/>
  <c r="K214" i="2"/>
  <c r="AN213" i="2"/>
  <c r="AL210" i="2"/>
  <c r="K210" i="2"/>
  <c r="AL206" i="2"/>
  <c r="K206" i="2"/>
  <c r="AL202" i="2"/>
  <c r="K202" i="2"/>
  <c r="AL198" i="2"/>
  <c r="K198" i="2"/>
  <c r="AL194" i="2"/>
  <c r="K194" i="2"/>
  <c r="AL190" i="2"/>
  <c r="K190" i="2"/>
  <c r="AL186" i="2"/>
  <c r="K186" i="2"/>
  <c r="AL182" i="2"/>
  <c r="K182" i="2"/>
  <c r="AL178" i="2"/>
  <c r="K178" i="2"/>
  <c r="AL174" i="2"/>
  <c r="K174" i="2"/>
  <c r="AL170" i="2"/>
  <c r="K170" i="2"/>
  <c r="K168" i="2"/>
  <c r="AL168" i="2"/>
  <c r="AN167" i="2"/>
  <c r="AM158" i="2"/>
  <c r="L158" i="2"/>
  <c r="M148" i="2"/>
  <c r="AN115" i="2"/>
  <c r="G115" i="2"/>
  <c r="H115" i="2" s="1"/>
  <c r="J115" i="2"/>
  <c r="AK115" i="2"/>
  <c r="G99" i="2"/>
  <c r="H99" i="2" s="1"/>
  <c r="J99" i="2"/>
  <c r="AK99" i="2"/>
  <c r="K99" i="2"/>
  <c r="AL99" i="2"/>
  <c r="G59" i="2"/>
  <c r="H59" i="2" s="1"/>
  <c r="K59" i="2"/>
  <c r="AL59" i="2"/>
  <c r="L59" i="2"/>
  <c r="AM59" i="2"/>
  <c r="AK59" i="2"/>
  <c r="AN59" i="2"/>
  <c r="J59" i="2"/>
  <c r="AK214" i="2"/>
  <c r="J214" i="2"/>
  <c r="AK210" i="2"/>
  <c r="J210" i="2"/>
  <c r="AK206" i="2"/>
  <c r="J206" i="2"/>
  <c r="AK202" i="2"/>
  <c r="J202" i="2"/>
  <c r="AK198" i="2"/>
  <c r="J198" i="2"/>
  <c r="AK194" i="2"/>
  <c r="J194" i="2"/>
  <c r="AK190" i="2"/>
  <c r="J190" i="2"/>
  <c r="AK186" i="2"/>
  <c r="J186" i="2"/>
  <c r="AK182" i="2"/>
  <c r="J182" i="2"/>
  <c r="AK178" i="2"/>
  <c r="J178" i="2"/>
  <c r="AK174" i="2"/>
  <c r="J174" i="2"/>
  <c r="AK170" i="2"/>
  <c r="J170" i="2"/>
  <c r="AM169" i="2"/>
  <c r="L169" i="2"/>
  <c r="AN168" i="2"/>
  <c r="L168" i="2"/>
  <c r="AM167" i="2"/>
  <c r="K167" i="2"/>
  <c r="AN166" i="2"/>
  <c r="AL158" i="2"/>
  <c r="K158" i="2"/>
  <c r="M144" i="2"/>
  <c r="AN127" i="2"/>
  <c r="G127" i="2"/>
  <c r="H127" i="2" s="1"/>
  <c r="J127" i="2"/>
  <c r="AK127" i="2"/>
  <c r="AN56" i="2"/>
  <c r="J56" i="2"/>
  <c r="AL56" i="2"/>
  <c r="G56" i="2"/>
  <c r="H56" i="2" s="1"/>
  <c r="AK56" i="2"/>
  <c r="AM56" i="2"/>
  <c r="K56" i="2"/>
  <c r="L56" i="2"/>
  <c r="AL258" i="2"/>
  <c r="K258" i="2"/>
  <c r="AL254" i="2"/>
  <c r="K254" i="2"/>
  <c r="H202" i="2"/>
  <c r="H194" i="2"/>
  <c r="H182" i="2"/>
  <c r="H178" i="2"/>
  <c r="H174" i="2"/>
  <c r="H170" i="2"/>
  <c r="AK158" i="2"/>
  <c r="J158" i="2"/>
  <c r="AN151" i="2"/>
  <c r="G150" i="2"/>
  <c r="H150" i="2" s="1"/>
  <c r="M140" i="2"/>
  <c r="H113" i="2"/>
  <c r="AN107" i="2"/>
  <c r="G107" i="2"/>
  <c r="H107" i="2" s="1"/>
  <c r="J107" i="2"/>
  <c r="AK107" i="2"/>
  <c r="G83" i="2"/>
  <c r="H83" i="2" s="1"/>
  <c r="AN83" i="2"/>
  <c r="AK83" i="2"/>
  <c r="J83" i="2"/>
  <c r="AL83" i="2"/>
  <c r="K83" i="2"/>
  <c r="AM83" i="2"/>
  <c r="L83" i="2"/>
  <c r="G71" i="2"/>
  <c r="H71" i="2" s="1"/>
  <c r="L71" i="2"/>
  <c r="AM71" i="2"/>
  <c r="AN71" i="2"/>
  <c r="AK71" i="2"/>
  <c r="AL71" i="2"/>
  <c r="J71" i="2"/>
  <c r="K71" i="2"/>
  <c r="AN24" i="2"/>
  <c r="J24" i="2"/>
  <c r="AL24" i="2"/>
  <c r="K24" i="2"/>
  <c r="AM24" i="2"/>
  <c r="AK24" i="2"/>
  <c r="G24" i="2"/>
  <c r="H24" i="2" s="1"/>
  <c r="L24" i="2"/>
  <c r="AK258" i="2"/>
  <c r="J258" i="2"/>
  <c r="AK254" i="2"/>
  <c r="J254" i="2"/>
  <c r="AK250" i="2"/>
  <c r="J250" i="2"/>
  <c r="AK246" i="2"/>
  <c r="J246" i="2"/>
  <c r="AK242" i="2"/>
  <c r="J242" i="2"/>
  <c r="M242" i="2" s="1"/>
  <c r="AK238" i="2"/>
  <c r="J238" i="2"/>
  <c r="AK234" i="2"/>
  <c r="J234" i="2"/>
  <c r="M234" i="2" s="1"/>
  <c r="AK230" i="2"/>
  <c r="J230" i="2"/>
  <c r="M230" i="2" s="1"/>
  <c r="AK226" i="2"/>
  <c r="J226" i="2"/>
  <c r="AK222" i="2"/>
  <c r="J222" i="2"/>
  <c r="AK213" i="2"/>
  <c r="J213" i="2"/>
  <c r="M213" i="2" s="1"/>
  <c r="AK209" i="2"/>
  <c r="J209" i="2"/>
  <c r="AK205" i="2"/>
  <c r="J205" i="2"/>
  <c r="AK201" i="2"/>
  <c r="J201" i="2"/>
  <c r="AK197" i="2"/>
  <c r="J197" i="2"/>
  <c r="AK193" i="2"/>
  <c r="J193" i="2"/>
  <c r="AK189" i="2"/>
  <c r="J189" i="2"/>
  <c r="AK185" i="2"/>
  <c r="J185" i="2"/>
  <c r="AK181" i="2"/>
  <c r="J181" i="2"/>
  <c r="AK177" i="2"/>
  <c r="J177" i="2"/>
  <c r="AK173" i="2"/>
  <c r="J173" i="2"/>
  <c r="AK169" i="2"/>
  <c r="J169" i="2"/>
  <c r="AK168" i="2"/>
  <c r="AK167" i="2"/>
  <c r="AL166" i="2"/>
  <c r="K166" i="2"/>
  <c r="K164" i="2"/>
  <c r="AL164" i="2"/>
  <c r="AN163" i="2"/>
  <c r="H153" i="2"/>
  <c r="J153" i="2"/>
  <c r="AK153" i="2"/>
  <c r="K153" i="2"/>
  <c r="AL153" i="2"/>
  <c r="AM151" i="2"/>
  <c r="K151" i="2"/>
  <c r="AN150" i="2"/>
  <c r="G146" i="2"/>
  <c r="H146" i="2" s="1"/>
  <c r="J146" i="2"/>
  <c r="AK146" i="2"/>
  <c r="AN131" i="2"/>
  <c r="G131" i="2"/>
  <c r="H131" i="2" s="1"/>
  <c r="J131" i="2"/>
  <c r="AK131" i="2"/>
  <c r="AN119" i="2"/>
  <c r="G119" i="2"/>
  <c r="H119" i="2" s="1"/>
  <c r="J119" i="2"/>
  <c r="AK119" i="2"/>
  <c r="L115" i="2"/>
  <c r="K98" i="2"/>
  <c r="AL98" i="2"/>
  <c r="G98" i="2"/>
  <c r="H98" i="2" s="1"/>
  <c r="AK98" i="2"/>
  <c r="J98" i="2"/>
  <c r="AM98" i="2"/>
  <c r="G79" i="2"/>
  <c r="H79" i="2" s="1"/>
  <c r="AN79" i="2"/>
  <c r="AK79" i="2"/>
  <c r="J79" i="2"/>
  <c r="AL79" i="2"/>
  <c r="K79" i="2"/>
  <c r="AM79" i="2"/>
  <c r="L79" i="2"/>
  <c r="AL295" i="2"/>
  <c r="AL291" i="2"/>
  <c r="AL273" i="2"/>
  <c r="AN272" i="2"/>
  <c r="AL269" i="2"/>
  <c r="AN268" i="2"/>
  <c r="AL265" i="2"/>
  <c r="AN264" i="2"/>
  <c r="AL261" i="2"/>
  <c r="AN260" i="2"/>
  <c r="H258" i="2"/>
  <c r="AL257" i="2"/>
  <c r="AN256" i="2"/>
  <c r="H254" i="2"/>
  <c r="AL253" i="2"/>
  <c r="AN252" i="2"/>
  <c r="H250" i="2"/>
  <c r="AL249" i="2"/>
  <c r="AN248" i="2"/>
  <c r="AL245" i="2"/>
  <c r="AN244" i="2"/>
  <c r="H242" i="2"/>
  <c r="AL241" i="2"/>
  <c r="AN240" i="2"/>
  <c r="AL237" i="2"/>
  <c r="AN236" i="2"/>
  <c r="AN232" i="2"/>
  <c r="H230" i="2"/>
  <c r="AN228" i="2"/>
  <c r="H226" i="2"/>
  <c r="AN224" i="2"/>
  <c r="H222" i="2"/>
  <c r="AN220" i="2"/>
  <c r="AN215" i="2"/>
  <c r="H213" i="2"/>
  <c r="AN211" i="2"/>
  <c r="AN207" i="2"/>
  <c r="AN203" i="2"/>
  <c r="AN199" i="2"/>
  <c r="AN195" i="2"/>
  <c r="H193" i="2"/>
  <c r="AN191" i="2"/>
  <c r="H189" i="2"/>
  <c r="AN187" i="2"/>
  <c r="H185" i="2"/>
  <c r="AL184" i="2"/>
  <c r="AN183" i="2"/>
  <c r="H181" i="2"/>
  <c r="AL180" i="2"/>
  <c r="AN179" i="2"/>
  <c r="AL176" i="2"/>
  <c r="AN175" i="2"/>
  <c r="H173" i="2"/>
  <c r="AL172" i="2"/>
  <c r="AN171" i="2"/>
  <c r="G169" i="2"/>
  <c r="H169" i="2" s="1"/>
  <c r="G168" i="2"/>
  <c r="H168" i="2" s="1"/>
  <c r="G167" i="2"/>
  <c r="H167" i="2" s="1"/>
  <c r="AK166" i="2"/>
  <c r="J166" i="2"/>
  <c r="AM165" i="2"/>
  <c r="L165" i="2"/>
  <c r="M165" i="2" s="1"/>
  <c r="AN164" i="2"/>
  <c r="L164" i="2"/>
  <c r="AM163" i="2"/>
  <c r="K163" i="2"/>
  <c r="AN162" i="2"/>
  <c r="AL151" i="2"/>
  <c r="J151" i="2"/>
  <c r="AM150" i="2"/>
  <c r="L150" i="2"/>
  <c r="G142" i="2"/>
  <c r="H142" i="2" s="1"/>
  <c r="J142" i="2"/>
  <c r="AK142" i="2"/>
  <c r="AN135" i="2"/>
  <c r="G135" i="2"/>
  <c r="H135" i="2" s="1"/>
  <c r="J135" i="2"/>
  <c r="AK135" i="2"/>
  <c r="L127" i="2"/>
  <c r="K115" i="2"/>
  <c r="L99" i="2"/>
  <c r="J76" i="2"/>
  <c r="AK76" i="2"/>
  <c r="K76" i="2"/>
  <c r="AL76" i="2"/>
  <c r="G76" i="2"/>
  <c r="H76" i="2" s="1"/>
  <c r="AM76" i="2"/>
  <c r="AN76" i="2"/>
  <c r="L76" i="2"/>
  <c r="AK151" i="2"/>
  <c r="AL150" i="2"/>
  <c r="K150" i="2"/>
  <c r="AN147" i="2"/>
  <c r="G147" i="2"/>
  <c r="H147" i="2" s="1"/>
  <c r="AN139" i="2"/>
  <c r="G139" i="2"/>
  <c r="H139" i="2" s="1"/>
  <c r="J139" i="2"/>
  <c r="AK139" i="2"/>
  <c r="K127" i="2"/>
  <c r="H117" i="2"/>
  <c r="AM115" i="2"/>
  <c r="AN111" i="2"/>
  <c r="G111" i="2"/>
  <c r="H111" i="2" s="1"/>
  <c r="J111" i="2"/>
  <c r="AK111" i="2"/>
  <c r="L107" i="2"/>
  <c r="AN99" i="2"/>
  <c r="J94" i="2"/>
  <c r="K94" i="2"/>
  <c r="AL94" i="2"/>
  <c r="M93" i="2"/>
  <c r="J90" i="2"/>
  <c r="AK90" i="2"/>
  <c r="K90" i="2"/>
  <c r="AL90" i="2"/>
  <c r="M89" i="2"/>
  <c r="J86" i="2"/>
  <c r="AK86" i="2"/>
  <c r="K86" i="2"/>
  <c r="AL86" i="2"/>
  <c r="M85" i="2"/>
  <c r="K84" i="2"/>
  <c r="AL84" i="2"/>
  <c r="J70" i="2"/>
  <c r="AK70" i="2"/>
  <c r="K70" i="2"/>
  <c r="AL70" i="2"/>
  <c r="G70" i="2"/>
  <c r="H70" i="2" s="1"/>
  <c r="AM70" i="2"/>
  <c r="AN70" i="2"/>
  <c r="J64" i="2"/>
  <c r="AK64" i="2"/>
  <c r="K64" i="2"/>
  <c r="AL64" i="2"/>
  <c r="G27" i="2"/>
  <c r="H27" i="2" s="1"/>
  <c r="J27" i="2"/>
  <c r="AK27" i="2"/>
  <c r="K27" i="2"/>
  <c r="AL27" i="2"/>
  <c r="L27" i="2"/>
  <c r="AM27" i="2"/>
  <c r="K80" i="2"/>
  <c r="AL80" i="2"/>
  <c r="G67" i="2"/>
  <c r="H67" i="2" s="1"/>
  <c r="L67" i="2"/>
  <c r="AM67" i="2"/>
  <c r="AN67" i="2"/>
  <c r="J58" i="2"/>
  <c r="AK58" i="2"/>
  <c r="K58" i="2"/>
  <c r="AL58" i="2"/>
  <c r="AM58" i="2"/>
  <c r="J42" i="2"/>
  <c r="AK42" i="2"/>
  <c r="K42" i="2"/>
  <c r="AL42" i="2"/>
  <c r="AM42" i="2"/>
  <c r="L42" i="2"/>
  <c r="F1" i="2"/>
  <c r="AK138" i="2"/>
  <c r="J138" i="2"/>
  <c r="AK134" i="2"/>
  <c r="J134" i="2"/>
  <c r="AK130" i="2"/>
  <c r="J130" i="2"/>
  <c r="M130" i="2" s="1"/>
  <c r="AK126" i="2"/>
  <c r="J126" i="2"/>
  <c r="AK122" i="2"/>
  <c r="J122" i="2"/>
  <c r="M122" i="2" s="1"/>
  <c r="AK118" i="2"/>
  <c r="J118" i="2"/>
  <c r="M118" i="2" s="1"/>
  <c r="AK114" i="2"/>
  <c r="J114" i="2"/>
  <c r="AK110" i="2"/>
  <c r="J110" i="2"/>
  <c r="AK106" i="2"/>
  <c r="J106" i="2"/>
  <c r="AK96" i="2"/>
  <c r="J96" i="2"/>
  <c r="M96" i="2" s="1"/>
  <c r="AM95" i="2"/>
  <c r="L95" i="2"/>
  <c r="AN94" i="2"/>
  <c r="L94" i="2"/>
  <c r="G91" i="2"/>
  <c r="H91" i="2" s="1"/>
  <c r="L90" i="2"/>
  <c r="G87" i="2"/>
  <c r="H87" i="2" s="1"/>
  <c r="L86" i="2"/>
  <c r="AM84" i="2"/>
  <c r="J84" i="2"/>
  <c r="J82" i="2"/>
  <c r="AK82" i="2"/>
  <c r="K82" i="2"/>
  <c r="AL82" i="2"/>
  <c r="H82" i="2"/>
  <c r="AN82" i="2"/>
  <c r="AN80" i="2"/>
  <c r="L80" i="2"/>
  <c r="J78" i="2"/>
  <c r="AK78" i="2"/>
  <c r="K78" i="2"/>
  <c r="AL78" i="2"/>
  <c r="G78" i="2"/>
  <c r="H78" i="2" s="1"/>
  <c r="AN78" i="2"/>
  <c r="J72" i="2"/>
  <c r="AK72" i="2"/>
  <c r="K72" i="2"/>
  <c r="AL72" i="2"/>
  <c r="L64" i="2"/>
  <c r="H60" i="2"/>
  <c r="AK60" i="2"/>
  <c r="J60" i="2"/>
  <c r="AL60" i="2"/>
  <c r="AN40" i="2"/>
  <c r="H40" i="2"/>
  <c r="AK40" i="2"/>
  <c r="J40" i="2"/>
  <c r="AL40" i="2"/>
  <c r="K40" i="2"/>
  <c r="AM40" i="2"/>
  <c r="AL149" i="2"/>
  <c r="K149" i="2"/>
  <c r="AL145" i="2"/>
  <c r="K145" i="2"/>
  <c r="AL141" i="2"/>
  <c r="K141" i="2"/>
  <c r="AL137" i="2"/>
  <c r="K137" i="2"/>
  <c r="AL133" i="2"/>
  <c r="K133" i="2"/>
  <c r="H130" i="2"/>
  <c r="AL129" i="2"/>
  <c r="K129" i="2"/>
  <c r="H126" i="2"/>
  <c r="AL125" i="2"/>
  <c r="K125" i="2"/>
  <c r="H122" i="2"/>
  <c r="AL121" i="2"/>
  <c r="K121" i="2"/>
  <c r="H118" i="2"/>
  <c r="AL117" i="2"/>
  <c r="K117" i="2"/>
  <c r="H114" i="2"/>
  <c r="AL113" i="2"/>
  <c r="K113" i="2"/>
  <c r="H110" i="2"/>
  <c r="AL109" i="2"/>
  <c r="K109" i="2"/>
  <c r="H106" i="2"/>
  <c r="AL105" i="2"/>
  <c r="K105" i="2"/>
  <c r="H104" i="2"/>
  <c r="K103" i="2"/>
  <c r="AL103" i="2"/>
  <c r="AN102" i="2"/>
  <c r="H96" i="2"/>
  <c r="AL95" i="2"/>
  <c r="K95" i="2"/>
  <c r="AM94" i="2"/>
  <c r="AL92" i="2"/>
  <c r="K92" i="2"/>
  <c r="AN91" i="2"/>
  <c r="AN90" i="2"/>
  <c r="AL88" i="2"/>
  <c r="K88" i="2"/>
  <c r="AN87" i="2"/>
  <c r="AN86" i="2"/>
  <c r="AK84" i="2"/>
  <c r="AM80" i="2"/>
  <c r="J80" i="2"/>
  <c r="G75" i="2"/>
  <c r="H75" i="2" s="1"/>
  <c r="L75" i="2"/>
  <c r="M75" i="2" s="1"/>
  <c r="AM75" i="2"/>
  <c r="AN75" i="2"/>
  <c r="J66" i="2"/>
  <c r="AK66" i="2"/>
  <c r="K66" i="2"/>
  <c r="AL66" i="2"/>
  <c r="G66" i="2"/>
  <c r="H66" i="2" s="1"/>
  <c r="AM66" i="2"/>
  <c r="AN66" i="2"/>
  <c r="AN64" i="2"/>
  <c r="H26" i="2"/>
  <c r="J26" i="2"/>
  <c r="AK26" i="2"/>
  <c r="K26" i="2"/>
  <c r="AL26" i="2"/>
  <c r="AM26" i="2"/>
  <c r="G23" i="2"/>
  <c r="H23" i="2" s="1"/>
  <c r="L23" i="2"/>
  <c r="M23" i="2" s="1"/>
  <c r="AM23" i="2"/>
  <c r="AN23" i="2"/>
  <c r="AK149" i="2"/>
  <c r="J149" i="2"/>
  <c r="AK145" i="2"/>
  <c r="J145" i="2"/>
  <c r="AK141" i="2"/>
  <c r="J141" i="2"/>
  <c r="AK137" i="2"/>
  <c r="J137" i="2"/>
  <c r="AK133" i="2"/>
  <c r="J133" i="2"/>
  <c r="M133" i="2" s="1"/>
  <c r="AK129" i="2"/>
  <c r="J129" i="2"/>
  <c r="AK125" i="2"/>
  <c r="J125" i="2"/>
  <c r="AK121" i="2"/>
  <c r="J121" i="2"/>
  <c r="AK117" i="2"/>
  <c r="J117" i="2"/>
  <c r="AK113" i="2"/>
  <c r="J113" i="2"/>
  <c r="AK109" i="2"/>
  <c r="J109" i="2"/>
  <c r="AK105" i="2"/>
  <c r="J105" i="2"/>
  <c r="L104" i="2"/>
  <c r="AK95" i="2"/>
  <c r="J95" i="2"/>
  <c r="AK94" i="2"/>
  <c r="G94" i="2"/>
  <c r="H94" i="2" s="1"/>
  <c r="AK92" i="2"/>
  <c r="J92" i="2"/>
  <c r="AM91" i="2"/>
  <c r="L91" i="2"/>
  <c r="AM90" i="2"/>
  <c r="G90" i="2"/>
  <c r="H90" i="2" s="1"/>
  <c r="AK88" i="2"/>
  <c r="J88" i="2"/>
  <c r="AM87" i="2"/>
  <c r="L87" i="2"/>
  <c r="AM86" i="2"/>
  <c r="G86" i="2"/>
  <c r="H86" i="2" s="1"/>
  <c r="G84" i="2"/>
  <c r="H84" i="2" s="1"/>
  <c r="AK80" i="2"/>
  <c r="M73" i="2"/>
  <c r="L72" i="2"/>
  <c r="L70" i="2"/>
  <c r="K67" i="2"/>
  <c r="AM64" i="2"/>
  <c r="G64" i="2"/>
  <c r="H64" i="2" s="1"/>
  <c r="G63" i="2"/>
  <c r="H63" i="2" s="1"/>
  <c r="L63" i="2"/>
  <c r="M63" i="2" s="1"/>
  <c r="AM63" i="2"/>
  <c r="AN63" i="2"/>
  <c r="L60" i="2"/>
  <c r="L58" i="2"/>
  <c r="G39" i="2"/>
  <c r="H39" i="2" s="1"/>
  <c r="K39" i="2"/>
  <c r="AL39" i="2"/>
  <c r="L39" i="2"/>
  <c r="AM39" i="2"/>
  <c r="AN39" i="2"/>
  <c r="J30" i="2"/>
  <c r="AK30" i="2"/>
  <c r="K30" i="2"/>
  <c r="AL30" i="2"/>
  <c r="G30" i="2"/>
  <c r="H30" i="2" s="1"/>
  <c r="AN30" i="2"/>
  <c r="L30" i="2"/>
  <c r="AL156" i="2"/>
  <c r="AL152" i="2"/>
  <c r="AL148" i="2"/>
  <c r="AL144" i="2"/>
  <c r="AL140" i="2"/>
  <c r="AL136" i="2"/>
  <c r="AL132" i="2"/>
  <c r="AL128" i="2"/>
  <c r="AL124" i="2"/>
  <c r="AL120" i="2"/>
  <c r="AL116" i="2"/>
  <c r="AL112" i="2"/>
  <c r="AL108" i="2"/>
  <c r="AL104" i="2"/>
  <c r="K104" i="2"/>
  <c r="AM103" i="2"/>
  <c r="J103" i="2"/>
  <c r="AL102" i="2"/>
  <c r="J102" i="2"/>
  <c r="G95" i="2"/>
  <c r="H95" i="2" s="1"/>
  <c r="AL91" i="2"/>
  <c r="K91" i="2"/>
  <c r="AL87" i="2"/>
  <c r="K87" i="2"/>
  <c r="L82" i="2"/>
  <c r="G80" i="2"/>
  <c r="H80" i="2" s="1"/>
  <c r="J74" i="2"/>
  <c r="AK74" i="2"/>
  <c r="K74" i="2"/>
  <c r="AL74" i="2"/>
  <c r="G74" i="2"/>
  <c r="H74" i="2" s="1"/>
  <c r="AM74" i="2"/>
  <c r="AN74" i="2"/>
  <c r="AN72" i="2"/>
  <c r="H72" i="2"/>
  <c r="J68" i="2"/>
  <c r="AK68" i="2"/>
  <c r="K68" i="2"/>
  <c r="AL68" i="2"/>
  <c r="J67" i="2"/>
  <c r="K60" i="2"/>
  <c r="G58" i="2"/>
  <c r="H58" i="2" s="1"/>
  <c r="G55" i="2"/>
  <c r="H55" i="2" s="1"/>
  <c r="L55" i="2"/>
  <c r="M55" i="2" s="1"/>
  <c r="AM55" i="2"/>
  <c r="G42" i="2"/>
  <c r="H42" i="2" s="1"/>
  <c r="L40" i="2"/>
  <c r="AN62" i="2"/>
  <c r="H62" i="2"/>
  <c r="H54" i="2"/>
  <c r="J54" i="2"/>
  <c r="AK54" i="2"/>
  <c r="K54" i="2"/>
  <c r="AL54" i="2"/>
  <c r="M53" i="2"/>
  <c r="AN52" i="2"/>
  <c r="G51" i="2"/>
  <c r="H51" i="2" s="1"/>
  <c r="L50" i="2"/>
  <c r="AK48" i="2"/>
  <c r="H48" i="2"/>
  <c r="AL47" i="2"/>
  <c r="K47" i="2"/>
  <c r="AN38" i="2"/>
  <c r="G38" i="2"/>
  <c r="H38" i="2" s="1"/>
  <c r="AK35" i="2"/>
  <c r="H22" i="2"/>
  <c r="J22" i="2"/>
  <c r="AK22" i="2"/>
  <c r="K22" i="2"/>
  <c r="AL22" i="2"/>
  <c r="M21" i="2"/>
  <c r="AN20" i="2"/>
  <c r="G19" i="2"/>
  <c r="H19" i="2" s="1"/>
  <c r="L18" i="2"/>
  <c r="AK15" i="2"/>
  <c r="G14" i="2"/>
  <c r="H14" i="2" s="1"/>
  <c r="J14" i="2"/>
  <c r="AK14" i="2"/>
  <c r="K14" i="2"/>
  <c r="AL14" i="2"/>
  <c r="G4" i="2"/>
  <c r="H4" i="2" s="1"/>
  <c r="J4" i="2"/>
  <c r="AK4" i="2"/>
  <c r="K4" i="2"/>
  <c r="AL4" i="2"/>
  <c r="AN4" i="2"/>
  <c r="L4" i="2"/>
  <c r="S14" i="1"/>
  <c r="AM62" i="2"/>
  <c r="AM52" i="2"/>
  <c r="K52" i="2"/>
  <c r="M52" i="2" s="1"/>
  <c r="AN51" i="2"/>
  <c r="M51" i="2"/>
  <c r="AN50" i="2"/>
  <c r="AK47" i="2"/>
  <c r="H34" i="2"/>
  <c r="J34" i="2"/>
  <c r="AK34" i="2"/>
  <c r="K34" i="2"/>
  <c r="AL34" i="2"/>
  <c r="M33" i="2"/>
  <c r="M32" i="2"/>
  <c r="AN32" i="2"/>
  <c r="G31" i="2"/>
  <c r="H31" i="2" s="1"/>
  <c r="AM20" i="2"/>
  <c r="K20" i="2"/>
  <c r="AN19" i="2"/>
  <c r="M19" i="2"/>
  <c r="AN18" i="2"/>
  <c r="H46" i="2"/>
  <c r="J46" i="2"/>
  <c r="AK46" i="2"/>
  <c r="K46" i="2"/>
  <c r="AL46" i="2"/>
  <c r="M45" i="2"/>
  <c r="M44" i="2"/>
  <c r="AN44" i="2"/>
  <c r="G43" i="2"/>
  <c r="H43" i="2" s="1"/>
  <c r="N286" i="2"/>
  <c r="Q286" i="2"/>
  <c r="U286" i="2"/>
  <c r="O286" i="2"/>
  <c r="N278" i="2"/>
  <c r="Q278" i="2"/>
  <c r="U278" i="2"/>
  <c r="O278" i="2"/>
  <c r="O485" i="2"/>
  <c r="U485" i="2"/>
  <c r="N485" i="2"/>
  <c r="N477" i="2"/>
  <c r="O477" i="2"/>
  <c r="J38" i="2"/>
  <c r="AK38" i="2"/>
  <c r="K38" i="2"/>
  <c r="AL38" i="2"/>
  <c r="M37" i="2"/>
  <c r="AN36" i="2"/>
  <c r="G35" i="2"/>
  <c r="H35" i="2" s="1"/>
  <c r="G18" i="2"/>
  <c r="H18" i="2" s="1"/>
  <c r="J18" i="2"/>
  <c r="AK18" i="2"/>
  <c r="K18" i="2"/>
  <c r="AL18" i="2"/>
  <c r="M16" i="2"/>
  <c r="G15" i="2"/>
  <c r="H15" i="2" s="1"/>
  <c r="N285" i="2"/>
  <c r="Q285" i="2"/>
  <c r="O285" i="2"/>
  <c r="U285" i="2"/>
  <c r="N277" i="2"/>
  <c r="Q277" i="2"/>
  <c r="O277" i="2"/>
  <c r="U277" i="2"/>
  <c r="N484" i="2"/>
  <c r="O484" i="2"/>
  <c r="U484" i="2"/>
  <c r="U477" i="2"/>
  <c r="M65" i="2"/>
  <c r="J62" i="2"/>
  <c r="AK62" i="2"/>
  <c r="K62" i="2"/>
  <c r="AL62" i="2"/>
  <c r="M61" i="2"/>
  <c r="H50" i="2"/>
  <c r="J50" i="2"/>
  <c r="AK50" i="2"/>
  <c r="K50" i="2"/>
  <c r="AL50" i="2"/>
  <c r="M49" i="2"/>
  <c r="M48" i="2"/>
  <c r="AN48" i="2"/>
  <c r="G47" i="2"/>
  <c r="H47" i="2" s="1"/>
  <c r="L46" i="2"/>
  <c r="AK44" i="2"/>
  <c r="H44" i="2"/>
  <c r="AL43" i="2"/>
  <c r="K43" i="2"/>
  <c r="AM36" i="2"/>
  <c r="K36" i="2"/>
  <c r="AN35" i="2"/>
  <c r="M35" i="2"/>
  <c r="AN15" i="2"/>
  <c r="M15" i="2"/>
  <c r="N284" i="2"/>
  <c r="Q284" i="2"/>
  <c r="U284" i="2"/>
  <c r="O284" i="2"/>
  <c r="O483" i="2"/>
  <c r="U483" i="2"/>
  <c r="N483" i="2"/>
  <c r="AN93" i="2"/>
  <c r="AN89" i="2"/>
  <c r="AN85" i="2"/>
  <c r="AN81" i="2"/>
  <c r="AN77" i="2"/>
  <c r="AN73" i="2"/>
  <c r="AN69" i="2"/>
  <c r="AN65" i="2"/>
  <c r="AN61" i="2"/>
  <c r="AN57" i="2"/>
  <c r="AN53" i="2"/>
  <c r="AN49" i="2"/>
  <c r="AN45" i="2"/>
  <c r="AN41" i="2"/>
  <c r="AN37" i="2"/>
  <c r="AN33" i="2"/>
  <c r="AN29" i="2"/>
  <c r="AN25" i="2"/>
  <c r="AN21" i="2"/>
  <c r="AN17" i="2"/>
  <c r="G9" i="2"/>
  <c r="H9" i="2" s="1"/>
  <c r="K9" i="2"/>
  <c r="AL9" i="2"/>
  <c r="B13" i="1"/>
  <c r="I13" i="1"/>
  <c r="H3" i="2"/>
  <c r="AN16" i="2"/>
  <c r="M10" i="2"/>
  <c r="AN10" i="2"/>
  <c r="H10" i="2"/>
  <c r="M5" i="2"/>
  <c r="AN5" i="2"/>
  <c r="G5" i="2"/>
  <c r="H5" i="2" s="1"/>
  <c r="K12" i="2"/>
  <c r="AL12" i="2"/>
  <c r="AN12" i="2"/>
  <c r="M11" i="2"/>
  <c r="H8" i="2"/>
  <c r="AN8" i="2"/>
  <c r="AN3" i="2"/>
  <c r="N283" i="2"/>
  <c r="Q283" i="2"/>
  <c r="O283" i="2"/>
  <c r="U283" i="2"/>
  <c r="N490" i="2"/>
  <c r="O490" i="2"/>
  <c r="U490" i="2"/>
  <c r="N482" i="2"/>
  <c r="O482" i="2"/>
  <c r="U482" i="2"/>
  <c r="Q282" i="2"/>
  <c r="O282" i="2"/>
  <c r="U282" i="2"/>
  <c r="N489" i="2"/>
  <c r="O489" i="2"/>
  <c r="U489" i="2"/>
  <c r="N481" i="2"/>
  <c r="O481" i="2"/>
  <c r="U481" i="2"/>
  <c r="AN11" i="2"/>
  <c r="AL8" i="2"/>
  <c r="K8" i="2"/>
  <c r="AL3" i="2"/>
  <c r="K3" i="2"/>
  <c r="O281" i="2"/>
  <c r="U281" i="2"/>
  <c r="N281" i="2"/>
  <c r="N488" i="2"/>
  <c r="O488" i="2"/>
  <c r="U488" i="2"/>
  <c r="N480" i="2"/>
  <c r="O480" i="2"/>
  <c r="U480" i="2"/>
  <c r="K9" i="1"/>
  <c r="B4" i="1"/>
  <c r="AK8" i="2"/>
  <c r="J8" i="2"/>
  <c r="AK3" i="2"/>
  <c r="J3" i="2"/>
  <c r="O280" i="2"/>
  <c r="U280" i="2"/>
  <c r="Q280" i="2"/>
  <c r="N487" i="2"/>
  <c r="O487" i="2"/>
  <c r="U487" i="2"/>
  <c r="N479" i="2"/>
  <c r="O479" i="2"/>
  <c r="U479" i="2"/>
  <c r="K12" i="1"/>
  <c r="O279" i="2"/>
  <c r="U279" i="2"/>
  <c r="N279" i="2"/>
  <c r="N486" i="2"/>
  <c r="O486" i="2"/>
  <c r="U486" i="2"/>
  <c r="N478" i="2"/>
  <c r="O478" i="2"/>
  <c r="U478" i="2"/>
  <c r="M6" i="1"/>
  <c r="M12" i="1"/>
  <c r="M370" i="2" l="1"/>
  <c r="M337" i="2"/>
  <c r="M316" i="2"/>
  <c r="M339" i="2"/>
  <c r="M297" i="2"/>
  <c r="M311" i="2"/>
  <c r="M304" i="2"/>
  <c r="M321" i="2"/>
  <c r="M357" i="2"/>
  <c r="M375" i="2"/>
  <c r="M358" i="2"/>
  <c r="M301" i="2"/>
  <c r="M305" i="2"/>
  <c r="M315" i="2"/>
  <c r="M312" i="2"/>
  <c r="M340" i="2"/>
  <c r="M379" i="2"/>
  <c r="M299" i="2"/>
  <c r="M380" i="2"/>
  <c r="M292" i="2"/>
  <c r="M381" i="2"/>
  <c r="M333" i="2"/>
  <c r="M383" i="2"/>
  <c r="M296" i="2"/>
  <c r="M322" i="2"/>
  <c r="M294" i="2"/>
  <c r="M369" i="2"/>
  <c r="M327" i="2"/>
  <c r="M382" i="2"/>
  <c r="M289" i="2"/>
  <c r="M317" i="2"/>
  <c r="M298" i="2"/>
  <c r="M335" i="2"/>
  <c r="M388" i="2"/>
  <c r="M363" i="2"/>
  <c r="M371" i="2"/>
  <c r="M346" i="2"/>
  <c r="M328" i="2"/>
  <c r="M342" i="2"/>
  <c r="M295" i="2"/>
  <c r="M364" i="2"/>
  <c r="M553" i="2"/>
  <c r="M361" i="2"/>
  <c r="M374" i="2"/>
  <c r="M325" i="2"/>
  <c r="M314" i="2"/>
  <c r="M519" i="2"/>
  <c r="M310" i="2"/>
  <c r="M326" i="2"/>
  <c r="M323" i="2"/>
  <c r="M362" i="2"/>
  <c r="M291" i="2"/>
  <c r="M334" i="2"/>
  <c r="M385" i="2"/>
  <c r="M302" i="2"/>
  <c r="M329" i="2"/>
  <c r="M359" i="2"/>
  <c r="M347" i="2"/>
  <c r="M330" i="2"/>
  <c r="M372" i="2"/>
  <c r="M585" i="2"/>
  <c r="M258" i="2"/>
  <c r="M341" i="2"/>
  <c r="M360" i="2"/>
  <c r="M319" i="2"/>
  <c r="M348" i="2"/>
  <c r="M373" i="2"/>
  <c r="M352" i="2"/>
  <c r="M389" i="2"/>
  <c r="M307" i="2"/>
  <c r="M309" i="2"/>
  <c r="M345" i="2"/>
  <c r="M336" i="2"/>
  <c r="M331" i="2"/>
  <c r="M368" i="2"/>
  <c r="M290" i="2"/>
  <c r="M386" i="2"/>
  <c r="M306" i="2"/>
  <c r="M318" i="2"/>
  <c r="M293" i="2"/>
  <c r="M324" i="2"/>
  <c r="M351" i="2"/>
  <c r="M456" i="2"/>
  <c r="M474" i="2"/>
  <c r="M453" i="2"/>
  <c r="M463" i="2"/>
  <c r="M473" i="2"/>
  <c r="M458" i="2"/>
  <c r="M455" i="2"/>
  <c r="M466" i="2"/>
  <c r="M461" i="2"/>
  <c r="M471" i="2"/>
  <c r="M464" i="2"/>
  <c r="I10" i="1"/>
  <c r="M449" i="2"/>
  <c r="M447" i="2"/>
  <c r="M462" i="2"/>
  <c r="M459" i="2"/>
  <c r="M472" i="2"/>
  <c r="M448" i="2"/>
  <c r="M467" i="2"/>
  <c r="M460" i="2"/>
  <c r="M452" i="2"/>
  <c r="M465" i="2"/>
  <c r="M457" i="2"/>
  <c r="M469" i="2"/>
  <c r="M454" i="2"/>
  <c r="M450" i="2"/>
  <c r="L475" i="2"/>
  <c r="K475" i="2"/>
  <c r="G475" i="2"/>
  <c r="H475" i="2" s="1"/>
  <c r="AL475" i="2"/>
  <c r="AN475" i="2"/>
  <c r="J475" i="2"/>
  <c r="AM475" i="2"/>
  <c r="AK475" i="2"/>
  <c r="M121" i="2"/>
  <c r="M181" i="2"/>
  <c r="M124" i="2"/>
  <c r="M119" i="2"/>
  <c r="M211" i="2"/>
  <c r="M108" i="2"/>
  <c r="M136" i="2"/>
  <c r="M114" i="2"/>
  <c r="M146" i="2"/>
  <c r="M171" i="2"/>
  <c r="M185" i="2"/>
  <c r="M132" i="2"/>
  <c r="M126" i="2"/>
  <c r="M103" i="2"/>
  <c r="M169" i="2"/>
  <c r="M152" i="2"/>
  <c r="M135" i="2"/>
  <c r="M209" i="2"/>
  <c r="M145" i="2"/>
  <c r="M106" i="2"/>
  <c r="M193" i="2"/>
  <c r="M173" i="2"/>
  <c r="M204" i="2"/>
  <c r="M199" i="2"/>
  <c r="M112" i="2"/>
  <c r="M166" i="2"/>
  <c r="M120" i="2"/>
  <c r="AK217" i="2"/>
  <c r="M138" i="2"/>
  <c r="M189" i="2"/>
  <c r="M162" i="2"/>
  <c r="M131" i="2"/>
  <c r="M178" i="2"/>
  <c r="M184" i="2"/>
  <c r="M177" i="2"/>
  <c r="M201" i="2"/>
  <c r="M139" i="2"/>
  <c r="M195" i="2"/>
  <c r="M205" i="2"/>
  <c r="M110" i="2"/>
  <c r="M134" i="2"/>
  <c r="M142" i="2"/>
  <c r="M117" i="2"/>
  <c r="AL1" i="2"/>
  <c r="M505" i="2"/>
  <c r="M552" i="2"/>
  <c r="M147" i="2"/>
  <c r="M558" i="2"/>
  <c r="M534" i="2"/>
  <c r="V1" i="3"/>
  <c r="M399" i="2"/>
  <c r="M562" i="2"/>
  <c r="M404" i="2"/>
  <c r="M574" i="2"/>
  <c r="M437" i="2"/>
  <c r="M539" i="2"/>
  <c r="M523" i="2"/>
  <c r="M535" i="2"/>
  <c r="M554" i="2"/>
  <c r="M203" i="2"/>
  <c r="M202" i="2"/>
  <c r="M200" i="2"/>
  <c r="M187" i="2"/>
  <c r="M182" i="2"/>
  <c r="M206" i="2"/>
  <c r="M161" i="2"/>
  <c r="M188" i="2"/>
  <c r="M107" i="2"/>
  <c r="M186" i="2"/>
  <c r="M210" i="2"/>
  <c r="M179" i="2"/>
  <c r="M105" i="2"/>
  <c r="M129" i="2"/>
  <c r="M190" i="2"/>
  <c r="M214" i="2"/>
  <c r="M183" i="2"/>
  <c r="M208" i="2"/>
  <c r="M196" i="2"/>
  <c r="M175" i="2"/>
  <c r="M113" i="2"/>
  <c r="M137" i="2"/>
  <c r="M215" i="2"/>
  <c r="M115" i="2"/>
  <c r="M207" i="2"/>
  <c r="M160" i="2"/>
  <c r="M116" i="2"/>
  <c r="M128" i="2"/>
  <c r="M125" i="2"/>
  <c r="M155" i="2"/>
  <c r="M172" i="2"/>
  <c r="M158" i="2"/>
  <c r="M154" i="2"/>
  <c r="M192" i="2"/>
  <c r="M176" i="2"/>
  <c r="M180" i="2"/>
  <c r="M123" i="2"/>
  <c r="M156" i="2"/>
  <c r="M151" i="2"/>
  <c r="M157" i="2"/>
  <c r="M143" i="2"/>
  <c r="M170" i="2"/>
  <c r="M194" i="2"/>
  <c r="M174" i="2"/>
  <c r="M198" i="2"/>
  <c r="M216" i="2"/>
  <c r="U14" i="1"/>
  <c r="I8" i="1"/>
  <c r="M525" i="2"/>
  <c r="M529" i="2"/>
  <c r="M500" i="2"/>
  <c r="M526" i="2"/>
  <c r="M498" i="2"/>
  <c r="M518" i="2"/>
  <c r="M502" i="2"/>
  <c r="M517" i="2"/>
  <c r="M510" i="2"/>
  <c r="M493" i="2"/>
  <c r="M497" i="2"/>
  <c r="M503" i="2"/>
  <c r="M522" i="2"/>
  <c r="M521" i="2"/>
  <c r="M511" i="2"/>
  <c r="M509" i="2"/>
  <c r="M527" i="2"/>
  <c r="M516" i="2"/>
  <c r="K532" i="2"/>
  <c r="M515" i="2"/>
  <c r="M531" i="2"/>
  <c r="M513" i="2"/>
  <c r="M494" i="2"/>
  <c r="L532" i="2"/>
  <c r="M499" i="2"/>
  <c r="M507" i="2"/>
  <c r="M151" i="3"/>
  <c r="M180" i="3"/>
  <c r="M208" i="3"/>
  <c r="M209" i="3"/>
  <c r="M28" i="3"/>
  <c r="M218" i="3"/>
  <c r="M216" i="3"/>
  <c r="M212" i="3"/>
  <c r="M50" i="3"/>
  <c r="M150" i="3"/>
  <c r="M189" i="3"/>
  <c r="M146" i="3"/>
  <c r="M5" i="3"/>
  <c r="M76" i="3"/>
  <c r="M223" i="3"/>
  <c r="M60" i="3"/>
  <c r="M24" i="3"/>
  <c r="M29" i="3"/>
  <c r="M103" i="3"/>
  <c r="M226" i="3"/>
  <c r="M15" i="3"/>
  <c r="M149" i="3"/>
  <c r="M237" i="3"/>
  <c r="M8" i="3"/>
  <c r="M25" i="3"/>
  <c r="M7" i="3"/>
  <c r="M164" i="3"/>
  <c r="M86" i="3"/>
  <c r="M169" i="3"/>
  <c r="M182" i="3"/>
  <c r="M157" i="3"/>
  <c r="M81" i="3"/>
  <c r="M61" i="3"/>
  <c r="M230" i="3"/>
  <c r="M9" i="3"/>
  <c r="M170" i="3"/>
  <c r="M23" i="3"/>
  <c r="M41" i="3"/>
  <c r="M243" i="3"/>
  <c r="M44" i="3"/>
  <c r="M107" i="3"/>
  <c r="M221" i="3"/>
  <c r="M57" i="3"/>
  <c r="M12" i="3"/>
  <c r="M119" i="3"/>
  <c r="M187" i="3"/>
  <c r="M17" i="3"/>
  <c r="M133" i="3"/>
  <c r="M178" i="3"/>
  <c r="M135" i="3"/>
  <c r="M55" i="3"/>
  <c r="M234" i="3"/>
  <c r="M211" i="3"/>
  <c r="M20" i="3"/>
  <c r="M45" i="3"/>
  <c r="M195" i="3"/>
  <c r="M77" i="3"/>
  <c r="M186" i="3"/>
  <c r="M27" i="3"/>
  <c r="M40" i="3"/>
  <c r="M85" i="3"/>
  <c r="M34" i="3"/>
  <c r="M137" i="3"/>
  <c r="M198" i="3"/>
  <c r="M105" i="3"/>
  <c r="M99" i="3"/>
  <c r="M156" i="3"/>
  <c r="M202" i="3"/>
  <c r="M69" i="3"/>
  <c r="M36" i="3"/>
  <c r="M18" i="3"/>
  <c r="M239" i="3"/>
  <c r="M171" i="3"/>
  <c r="M228" i="3"/>
  <c r="M240" i="3"/>
  <c r="M97" i="3"/>
  <c r="M129" i="3"/>
  <c r="M141" i="3"/>
  <c r="M173" i="3"/>
  <c r="M194" i="3"/>
  <c r="M242" i="3"/>
  <c r="M224" i="3"/>
  <c r="M59" i="3"/>
  <c r="M68" i="3"/>
  <c r="M227" i="3"/>
  <c r="M65" i="3"/>
  <c r="M43" i="3"/>
  <c r="M67" i="3"/>
  <c r="M51" i="3"/>
  <c r="M4" i="3"/>
  <c r="M123" i="3"/>
  <c r="M232" i="3"/>
  <c r="M175" i="3"/>
  <c r="M144" i="3"/>
  <c r="M73" i="3"/>
  <c r="M117" i="3"/>
  <c r="M89" i="3"/>
  <c r="M125" i="3"/>
  <c r="M210" i="3"/>
  <c r="M139" i="3"/>
  <c r="M49" i="3"/>
  <c r="M154" i="3"/>
  <c r="M91" i="3"/>
  <c r="M205" i="3"/>
  <c r="M39" i="3"/>
  <c r="M33" i="3"/>
  <c r="M19" i="3"/>
  <c r="M3" i="3"/>
  <c r="M68" i="2"/>
  <c r="M17" i="2"/>
  <c r="M92" i="2"/>
  <c r="M81" i="2"/>
  <c r="M78" i="2"/>
  <c r="M39" i="2"/>
  <c r="M42" i="2"/>
  <c r="M69" i="2"/>
  <c r="M88" i="2"/>
  <c r="M99" i="2"/>
  <c r="M57" i="2"/>
  <c r="M79" i="2"/>
  <c r="M70" i="2"/>
  <c r="M27" i="2"/>
  <c r="M76" i="2"/>
  <c r="M95" i="2"/>
  <c r="M13" i="2"/>
  <c r="M80" i="2"/>
  <c r="M50" i="2"/>
  <c r="M24" i="2"/>
  <c r="M25" i="2"/>
  <c r="M77" i="2"/>
  <c r="M83" i="2"/>
  <c r="M41" i="2"/>
  <c r="M67" i="2"/>
  <c r="M22" i="2"/>
  <c r="M91" i="2"/>
  <c r="M26" i="2"/>
  <c r="M98" i="2"/>
  <c r="M28" i="2"/>
  <c r="M59" i="2"/>
  <c r="M29" i="2"/>
  <c r="M31" i="2"/>
  <c r="M82" i="2"/>
  <c r="M30" i="2"/>
  <c r="M72" i="2"/>
  <c r="M97" i="2"/>
  <c r="M572" i="2"/>
  <c r="M569" i="2"/>
  <c r="M543" i="2"/>
  <c r="M587" i="2"/>
  <c r="M550" i="2"/>
  <c r="M563" i="2"/>
  <c r="M540" i="2"/>
  <c r="M556" i="2"/>
  <c r="M544" i="2"/>
  <c r="M547" i="2"/>
  <c r="M578" i="2"/>
  <c r="M565" i="2"/>
  <c r="M538" i="2"/>
  <c r="M586" i="2"/>
  <c r="M583" i="2"/>
  <c r="M579" i="2"/>
  <c r="M582" i="2"/>
  <c r="L589" i="2"/>
  <c r="AN589" i="2"/>
  <c r="J589" i="2"/>
  <c r="AM589" i="2"/>
  <c r="AK589" i="2"/>
  <c r="G589" i="2"/>
  <c r="H589" i="2" s="1"/>
  <c r="K589" i="2"/>
  <c r="M227" i="2"/>
  <c r="M220" i="2"/>
  <c r="M236" i="2"/>
  <c r="M238" i="2"/>
  <c r="M221" i="2"/>
  <c r="M274" i="2"/>
  <c r="M231" i="2"/>
  <c r="M268" i="2"/>
  <c r="M222" i="2"/>
  <c r="M233" i="2"/>
  <c r="M272" i="2"/>
  <c r="M224" i="2"/>
  <c r="M241" i="2"/>
  <c r="M273" i="2"/>
  <c r="M271" i="2"/>
  <c r="M264" i="2"/>
  <c r="M267" i="2"/>
  <c r="M245" i="2"/>
  <c r="M232" i="2"/>
  <c r="M240" i="2"/>
  <c r="M256" i="2"/>
  <c r="M255" i="2"/>
  <c r="M266" i="2"/>
  <c r="M246" i="2"/>
  <c r="M250" i="2"/>
  <c r="M252" i="2"/>
  <c r="M269" i="2"/>
  <c r="M228" i="2"/>
  <c r="M225" i="2"/>
  <c r="M260" i="2"/>
  <c r="M251" i="2"/>
  <c r="M229" i="2"/>
  <c r="M265" i="2"/>
  <c r="M259" i="2"/>
  <c r="M275" i="2"/>
  <c r="M237" i="2"/>
  <c r="M243" i="2"/>
  <c r="M226" i="2"/>
  <c r="M219" i="2"/>
  <c r="M223" i="2"/>
  <c r="M270" i="2"/>
  <c r="M257" i="2"/>
  <c r="M254" i="2"/>
  <c r="M239" i="2"/>
  <c r="M235" i="2"/>
  <c r="M263" i="2"/>
  <c r="M247" i="2"/>
  <c r="M249" i="2"/>
  <c r="M416" i="2"/>
  <c r="M441" i="2"/>
  <c r="M405" i="2"/>
  <c r="M402" i="2"/>
  <c r="M392" i="2"/>
  <c r="M398" i="2"/>
  <c r="M400" i="2"/>
  <c r="M394" i="2"/>
  <c r="M427" i="2"/>
  <c r="M436" i="2"/>
  <c r="M440" i="2"/>
  <c r="M432" i="2"/>
  <c r="M420" i="2"/>
  <c r="M439" i="2"/>
  <c r="M442" i="2"/>
  <c r="M423" i="2"/>
  <c r="M424" i="2"/>
  <c r="M419" i="2"/>
  <c r="M431" i="2"/>
  <c r="M408" i="2"/>
  <c r="M430" i="2"/>
  <c r="M397" i="2"/>
  <c r="M412" i="2"/>
  <c r="M406" i="2"/>
  <c r="M434" i="2"/>
  <c r="M418" i="2"/>
  <c r="M422" i="2"/>
  <c r="M438" i="2"/>
  <c r="M426" i="2"/>
  <c r="M393" i="2"/>
  <c r="M410" i="2"/>
  <c r="M435" i="2"/>
  <c r="J444" i="2"/>
  <c r="AK444" i="2"/>
  <c r="G444" i="2"/>
  <c r="H444" i="2" s="1"/>
  <c r="M4" i="2"/>
  <c r="M249" i="3"/>
  <c r="M476" i="3"/>
  <c r="F479" i="2"/>
  <c r="M264" i="3"/>
  <c r="M308" i="3"/>
  <c r="V491" i="2"/>
  <c r="M484" i="3"/>
  <c r="F481" i="2"/>
  <c r="X491" i="2"/>
  <c r="F485" i="2"/>
  <c r="F488" i="2"/>
  <c r="M386" i="3"/>
  <c r="F483" i="2"/>
  <c r="F478" i="2"/>
  <c r="Z491" i="2"/>
  <c r="M301" i="3"/>
  <c r="F490" i="2"/>
  <c r="M276" i="3"/>
  <c r="F480" i="2"/>
  <c r="F487" i="2"/>
  <c r="M350" i="3"/>
  <c r="M450" i="3"/>
  <c r="M434" i="3"/>
  <c r="W491" i="2"/>
  <c r="M269" i="3"/>
  <c r="M452" i="3"/>
  <c r="F482" i="2"/>
  <c r="M305" i="3"/>
  <c r="M405" i="3"/>
  <c r="M398" i="3"/>
  <c r="M432" i="3"/>
  <c r="M416" i="3"/>
  <c r="M284" i="3"/>
  <c r="M288" i="3"/>
  <c r="P491" i="2"/>
  <c r="F477" i="2"/>
  <c r="Y491" i="2"/>
  <c r="M369" i="3"/>
  <c r="F489" i="2"/>
  <c r="F484" i="2"/>
  <c r="F486" i="2"/>
  <c r="M448" i="3"/>
  <c r="M278" i="3"/>
  <c r="M396" i="3"/>
  <c r="M317" i="3"/>
  <c r="M413" i="3"/>
  <c r="M281" i="3"/>
  <c r="M329" i="3"/>
  <c r="M377" i="3"/>
  <c r="M425" i="3"/>
  <c r="M473" i="3"/>
  <c r="M286" i="3"/>
  <c r="M382" i="3"/>
  <c r="M458" i="3"/>
  <c r="M426" i="3"/>
  <c r="M456" i="3"/>
  <c r="M344" i="3"/>
  <c r="M292" i="3"/>
  <c r="M298" i="3"/>
  <c r="M340" i="3"/>
  <c r="M265" i="3"/>
  <c r="M334" i="3"/>
  <c r="M464" i="3"/>
  <c r="M428" i="3"/>
  <c r="M302" i="3"/>
  <c r="M256" i="3"/>
  <c r="M374" i="3"/>
  <c r="M289" i="3"/>
  <c r="M260" i="3"/>
  <c r="M462" i="3"/>
  <c r="M400" i="3"/>
  <c r="M346" i="3"/>
  <c r="M468" i="3"/>
  <c r="M412" i="3"/>
  <c r="M328" i="3"/>
  <c r="M357" i="3"/>
  <c r="M445" i="3"/>
  <c r="M254" i="3"/>
  <c r="M415" i="3"/>
  <c r="M291" i="3"/>
  <c r="M339" i="3"/>
  <c r="M387" i="3"/>
  <c r="M435" i="3"/>
  <c r="M472" i="3"/>
  <c r="M280" i="3"/>
  <c r="M306" i="3"/>
  <c r="M373" i="3"/>
  <c r="M469" i="3"/>
  <c r="M414" i="3"/>
  <c r="M478" i="3"/>
  <c r="M310" i="3"/>
  <c r="M384" i="3"/>
  <c r="M342" i="3"/>
  <c r="M424" i="3"/>
  <c r="M338" i="3"/>
  <c r="M356" i="3"/>
  <c r="M304" i="3"/>
  <c r="M321" i="3"/>
  <c r="M274" i="3"/>
  <c r="M312" i="3"/>
  <c r="M314" i="3"/>
  <c r="M378" i="3"/>
  <c r="M268" i="3"/>
  <c r="M486" i="3"/>
  <c r="M336" i="3"/>
  <c r="M282" i="3"/>
  <c r="M247" i="3"/>
  <c r="M439" i="3"/>
  <c r="M257" i="3"/>
  <c r="M258" i="3"/>
  <c r="M430" i="3"/>
  <c r="M366" i="3"/>
  <c r="M490" i="3"/>
  <c r="M402" i="3"/>
  <c r="M307" i="3"/>
  <c r="M355" i="3"/>
  <c r="M403" i="3"/>
  <c r="M451" i="3"/>
  <c r="M261" i="3"/>
  <c r="M267" i="3"/>
  <c r="M353" i="3"/>
  <c r="M397" i="3"/>
  <c r="M272" i="3"/>
  <c r="M273" i="3"/>
  <c r="M419" i="3"/>
  <c r="M449" i="3"/>
  <c r="M259" i="3"/>
  <c r="M275" i="3"/>
  <c r="M323" i="3"/>
  <c r="M371" i="3"/>
  <c r="M467" i="3"/>
  <c r="M333" i="3"/>
  <c r="M429" i="3"/>
  <c r="M262" i="3"/>
  <c r="M385" i="3"/>
  <c r="M349" i="3"/>
  <c r="M465" i="3"/>
  <c r="M365" i="3"/>
  <c r="M461" i="3"/>
  <c r="M270" i="3"/>
  <c r="M417" i="3"/>
  <c r="M285" i="3"/>
  <c r="M381" i="3"/>
  <c r="M477" i="3"/>
  <c r="M313" i="3"/>
  <c r="M361" i="3"/>
  <c r="M409" i="3"/>
  <c r="M457" i="3"/>
  <c r="M246" i="3"/>
  <c r="I3" i="1"/>
  <c r="B10" i="1"/>
  <c r="Z10" i="1" s="1"/>
  <c r="B5" i="1"/>
  <c r="AF5" i="1" s="1"/>
  <c r="L444" i="2"/>
  <c r="AM444" i="2"/>
  <c r="K444" i="2"/>
  <c r="AI490" i="2"/>
  <c r="B3" i="1"/>
  <c r="X3" i="1" s="1"/>
  <c r="E286" i="2"/>
  <c r="I5" i="1"/>
  <c r="E278" i="2"/>
  <c r="AG283" i="2"/>
  <c r="AI481" i="2"/>
  <c r="E483" i="2"/>
  <c r="AI485" i="2"/>
  <c r="B8" i="1"/>
  <c r="AN8" i="1" s="1"/>
  <c r="G244" i="3"/>
  <c r="H244" i="3" s="1"/>
  <c r="E45" i="5"/>
  <c r="C62" i="8"/>
  <c r="AH1" i="2"/>
  <c r="E1" i="3"/>
  <c r="I28" i="8"/>
  <c r="P1" i="3"/>
  <c r="I2" i="8"/>
  <c r="I15" i="8"/>
  <c r="AG1" i="2"/>
  <c r="Q1" i="3"/>
  <c r="AK1" i="2"/>
  <c r="M28" i="8"/>
  <c r="E62" i="8" s="1"/>
  <c r="R1" i="3"/>
  <c r="Q28" i="8"/>
  <c r="F62" i="8" s="1"/>
  <c r="J532" i="2"/>
  <c r="AM532" i="2"/>
  <c r="G532" i="2"/>
  <c r="H532" i="2" s="1"/>
  <c r="K6" i="2"/>
  <c r="AM6" i="2"/>
  <c r="L6" i="2"/>
  <c r="AN6" i="2"/>
  <c r="J6" i="2"/>
  <c r="AL6" i="2"/>
  <c r="G6" i="2"/>
  <c r="H6" i="2" s="1"/>
  <c r="AK6" i="2"/>
  <c r="G217" i="2"/>
  <c r="H217" i="2" s="1"/>
  <c r="K217" i="2"/>
  <c r="L217" i="2"/>
  <c r="AM217" i="2"/>
  <c r="AN217" i="2"/>
  <c r="F217" i="2"/>
  <c r="AL217" i="2"/>
  <c r="L244" i="3"/>
  <c r="K244" i="3"/>
  <c r="J244" i="3"/>
  <c r="L492" i="3"/>
  <c r="G492" i="3"/>
  <c r="H492" i="3" s="1"/>
  <c r="J492" i="3"/>
  <c r="K492" i="3"/>
  <c r="I6" i="1"/>
  <c r="B6" i="1"/>
  <c r="D281" i="2"/>
  <c r="AG281" i="2"/>
  <c r="C281" i="2"/>
  <c r="AI489" i="2"/>
  <c r="AG284" i="2"/>
  <c r="N287" i="2"/>
  <c r="D277" i="2"/>
  <c r="C277" i="2"/>
  <c r="C286" i="2"/>
  <c r="D286" i="2"/>
  <c r="M34" i="2"/>
  <c r="M14" i="2"/>
  <c r="M20" i="2"/>
  <c r="M84" i="2"/>
  <c r="M64" i="2"/>
  <c r="M94" i="2"/>
  <c r="M111" i="2"/>
  <c r="M71" i="2"/>
  <c r="M159" i="2"/>
  <c r="M353" i="2"/>
  <c r="M219" i="3"/>
  <c r="I12" i="1"/>
  <c r="E478" i="2"/>
  <c r="E279" i="2"/>
  <c r="E479" i="2"/>
  <c r="C280" i="2"/>
  <c r="D280" i="2"/>
  <c r="E280" i="2"/>
  <c r="L4" i="1"/>
  <c r="N4" i="1"/>
  <c r="V4" i="1"/>
  <c r="AL4" i="1"/>
  <c r="X4" i="1"/>
  <c r="AN4" i="1"/>
  <c r="Z4" i="1"/>
  <c r="AP4" i="1"/>
  <c r="J4" i="1"/>
  <c r="P4" i="1"/>
  <c r="AB4" i="1"/>
  <c r="AR4" i="1"/>
  <c r="AD4" i="1"/>
  <c r="AT4" i="1"/>
  <c r="AF4" i="1"/>
  <c r="AH4" i="1"/>
  <c r="AJ4" i="1"/>
  <c r="AV4" i="1"/>
  <c r="R4" i="1"/>
  <c r="T4" i="1"/>
  <c r="E482" i="2"/>
  <c r="C283" i="2"/>
  <c r="D283" i="2"/>
  <c r="C284" i="2"/>
  <c r="D284" i="2"/>
  <c r="U491" i="2"/>
  <c r="M36" i="2"/>
  <c r="M74" i="2"/>
  <c r="M163" i="2"/>
  <c r="M197" i="2"/>
  <c r="M164" i="2"/>
  <c r="M425" i="2"/>
  <c r="M575" i="2"/>
  <c r="M101" i="3"/>
  <c r="D478" i="2"/>
  <c r="C478" i="2"/>
  <c r="B12" i="1"/>
  <c r="C479" i="2"/>
  <c r="D479" i="2"/>
  <c r="E281" i="2"/>
  <c r="E489" i="2"/>
  <c r="D482" i="2"/>
  <c r="AI482" i="2"/>
  <c r="C482" i="2"/>
  <c r="M3" i="2"/>
  <c r="C483" i="2"/>
  <c r="D483" i="2"/>
  <c r="E484" i="2"/>
  <c r="E285" i="2"/>
  <c r="O491" i="2"/>
  <c r="E477" i="2"/>
  <c r="M9" i="2"/>
  <c r="M87" i="2"/>
  <c r="M102" i="2"/>
  <c r="M47" i="2"/>
  <c r="M429" i="2"/>
  <c r="M332" i="2"/>
  <c r="M421" i="2"/>
  <c r="M468" i="2"/>
  <c r="M191" i="3"/>
  <c r="AI486" i="2"/>
  <c r="AI487" i="2"/>
  <c r="I9" i="1"/>
  <c r="B9" i="1"/>
  <c r="E480" i="2"/>
  <c r="C489" i="2"/>
  <c r="D489" i="2"/>
  <c r="C484" i="2"/>
  <c r="D484" i="2"/>
  <c r="AG285" i="2"/>
  <c r="M18" i="2"/>
  <c r="N491" i="2"/>
  <c r="C477" i="2"/>
  <c r="D477" i="2"/>
  <c r="AG278" i="2"/>
  <c r="M149" i="2"/>
  <c r="M66" i="2"/>
  <c r="M60" i="2"/>
  <c r="M104" i="2"/>
  <c r="M409" i="2"/>
  <c r="M555" i="2"/>
  <c r="C480" i="2"/>
  <c r="D480" i="2"/>
  <c r="AI480" i="2"/>
  <c r="E490" i="2"/>
  <c r="M8" i="2"/>
  <c r="M43" i="2"/>
  <c r="AI484" i="2"/>
  <c r="D285" i="2"/>
  <c r="C285" i="2"/>
  <c r="AI477" i="2"/>
  <c r="C278" i="2"/>
  <c r="D278" i="2"/>
  <c r="M90" i="2"/>
  <c r="W1" i="3"/>
  <c r="M433" i="2"/>
  <c r="M403" i="2"/>
  <c r="M413" i="2"/>
  <c r="M567" i="2"/>
  <c r="M93" i="3"/>
  <c r="M200" i="3"/>
  <c r="M225" i="3"/>
  <c r="M203" i="3"/>
  <c r="M235" i="3"/>
  <c r="E486" i="2"/>
  <c r="E487" i="2"/>
  <c r="C282" i="2"/>
  <c r="D282" i="2"/>
  <c r="E282" i="2"/>
  <c r="D490" i="2"/>
  <c r="C490" i="2"/>
  <c r="AI483" i="2"/>
  <c r="U287" i="2"/>
  <c r="C485" i="2"/>
  <c r="D485" i="2"/>
  <c r="M58" i="2"/>
  <c r="M153" i="2"/>
  <c r="M127" i="2"/>
  <c r="M401" i="2"/>
  <c r="M411" i="2"/>
  <c r="D486" i="2"/>
  <c r="C486" i="2"/>
  <c r="C487" i="2"/>
  <c r="D487" i="2"/>
  <c r="E488" i="2"/>
  <c r="E481" i="2"/>
  <c r="AG282" i="2"/>
  <c r="M12" i="2"/>
  <c r="T13" i="1"/>
  <c r="AJ13" i="1"/>
  <c r="V13" i="1"/>
  <c r="AL13" i="1"/>
  <c r="N13" i="1"/>
  <c r="X13" i="1"/>
  <c r="AN13" i="1"/>
  <c r="P13" i="1"/>
  <c r="Z13" i="1"/>
  <c r="AP13" i="1"/>
  <c r="AB13" i="1"/>
  <c r="AR13" i="1"/>
  <c r="L13" i="1"/>
  <c r="AF13" i="1"/>
  <c r="AV13" i="1"/>
  <c r="AD13" i="1"/>
  <c r="AH13" i="1"/>
  <c r="AT13" i="1"/>
  <c r="J13" i="1"/>
  <c r="R13" i="1"/>
  <c r="E284" i="2"/>
  <c r="O287" i="2"/>
  <c r="E277" i="2"/>
  <c r="M38" i="2"/>
  <c r="M46" i="2"/>
  <c r="M40" i="2"/>
  <c r="M150" i="2"/>
  <c r="M56" i="2"/>
  <c r="J1" i="2"/>
  <c r="D1" i="2"/>
  <c r="N1" i="3"/>
  <c r="A28" i="8"/>
  <c r="G15" i="8"/>
  <c r="G2" i="8"/>
  <c r="M365" i="2"/>
  <c r="M559" i="2"/>
  <c r="M109" i="3"/>
  <c r="AI478" i="2"/>
  <c r="C279" i="2"/>
  <c r="AG279" i="2"/>
  <c r="D279" i="2"/>
  <c r="AI479" i="2"/>
  <c r="AG280" i="2"/>
  <c r="C488" i="2"/>
  <c r="D488" i="2"/>
  <c r="AI488" i="2"/>
  <c r="D481" i="2"/>
  <c r="C481" i="2"/>
  <c r="E283" i="2"/>
  <c r="M62" i="2"/>
  <c r="Q287" i="2"/>
  <c r="AG277" i="2"/>
  <c r="E485" i="2"/>
  <c r="AG286" i="2"/>
  <c r="M54" i="2"/>
  <c r="M109" i="2"/>
  <c r="M141" i="2"/>
  <c r="M86" i="2"/>
  <c r="M167" i="2"/>
  <c r="M168" i="2"/>
  <c r="M446" i="2"/>
  <c r="M551" i="2"/>
  <c r="M571" i="2"/>
  <c r="M417" i="2"/>
  <c r="AF8" i="1" l="1"/>
  <c r="AV8" i="1"/>
  <c r="P8" i="1"/>
  <c r="AT8" i="1"/>
  <c r="X8" i="1"/>
  <c r="L10" i="1"/>
  <c r="AL10" i="1"/>
  <c r="AH10" i="1"/>
  <c r="AD10" i="1"/>
  <c r="AJ10" i="1"/>
  <c r="AN10" i="1"/>
  <c r="X10" i="1"/>
  <c r="N10" i="1"/>
  <c r="P10" i="1"/>
  <c r="V10" i="1"/>
  <c r="AV10" i="1"/>
  <c r="AF10" i="1"/>
  <c r="AT10" i="1"/>
  <c r="M475" i="2"/>
  <c r="AR10" i="1"/>
  <c r="AB10" i="1"/>
  <c r="T10" i="1"/>
  <c r="J10" i="1"/>
  <c r="R10" i="1"/>
  <c r="AP10" i="1"/>
  <c r="L5" i="1"/>
  <c r="AL8" i="1"/>
  <c r="M217" i="2"/>
  <c r="M532" i="2"/>
  <c r="M244" i="3"/>
  <c r="M589" i="2"/>
  <c r="AI11" i="1"/>
  <c r="AG11" i="1"/>
  <c r="AC11" i="1"/>
  <c r="AE11" i="1"/>
  <c r="AA11" i="1"/>
  <c r="M444" i="2"/>
  <c r="AT3" i="1"/>
  <c r="R3" i="1"/>
  <c r="M6" i="2"/>
  <c r="AH3" i="1"/>
  <c r="AL3" i="1"/>
  <c r="P3" i="1"/>
  <c r="V3" i="1"/>
  <c r="AB3" i="1"/>
  <c r="AJ3" i="1"/>
  <c r="AD3" i="1"/>
  <c r="AR3" i="1"/>
  <c r="AV3" i="1"/>
  <c r="AP3" i="1"/>
  <c r="Z3" i="1"/>
  <c r="AF3" i="1"/>
  <c r="AN3" i="1"/>
  <c r="J3" i="1"/>
  <c r="N3" i="1"/>
  <c r="T3" i="1"/>
  <c r="L3" i="1"/>
  <c r="G2" i="5" s="1"/>
  <c r="O11" i="1"/>
  <c r="F491" i="2"/>
  <c r="M492" i="3"/>
  <c r="P5" i="1"/>
  <c r="N8" i="1"/>
  <c r="AR5" i="1"/>
  <c r="AD8" i="1"/>
  <c r="AP5" i="1"/>
  <c r="AR8" i="1"/>
  <c r="AN5" i="1"/>
  <c r="AB8" i="1"/>
  <c r="AB5" i="1"/>
  <c r="AJ8" i="1"/>
  <c r="L8" i="1"/>
  <c r="AL5" i="1"/>
  <c r="AH8" i="1"/>
  <c r="J8" i="1"/>
  <c r="V5" i="1"/>
  <c r="V8" i="1"/>
  <c r="AP8" i="1"/>
  <c r="AT5" i="1"/>
  <c r="T8" i="1"/>
  <c r="Z8" i="1"/>
  <c r="AD5" i="1"/>
  <c r="R8" i="1"/>
  <c r="N5" i="1"/>
  <c r="AJ5" i="1"/>
  <c r="T5" i="1"/>
  <c r="AH5" i="1"/>
  <c r="J5" i="1"/>
  <c r="R5" i="1"/>
  <c r="Z5" i="1"/>
  <c r="AV5" i="1"/>
  <c r="X5" i="1"/>
  <c r="Y11" i="1"/>
  <c r="Y7" i="1"/>
  <c r="L1" i="3"/>
  <c r="F1" i="3"/>
  <c r="E35" i="5"/>
  <c r="D62" i="8"/>
  <c r="K11" i="1"/>
  <c r="C491" i="2"/>
  <c r="D491" i="2"/>
  <c r="K483" i="2"/>
  <c r="AL483" i="2"/>
  <c r="L483" i="2"/>
  <c r="AM483" i="2"/>
  <c r="AN483" i="2"/>
  <c r="J483" i="2"/>
  <c r="AK483" i="2"/>
  <c r="G483" i="2"/>
  <c r="H483" i="2" s="1"/>
  <c r="K479" i="2"/>
  <c r="AL479" i="2"/>
  <c r="L479" i="2"/>
  <c r="AM479" i="2"/>
  <c r="AN479" i="2"/>
  <c r="G479" i="2"/>
  <c r="H479" i="2" s="1"/>
  <c r="J479" i="2"/>
  <c r="AK479" i="2"/>
  <c r="N12" i="1"/>
  <c r="Z12" i="1"/>
  <c r="AP12" i="1"/>
  <c r="J12" i="1"/>
  <c r="L12" i="1"/>
  <c r="AB12" i="1"/>
  <c r="AR12" i="1"/>
  <c r="AD12" i="1"/>
  <c r="AT12" i="1"/>
  <c r="P12" i="1"/>
  <c r="AF12" i="1"/>
  <c r="AV12" i="1"/>
  <c r="R12" i="1"/>
  <c r="AH12" i="1"/>
  <c r="V12" i="1"/>
  <c r="X12" i="1"/>
  <c r="AJ12" i="1"/>
  <c r="AL12" i="1"/>
  <c r="T12" i="1"/>
  <c r="AN12" i="1"/>
  <c r="G284" i="2"/>
  <c r="H284" i="2" s="1"/>
  <c r="J284" i="2"/>
  <c r="AK284" i="2"/>
  <c r="K284" i="2"/>
  <c r="AL284" i="2"/>
  <c r="L284" i="2"/>
  <c r="AM284" i="2"/>
  <c r="AN284" i="2"/>
  <c r="G280" i="2"/>
  <c r="H280" i="2" s="1"/>
  <c r="K280" i="2"/>
  <c r="AL280" i="2"/>
  <c r="L280" i="2"/>
  <c r="AM280" i="2"/>
  <c r="AN280" i="2"/>
  <c r="AK280" i="2"/>
  <c r="J280" i="2"/>
  <c r="K7" i="1"/>
  <c r="D287" i="2"/>
  <c r="C287" i="2"/>
  <c r="E34" i="5"/>
  <c r="B62" i="8"/>
  <c r="M7" i="1"/>
  <c r="E287" i="2"/>
  <c r="K487" i="2"/>
  <c r="AL487" i="2"/>
  <c r="L487" i="2"/>
  <c r="AM487" i="2"/>
  <c r="AN487" i="2"/>
  <c r="AK487" i="2"/>
  <c r="G487" i="2"/>
  <c r="H487" i="2" s="1"/>
  <c r="J487" i="2"/>
  <c r="AN486" i="2"/>
  <c r="G486" i="2"/>
  <c r="H486" i="2" s="1"/>
  <c r="AK486" i="2"/>
  <c r="AL486" i="2"/>
  <c r="J486" i="2"/>
  <c r="AM486" i="2"/>
  <c r="K486" i="2"/>
  <c r="L486" i="2"/>
  <c r="K282" i="2"/>
  <c r="AL282" i="2"/>
  <c r="L282" i="2"/>
  <c r="AM282" i="2"/>
  <c r="G282" i="2"/>
  <c r="H282" i="2" s="1"/>
  <c r="AK282" i="2"/>
  <c r="AN282" i="2"/>
  <c r="J282" i="2"/>
  <c r="AN478" i="2"/>
  <c r="G478" i="2"/>
  <c r="H478" i="2" s="1"/>
  <c r="L478" i="2"/>
  <c r="AK478" i="2"/>
  <c r="AL478" i="2"/>
  <c r="AM478" i="2"/>
  <c r="J478" i="2"/>
  <c r="K478" i="2"/>
  <c r="H5" i="1"/>
  <c r="J488" i="2"/>
  <c r="AK488" i="2"/>
  <c r="K488" i="2"/>
  <c r="AL488" i="2"/>
  <c r="L488" i="2"/>
  <c r="AM488" i="2"/>
  <c r="AN488" i="2"/>
  <c r="G488" i="2"/>
  <c r="H488" i="2" s="1"/>
  <c r="J1" i="3"/>
  <c r="D1" i="3"/>
  <c r="J480" i="2"/>
  <c r="AK480" i="2"/>
  <c r="K480" i="2"/>
  <c r="AL480" i="2"/>
  <c r="L480" i="2"/>
  <c r="AM480" i="2"/>
  <c r="AN480" i="2"/>
  <c r="G480" i="2"/>
  <c r="H480" i="2" s="1"/>
  <c r="G489" i="2"/>
  <c r="H489" i="2" s="1"/>
  <c r="J489" i="2"/>
  <c r="AK489" i="2"/>
  <c r="K489" i="2"/>
  <c r="AL489" i="2"/>
  <c r="AM489" i="2"/>
  <c r="AN489" i="2"/>
  <c r="L489" i="2"/>
  <c r="P6" i="1"/>
  <c r="L6" i="1"/>
  <c r="N6" i="1"/>
  <c r="V6" i="1"/>
  <c r="AL6" i="1"/>
  <c r="X6" i="1"/>
  <c r="AN6" i="1"/>
  <c r="Z6" i="1"/>
  <c r="AP6" i="1"/>
  <c r="J6" i="1"/>
  <c r="AB6" i="1"/>
  <c r="AR6" i="1"/>
  <c r="AD6" i="1"/>
  <c r="AT6" i="1"/>
  <c r="R6" i="1"/>
  <c r="T6" i="1"/>
  <c r="AF6" i="1"/>
  <c r="AH6" i="1"/>
  <c r="AJ6" i="1"/>
  <c r="AV6" i="1"/>
  <c r="AN285" i="2"/>
  <c r="AL285" i="2"/>
  <c r="J285" i="2"/>
  <c r="AM285" i="2"/>
  <c r="K285" i="2"/>
  <c r="L285" i="2"/>
  <c r="AK285" i="2"/>
  <c r="G285" i="2"/>
  <c r="H285" i="2" s="1"/>
  <c r="P9" i="1"/>
  <c r="L9" i="1"/>
  <c r="AF9" i="1"/>
  <c r="AV9" i="1"/>
  <c r="N9" i="1"/>
  <c r="R9" i="1"/>
  <c r="AH9" i="1"/>
  <c r="T9" i="1"/>
  <c r="AJ9" i="1"/>
  <c r="V9" i="1"/>
  <c r="AL9" i="1"/>
  <c r="X9" i="1"/>
  <c r="AN9" i="1"/>
  <c r="AT9" i="1"/>
  <c r="J9" i="1"/>
  <c r="Z9" i="1"/>
  <c r="AP9" i="1"/>
  <c r="AR9" i="1"/>
  <c r="AB9" i="1"/>
  <c r="AD9" i="1"/>
  <c r="Q7" i="1"/>
  <c r="AG287" i="2"/>
  <c r="J484" i="2"/>
  <c r="AK484" i="2"/>
  <c r="K484" i="2"/>
  <c r="AL484" i="2"/>
  <c r="L484" i="2"/>
  <c r="AM484" i="2"/>
  <c r="AN484" i="2"/>
  <c r="G484" i="2"/>
  <c r="H484" i="2" s="1"/>
  <c r="BA13" i="1"/>
  <c r="BB13" i="1"/>
  <c r="F12" i="5"/>
  <c r="G12" i="5"/>
  <c r="F13" i="1"/>
  <c r="BC13" i="1"/>
  <c r="BD13" i="1"/>
  <c r="G13" i="1"/>
  <c r="G485" i="2"/>
  <c r="H485" i="2" s="1"/>
  <c r="J485" i="2"/>
  <c r="AK485" i="2"/>
  <c r="K485" i="2"/>
  <c r="AL485" i="2"/>
  <c r="L485" i="2"/>
  <c r="AN485" i="2"/>
  <c r="AM485" i="2"/>
  <c r="K278" i="2"/>
  <c r="AL278" i="2"/>
  <c r="L278" i="2"/>
  <c r="AM278" i="2"/>
  <c r="G278" i="2"/>
  <c r="H278" i="2" s="1"/>
  <c r="AK278" i="2"/>
  <c r="AN278" i="2"/>
  <c r="J278" i="2"/>
  <c r="M11" i="1"/>
  <c r="E491" i="2"/>
  <c r="J279" i="2"/>
  <c r="AK279" i="2"/>
  <c r="K279" i="2"/>
  <c r="AM279" i="2"/>
  <c r="L279" i="2"/>
  <c r="AN279" i="2"/>
  <c r="AL279" i="2"/>
  <c r="G279" i="2"/>
  <c r="H279" i="2" s="1"/>
  <c r="AN490" i="2"/>
  <c r="G490" i="2"/>
  <c r="H490" i="2" s="1"/>
  <c r="J490" i="2"/>
  <c r="AM490" i="2"/>
  <c r="K490" i="2"/>
  <c r="L490" i="2"/>
  <c r="AK490" i="2"/>
  <c r="AL490" i="2"/>
  <c r="AN482" i="2"/>
  <c r="G482" i="2"/>
  <c r="H482" i="2" s="1"/>
  <c r="AK482" i="2"/>
  <c r="AL482" i="2"/>
  <c r="J482" i="2"/>
  <c r="AM482" i="2"/>
  <c r="K482" i="2"/>
  <c r="L482" i="2"/>
  <c r="BD4" i="1"/>
  <c r="BA4" i="1"/>
  <c r="F4" i="1"/>
  <c r="BC4" i="1"/>
  <c r="G4" i="1"/>
  <c r="F3" i="5"/>
  <c r="G3" i="5"/>
  <c r="BB4" i="1"/>
  <c r="K286" i="2"/>
  <c r="AL286" i="2"/>
  <c r="L286" i="2"/>
  <c r="AM286" i="2"/>
  <c r="AK286" i="2"/>
  <c r="AN286" i="2"/>
  <c r="G286" i="2"/>
  <c r="H286" i="2" s="1"/>
  <c r="J286" i="2"/>
  <c r="G481" i="2"/>
  <c r="H481" i="2" s="1"/>
  <c r="J481" i="2"/>
  <c r="AK481" i="2"/>
  <c r="K481" i="2"/>
  <c r="AL481" i="2"/>
  <c r="AM481" i="2"/>
  <c r="AN481" i="2"/>
  <c r="L481" i="2"/>
  <c r="W11" i="1"/>
  <c r="AI491" i="2"/>
  <c r="G477" i="2"/>
  <c r="H477" i="2" s="1"/>
  <c r="J477" i="2"/>
  <c r="AK477" i="2"/>
  <c r="K477" i="2"/>
  <c r="AL477" i="2"/>
  <c r="AM477" i="2"/>
  <c r="AN477" i="2"/>
  <c r="L477" i="2"/>
  <c r="J283" i="2"/>
  <c r="AK283" i="2"/>
  <c r="G283" i="2"/>
  <c r="H283" i="2" s="1"/>
  <c r="AL283" i="2"/>
  <c r="K283" i="2"/>
  <c r="AM283" i="2"/>
  <c r="L283" i="2"/>
  <c r="AN283" i="2"/>
  <c r="AN277" i="2"/>
  <c r="AK277" i="2"/>
  <c r="G277" i="2"/>
  <c r="H277" i="2" s="1"/>
  <c r="AL277" i="2"/>
  <c r="L277" i="2"/>
  <c r="AM277" i="2"/>
  <c r="J277" i="2"/>
  <c r="K277" i="2"/>
  <c r="AN281" i="2"/>
  <c r="K281" i="2"/>
  <c r="L281" i="2"/>
  <c r="AK281" i="2"/>
  <c r="AL281" i="2"/>
  <c r="G281" i="2"/>
  <c r="H281" i="2" s="1"/>
  <c r="AM281" i="2"/>
  <c r="J281" i="2"/>
  <c r="F12" i="6" l="1"/>
  <c r="F3" i="6"/>
  <c r="F8" i="6"/>
  <c r="F9" i="6"/>
  <c r="F4" i="6"/>
  <c r="F6" i="6"/>
  <c r="F5" i="6"/>
  <c r="F10" i="6"/>
  <c r="F11" i="6"/>
  <c r="F7" i="6"/>
  <c r="M4" i="6"/>
  <c r="M5" i="6"/>
  <c r="M7" i="6"/>
  <c r="M9" i="6"/>
  <c r="M10" i="6"/>
  <c r="M11" i="6"/>
  <c r="M6" i="6"/>
  <c r="M8" i="6"/>
  <c r="M3" i="6"/>
  <c r="M12" i="6"/>
  <c r="M282" i="2"/>
  <c r="BC10" i="1"/>
  <c r="G9" i="5"/>
  <c r="F9" i="5"/>
  <c r="I9" i="5" s="1"/>
  <c r="BD10" i="1"/>
  <c r="BB10" i="1"/>
  <c r="BA10" i="1"/>
  <c r="G10" i="1"/>
  <c r="F10" i="1"/>
  <c r="D9" i="5" s="1"/>
  <c r="M280" i="2"/>
  <c r="F4" i="5"/>
  <c r="AA14" i="1"/>
  <c r="BA8" i="1"/>
  <c r="AE14" i="1"/>
  <c r="AC14" i="1"/>
  <c r="O14" i="1"/>
  <c r="AG14" i="1"/>
  <c r="AI14" i="1"/>
  <c r="M283" i="2"/>
  <c r="M284" i="2"/>
  <c r="M278" i="2"/>
  <c r="M285" i="2"/>
  <c r="M281" i="2"/>
  <c r="M286" i="2"/>
  <c r="BA3" i="1"/>
  <c r="H3" i="1"/>
  <c r="BC3" i="1"/>
  <c r="F3" i="1"/>
  <c r="A2" i="5" s="1"/>
  <c r="G3" i="1"/>
  <c r="BD3" i="1"/>
  <c r="BB3" i="1"/>
  <c r="F2" i="5"/>
  <c r="I2" i="5" s="1"/>
  <c r="Y14" i="1"/>
  <c r="M489" i="2"/>
  <c r="M483" i="2"/>
  <c r="M479" i="2"/>
  <c r="M490" i="2"/>
  <c r="M487" i="2"/>
  <c r="M484" i="2"/>
  <c r="M478" i="2"/>
  <c r="M485" i="2"/>
  <c r="M488" i="2"/>
  <c r="M486" i="2"/>
  <c r="M480" i="2"/>
  <c r="M477" i="2"/>
  <c r="BB5" i="1"/>
  <c r="F7" i="5"/>
  <c r="F5" i="1"/>
  <c r="BB8" i="1"/>
  <c r="BA5" i="1"/>
  <c r="G8" i="1"/>
  <c r="BD8" i="1"/>
  <c r="G7" i="5"/>
  <c r="F8" i="1"/>
  <c r="BC8" i="1"/>
  <c r="BC5" i="1"/>
  <c r="G5" i="1"/>
  <c r="G4" i="5"/>
  <c r="I4" i="5" s="1"/>
  <c r="BD5" i="1"/>
  <c r="I3" i="5"/>
  <c r="I12" i="5"/>
  <c r="E47" i="5"/>
  <c r="M482" i="2"/>
  <c r="A3" i="5"/>
  <c r="B3" i="5"/>
  <c r="C3" i="5"/>
  <c r="D3" i="5"/>
  <c r="C60" i="8"/>
  <c r="BD6" i="1"/>
  <c r="BB6" i="1"/>
  <c r="BC6" i="1"/>
  <c r="F6" i="1"/>
  <c r="BA6" i="1"/>
  <c r="F5" i="5"/>
  <c r="G5" i="5"/>
  <c r="G6" i="1"/>
  <c r="I11" i="1"/>
  <c r="M481" i="2"/>
  <c r="M279" i="2"/>
  <c r="J287" i="2"/>
  <c r="AK287" i="2"/>
  <c r="G287" i="2"/>
  <c r="H287" i="2" s="1"/>
  <c r="AL287" i="2"/>
  <c r="K287" i="2"/>
  <c r="AM287" i="2"/>
  <c r="AN287" i="2"/>
  <c r="AA46" i="8" s="1"/>
  <c r="L287" i="2"/>
  <c r="F12" i="1"/>
  <c r="BB12" i="1"/>
  <c r="BC12" i="1"/>
  <c r="BD12" i="1"/>
  <c r="G12" i="1"/>
  <c r="F11" i="5"/>
  <c r="BA12" i="1"/>
  <c r="G11" i="5"/>
  <c r="K491" i="2"/>
  <c r="AL491" i="2"/>
  <c r="L491" i="2"/>
  <c r="AM491" i="2"/>
  <c r="AN491" i="2"/>
  <c r="AK491" i="2"/>
  <c r="O46" i="8" s="1"/>
  <c r="G491" i="2"/>
  <c r="H491" i="2" s="1"/>
  <c r="J491" i="2"/>
  <c r="C45" i="8" s="1"/>
  <c r="I7" i="1"/>
  <c r="M14" i="1"/>
  <c r="L13" i="6" s="1"/>
  <c r="B7" i="1"/>
  <c r="K14" i="1"/>
  <c r="B11" i="1"/>
  <c r="W14" i="1"/>
  <c r="M277" i="2"/>
  <c r="D12" i="5"/>
  <c r="A12" i="5"/>
  <c r="B12" i="5"/>
  <c r="C12" i="5"/>
  <c r="Q14" i="1"/>
  <c r="G57" i="8"/>
  <c r="E46" i="5"/>
  <c r="F8" i="5"/>
  <c r="G8" i="5"/>
  <c r="F9" i="1"/>
  <c r="G9" i="1"/>
  <c r="BC9" i="1"/>
  <c r="BB9" i="1"/>
  <c r="BD9" i="1"/>
  <c r="BA9" i="1"/>
  <c r="C9" i="5" l="1"/>
  <c r="B9" i="5"/>
  <c r="A9" i="5"/>
  <c r="C57" i="8"/>
  <c r="A57" i="8" s="1"/>
  <c r="I7" i="5"/>
  <c r="A4" i="5"/>
  <c r="B4" i="5"/>
  <c r="C7" i="5"/>
  <c r="C2" i="5"/>
  <c r="B2" i="5"/>
  <c r="D2" i="5"/>
  <c r="S43" i="8"/>
  <c r="R43" i="8" s="1"/>
  <c r="B7" i="5"/>
  <c r="A7" i="5"/>
  <c r="D7" i="5"/>
  <c r="S44" i="8"/>
  <c r="Q44" i="8" s="1"/>
  <c r="I8" i="5"/>
  <c r="O45" i="8"/>
  <c r="M45" i="8" s="1"/>
  <c r="S47" i="8"/>
  <c r="Q47" i="8" s="1"/>
  <c r="O43" i="8"/>
  <c r="N43" i="8" s="1"/>
  <c r="W45" i="8"/>
  <c r="U45" i="8" s="1"/>
  <c r="I5" i="5"/>
  <c r="W47" i="8"/>
  <c r="U47" i="8" s="1"/>
  <c r="W46" i="8"/>
  <c r="U46" i="8" s="1"/>
  <c r="AA44" i="8"/>
  <c r="Z44" i="8" s="1"/>
  <c r="C46" i="8"/>
  <c r="B46" i="8" s="1"/>
  <c r="G44" i="8"/>
  <c r="E44" i="8" s="1"/>
  <c r="G47" i="8"/>
  <c r="F47" i="8" s="1"/>
  <c r="O47" i="8"/>
  <c r="M47" i="8" s="1"/>
  <c r="G46" i="8"/>
  <c r="F46" i="8" s="1"/>
  <c r="G52" i="8"/>
  <c r="E52" i="8" s="1"/>
  <c r="C43" i="8"/>
  <c r="B43" i="8" s="1"/>
  <c r="M46" i="8"/>
  <c r="N46" i="8"/>
  <c r="Y46" i="8"/>
  <c r="Z46" i="8"/>
  <c r="B45" i="8"/>
  <c r="A45" i="8"/>
  <c r="K46" i="8"/>
  <c r="S46" i="8"/>
  <c r="AA47" i="8"/>
  <c r="K47" i="8"/>
  <c r="W43" i="8"/>
  <c r="K44" i="8"/>
  <c r="C51" i="8"/>
  <c r="AA45" i="8"/>
  <c r="C44" i="8"/>
  <c r="W44" i="8"/>
  <c r="B60" i="8"/>
  <c r="A60" i="8"/>
  <c r="G60" i="8"/>
  <c r="C50" i="8"/>
  <c r="C52" i="8"/>
  <c r="L11" i="1"/>
  <c r="N11" i="1"/>
  <c r="AF11" i="1"/>
  <c r="AV11" i="1"/>
  <c r="P11" i="1"/>
  <c r="R11" i="1"/>
  <c r="AH11" i="1"/>
  <c r="T11" i="1"/>
  <c r="AJ11" i="1"/>
  <c r="V11" i="1"/>
  <c r="AL11" i="1"/>
  <c r="X11" i="1"/>
  <c r="AN11" i="1"/>
  <c r="AP11" i="1"/>
  <c r="AR11" i="1"/>
  <c r="AT11" i="1"/>
  <c r="AD11" i="1"/>
  <c r="Z11" i="1"/>
  <c r="AB11" i="1"/>
  <c r="J11" i="1"/>
  <c r="P7" i="1"/>
  <c r="N7" i="1"/>
  <c r="AD7" i="1"/>
  <c r="AT7" i="1"/>
  <c r="AF7" i="1"/>
  <c r="AV7" i="1"/>
  <c r="R7" i="1"/>
  <c r="AH7" i="1"/>
  <c r="T7" i="1"/>
  <c r="AJ7" i="1"/>
  <c r="L7" i="1"/>
  <c r="V7" i="1"/>
  <c r="AL7" i="1"/>
  <c r="X7" i="1"/>
  <c r="J7" i="1"/>
  <c r="Z7" i="1"/>
  <c r="AB7" i="1"/>
  <c r="AN7" i="1"/>
  <c r="AP7" i="1"/>
  <c r="AR7" i="1"/>
  <c r="AA43" i="8"/>
  <c r="G51" i="8"/>
  <c r="D11" i="5"/>
  <c r="A11" i="5"/>
  <c r="C11" i="5"/>
  <c r="B11" i="5"/>
  <c r="O44" i="8"/>
  <c r="K45" i="8"/>
  <c r="C53" i="8"/>
  <c r="D8" i="5"/>
  <c r="A8" i="5"/>
  <c r="B8" i="5"/>
  <c r="C8" i="5"/>
  <c r="C47" i="8"/>
  <c r="G54" i="8"/>
  <c r="E57" i="8"/>
  <c r="F57" i="8"/>
  <c r="C54" i="8"/>
  <c r="S45" i="8"/>
  <c r="G43" i="8"/>
  <c r="M491" i="2"/>
  <c r="K43" i="8"/>
  <c r="I14" i="1"/>
  <c r="G45" i="8"/>
  <c r="B14" i="1"/>
  <c r="G50" i="8"/>
  <c r="G53" i="8"/>
  <c r="I11" i="5"/>
  <c r="M287" i="2"/>
  <c r="A5" i="5"/>
  <c r="B5" i="5"/>
  <c r="C5" i="5"/>
  <c r="D5" i="5"/>
  <c r="J13" i="6" l="1"/>
  <c r="C13" i="6"/>
  <c r="Q13" i="6"/>
  <c r="B57" i="8"/>
  <c r="Q43" i="8"/>
  <c r="E47" i="8"/>
  <c r="H11" i="1"/>
  <c r="R44" i="8"/>
  <c r="E46" i="8"/>
  <c r="N45" i="8"/>
  <c r="M43" i="8"/>
  <c r="R47" i="8"/>
  <c r="V45" i="8"/>
  <c r="V47" i="8"/>
  <c r="F44" i="8"/>
  <c r="A43" i="8"/>
  <c r="V46" i="8"/>
  <c r="Y44" i="8"/>
  <c r="N47" i="8"/>
  <c r="F52" i="8"/>
  <c r="A46" i="8"/>
  <c r="B11" i="6"/>
  <c r="C30" i="8"/>
  <c r="A30" i="8" s="1"/>
  <c r="F2" i="6"/>
  <c r="B2" i="6" s="1"/>
  <c r="C39" i="8"/>
  <c r="A39" i="8" s="1"/>
  <c r="B6" i="6"/>
  <c r="C36" i="8"/>
  <c r="A36" i="8" s="1"/>
  <c r="B10" i="6"/>
  <c r="C32" i="8"/>
  <c r="A32" i="8" s="1"/>
  <c r="B5" i="6"/>
  <c r="G7" i="1"/>
  <c r="C31" i="8"/>
  <c r="A31" i="8" s="1"/>
  <c r="B9" i="6"/>
  <c r="G6" i="5"/>
  <c r="C38" i="8"/>
  <c r="A38" i="8" s="1"/>
  <c r="F6" i="5"/>
  <c r="B8" i="6"/>
  <c r="B4" i="6"/>
  <c r="B74" i="8"/>
  <c r="B7" i="6"/>
  <c r="C40" i="8"/>
  <c r="A40" i="8" s="1"/>
  <c r="C29" i="8"/>
  <c r="A29" i="8" s="1"/>
  <c r="F7" i="1"/>
  <c r="BA7" i="1"/>
  <c r="C33" i="8"/>
  <c r="A33" i="8" s="1"/>
  <c r="BC7" i="1"/>
  <c r="B12" i="6"/>
  <c r="B3" i="6"/>
  <c r="C37" i="8"/>
  <c r="A37" i="8" s="1"/>
  <c r="BB7" i="1"/>
  <c r="BD7" i="1"/>
  <c r="F10" i="5"/>
  <c r="G10" i="5"/>
  <c r="BC11" i="1"/>
  <c r="G11" i="1"/>
  <c r="BA11" i="1"/>
  <c r="BB11" i="1"/>
  <c r="BD11" i="1"/>
  <c r="F11" i="1"/>
  <c r="E45" i="8"/>
  <c r="F45" i="8"/>
  <c r="Q45" i="8"/>
  <c r="R45" i="8"/>
  <c r="I45" i="8"/>
  <c r="J45" i="8"/>
  <c r="Z43" i="8"/>
  <c r="Y43" i="8"/>
  <c r="S38" i="8"/>
  <c r="Q38" i="8" s="1"/>
  <c r="S33" i="8"/>
  <c r="Q33" i="8" s="1"/>
  <c r="S29" i="8"/>
  <c r="Q29" i="8" s="1"/>
  <c r="S30" i="8"/>
  <c r="Q30" i="8" s="1"/>
  <c r="S40" i="8"/>
  <c r="Q40" i="8" s="1"/>
  <c r="S32" i="8"/>
  <c r="Q32" i="8" s="1"/>
  <c r="S39" i="8"/>
  <c r="Q39" i="8" s="1"/>
  <c r="S36" i="8"/>
  <c r="Q36" i="8" s="1"/>
  <c r="S37" i="8"/>
  <c r="Q37" i="8" s="1"/>
  <c r="S31" i="8"/>
  <c r="Q31" i="8" s="1"/>
  <c r="T8" i="6"/>
  <c r="P8" i="6" s="1"/>
  <c r="K31" i="8"/>
  <c r="I31" i="8" s="1"/>
  <c r="K37" i="8"/>
  <c r="T9" i="6"/>
  <c r="P9" i="6" s="1"/>
  <c r="K29" i="8"/>
  <c r="I29" i="8" s="1"/>
  <c r="K38" i="8"/>
  <c r="T4" i="6"/>
  <c r="P4" i="6" s="1"/>
  <c r="T12" i="6"/>
  <c r="P12" i="6" s="1"/>
  <c r="T7" i="6"/>
  <c r="P7" i="6" s="1"/>
  <c r="K30" i="8"/>
  <c r="I30" i="8" s="1"/>
  <c r="T11" i="6"/>
  <c r="P11" i="6" s="1"/>
  <c r="K33" i="8"/>
  <c r="I33" i="8" s="1"/>
  <c r="K40" i="8"/>
  <c r="I40" i="8" s="1"/>
  <c r="T6" i="6"/>
  <c r="P6" i="6" s="1"/>
  <c r="T3" i="6"/>
  <c r="P3" i="6" s="1"/>
  <c r="T5" i="6"/>
  <c r="P5" i="6" s="1"/>
  <c r="K39" i="8"/>
  <c r="I39" i="8" s="1"/>
  <c r="D74" i="8"/>
  <c r="T10" i="6"/>
  <c r="P10" i="6" s="1"/>
  <c r="T2" i="6"/>
  <c r="P2" i="6" s="1"/>
  <c r="K32" i="8"/>
  <c r="I32" i="8" s="1"/>
  <c r="K36" i="8"/>
  <c r="I36" i="8" s="1"/>
  <c r="A52" i="8"/>
  <c r="B52" i="8"/>
  <c r="A44" i="8"/>
  <c r="B44" i="8"/>
  <c r="J47" i="8"/>
  <c r="I47" i="8"/>
  <c r="F51" i="8"/>
  <c r="E51" i="8"/>
  <c r="I11" i="6"/>
  <c r="G33" i="8"/>
  <c r="E33" i="8" s="1"/>
  <c r="G37" i="8"/>
  <c r="E37" i="8" s="1"/>
  <c r="I3" i="6"/>
  <c r="G31" i="8"/>
  <c r="E31" i="8" s="1"/>
  <c r="G40" i="8"/>
  <c r="E40" i="8" s="1"/>
  <c r="I4" i="6"/>
  <c r="G30" i="8"/>
  <c r="E30" i="8" s="1"/>
  <c r="I12" i="6"/>
  <c r="G39" i="8"/>
  <c r="E39" i="8" s="1"/>
  <c r="C74" i="8"/>
  <c r="G29" i="8"/>
  <c r="E29" i="8" s="1"/>
  <c r="G32" i="8"/>
  <c r="E32" i="8" s="1"/>
  <c r="G38" i="8"/>
  <c r="E38" i="8" s="1"/>
  <c r="I7" i="6"/>
  <c r="I8" i="6"/>
  <c r="I9" i="6"/>
  <c r="I5" i="6"/>
  <c r="I6" i="6"/>
  <c r="G36" i="8"/>
  <c r="E36" i="8" s="1"/>
  <c r="I10" i="6"/>
  <c r="M2" i="6"/>
  <c r="I2" i="6" s="1"/>
  <c r="F53" i="8"/>
  <c r="E53" i="8"/>
  <c r="J43" i="8"/>
  <c r="I43" i="8"/>
  <c r="A53" i="8"/>
  <c r="B53" i="8"/>
  <c r="M44" i="8"/>
  <c r="N44" i="8"/>
  <c r="U44" i="8"/>
  <c r="V44" i="8"/>
  <c r="Y45" i="8"/>
  <c r="Z45" i="8"/>
  <c r="I46" i="8"/>
  <c r="J46" i="8"/>
  <c r="E50" i="8"/>
  <c r="F50" i="8"/>
  <c r="T14" i="1"/>
  <c r="AJ14" i="1"/>
  <c r="V14" i="1"/>
  <c r="AL14" i="1"/>
  <c r="X14" i="1"/>
  <c r="AN14" i="1"/>
  <c r="Z14" i="1"/>
  <c r="AP14" i="1"/>
  <c r="J14" i="1"/>
  <c r="L14" i="1"/>
  <c r="F13" i="6" s="1"/>
  <c r="AB14" i="1"/>
  <c r="AR14" i="1"/>
  <c r="N14" i="1"/>
  <c r="M13" i="6" s="1"/>
  <c r="P14" i="1"/>
  <c r="T13" i="6" s="1"/>
  <c r="R14" i="1"/>
  <c r="AD14" i="1"/>
  <c r="AT14" i="1"/>
  <c r="AV14" i="1"/>
  <c r="AF14" i="1"/>
  <c r="AH14" i="1"/>
  <c r="F43" i="8"/>
  <c r="E43" i="8"/>
  <c r="A54" i="8"/>
  <c r="B54" i="8"/>
  <c r="A47" i="8"/>
  <c r="B47" i="8"/>
  <c r="D3" i="8"/>
  <c r="A3" i="8" s="1"/>
  <c r="D17" i="8"/>
  <c r="A17" i="8" s="1"/>
  <c r="D16" i="8"/>
  <c r="A16" i="8" s="1"/>
  <c r="D5" i="8"/>
  <c r="A5" i="8" s="1"/>
  <c r="D24" i="8"/>
  <c r="A24" i="8" s="1"/>
  <c r="D25" i="8"/>
  <c r="A25" i="8" s="1"/>
  <c r="D23" i="8"/>
  <c r="A23" i="8" s="1"/>
  <c r="D12" i="8"/>
  <c r="A12" i="8" s="1"/>
  <c r="D19" i="8"/>
  <c r="A19" i="8" s="1"/>
  <c r="D8" i="8"/>
  <c r="A8" i="8" s="1"/>
  <c r="D21" i="8"/>
  <c r="A21" i="8" s="1"/>
  <c r="D4" i="8"/>
  <c r="A4" i="8" s="1"/>
  <c r="D7" i="8"/>
  <c r="A7" i="8" s="1"/>
  <c r="D20" i="8"/>
  <c r="A20" i="8" s="1"/>
  <c r="D10" i="8"/>
  <c r="A10" i="8" s="1"/>
  <c r="D22" i="8"/>
  <c r="A22" i="8" s="1"/>
  <c r="D18" i="8"/>
  <c r="A18" i="8" s="1"/>
  <c r="D9" i="8"/>
  <c r="A9" i="8" s="1"/>
  <c r="D11" i="8"/>
  <c r="A11" i="8" s="1"/>
  <c r="D6" i="8"/>
  <c r="A6" i="8" s="1"/>
  <c r="O39" i="8"/>
  <c r="M39" i="8" s="1"/>
  <c r="O40" i="8"/>
  <c r="M40" i="8" s="1"/>
  <c r="O29" i="8"/>
  <c r="M29" i="8" s="1"/>
  <c r="O31" i="8"/>
  <c r="M31" i="8" s="1"/>
  <c r="O32" i="8"/>
  <c r="M32" i="8" s="1"/>
  <c r="O30" i="8"/>
  <c r="M30" i="8" s="1"/>
  <c r="O38" i="8"/>
  <c r="M38" i="8" s="1"/>
  <c r="O37" i="8"/>
  <c r="M37" i="8" s="1"/>
  <c r="O33" i="8"/>
  <c r="M33" i="8" s="1"/>
  <c r="O36" i="8"/>
  <c r="M36" i="8" s="1"/>
  <c r="B51" i="8"/>
  <c r="A51" i="8"/>
  <c r="U43" i="8"/>
  <c r="V43" i="8"/>
  <c r="I44" i="8"/>
  <c r="J44" i="8"/>
  <c r="W32" i="8"/>
  <c r="U32" i="8" s="1"/>
  <c r="W33" i="8"/>
  <c r="U33" i="8" s="1"/>
  <c r="W29" i="8"/>
  <c r="U29" i="8" s="1"/>
  <c r="W31" i="8"/>
  <c r="U31" i="8" s="1"/>
  <c r="W30" i="8"/>
  <c r="U30" i="8" s="1"/>
  <c r="Y47" i="8"/>
  <c r="Z47" i="8"/>
  <c r="E54" i="8"/>
  <c r="F54" i="8"/>
  <c r="A50" i="8"/>
  <c r="B50" i="8"/>
  <c r="Q46" i="8"/>
  <c r="R46" i="8"/>
  <c r="AA31" i="8"/>
  <c r="Y31" i="8" s="1"/>
  <c r="AA32" i="8"/>
  <c r="Y32" i="8" s="1"/>
  <c r="AA30" i="8"/>
  <c r="Y30" i="8" s="1"/>
  <c r="AA33" i="8"/>
  <c r="Y33" i="8" s="1"/>
  <c r="AA29" i="8"/>
  <c r="Y29" i="8" s="1"/>
  <c r="E60" i="8"/>
  <c r="F60" i="8"/>
  <c r="J10" i="6" l="1"/>
  <c r="L10" i="6"/>
  <c r="K10" i="6"/>
  <c r="J12" i="6"/>
  <c r="K12" i="6"/>
  <c r="L12" i="6"/>
  <c r="Q9" i="6"/>
  <c r="R9" i="6"/>
  <c r="S9" i="6"/>
  <c r="Q3" i="6"/>
  <c r="R3" i="6"/>
  <c r="S3" i="6"/>
  <c r="S6" i="6"/>
  <c r="Q6" i="6"/>
  <c r="R6" i="6"/>
  <c r="S10" i="6"/>
  <c r="R10" i="6"/>
  <c r="Q10" i="6"/>
  <c r="K6" i="6"/>
  <c r="J6" i="6"/>
  <c r="L6" i="6"/>
  <c r="J4" i="6"/>
  <c r="K4" i="6"/>
  <c r="L4" i="6"/>
  <c r="Q8" i="6"/>
  <c r="R8" i="6"/>
  <c r="S8" i="6"/>
  <c r="Q4" i="6"/>
  <c r="R4" i="6"/>
  <c r="S4" i="6"/>
  <c r="L11" i="6"/>
  <c r="J11" i="6"/>
  <c r="K11" i="6"/>
  <c r="Q5" i="6"/>
  <c r="R5" i="6"/>
  <c r="S5" i="6"/>
  <c r="J5" i="6"/>
  <c r="K5" i="6"/>
  <c r="L5" i="6"/>
  <c r="J9" i="6"/>
  <c r="K9" i="6"/>
  <c r="L9" i="6"/>
  <c r="Q11" i="6"/>
  <c r="R11" i="6"/>
  <c r="S11" i="6"/>
  <c r="J8" i="6"/>
  <c r="K8" i="6"/>
  <c r="L8" i="6"/>
  <c r="L3" i="6"/>
  <c r="J3" i="6"/>
  <c r="K3" i="6"/>
  <c r="L7" i="6"/>
  <c r="K7" i="6"/>
  <c r="J7" i="6"/>
  <c r="Q7" i="6"/>
  <c r="R7" i="6"/>
  <c r="S7" i="6"/>
  <c r="Q12" i="6"/>
  <c r="R12" i="6"/>
  <c r="S12" i="6"/>
  <c r="E4" i="8"/>
  <c r="G4" i="8"/>
  <c r="I4" i="8"/>
  <c r="H4" i="8"/>
  <c r="F4" i="8"/>
  <c r="F21" i="8"/>
  <c r="E21" i="8"/>
  <c r="I21" i="8"/>
  <c r="H21" i="8"/>
  <c r="G21" i="8"/>
  <c r="H8" i="8"/>
  <c r="G8" i="8"/>
  <c r="I8" i="8"/>
  <c r="E8" i="8"/>
  <c r="F8" i="8"/>
  <c r="E19" i="8"/>
  <c r="I19" i="8"/>
  <c r="F19" i="8"/>
  <c r="H19" i="8"/>
  <c r="G19" i="8"/>
  <c r="H6" i="8"/>
  <c r="F6" i="8"/>
  <c r="I6" i="8"/>
  <c r="G6" i="8"/>
  <c r="J6" i="8" s="1"/>
  <c r="E6" i="8"/>
  <c r="G12" i="8"/>
  <c r="I12" i="8"/>
  <c r="F12" i="8"/>
  <c r="E12" i="8"/>
  <c r="H12" i="8"/>
  <c r="E11" i="8"/>
  <c r="F11" i="8"/>
  <c r="I11" i="8"/>
  <c r="H11" i="8"/>
  <c r="G11" i="8"/>
  <c r="H23" i="8"/>
  <c r="G23" i="8"/>
  <c r="I23" i="8"/>
  <c r="F23" i="8"/>
  <c r="E23" i="8"/>
  <c r="I9" i="8"/>
  <c r="H9" i="8"/>
  <c r="G9" i="8"/>
  <c r="E9" i="8"/>
  <c r="F9" i="8"/>
  <c r="E25" i="8"/>
  <c r="I25" i="8"/>
  <c r="H25" i="8"/>
  <c r="G25" i="8"/>
  <c r="F25" i="8"/>
  <c r="E18" i="8"/>
  <c r="G18" i="8"/>
  <c r="H18" i="8"/>
  <c r="I18" i="8"/>
  <c r="F18" i="8"/>
  <c r="I24" i="8"/>
  <c r="H24" i="8"/>
  <c r="G24" i="8"/>
  <c r="E24" i="8"/>
  <c r="F24" i="8"/>
  <c r="H22" i="8"/>
  <c r="G22" i="8"/>
  <c r="F22" i="8"/>
  <c r="E22" i="8"/>
  <c r="I22" i="8"/>
  <c r="F5" i="8"/>
  <c r="E5" i="8"/>
  <c r="H5" i="8"/>
  <c r="I5" i="8"/>
  <c r="G5" i="8"/>
  <c r="E10" i="8"/>
  <c r="F10" i="8"/>
  <c r="I10" i="8"/>
  <c r="G10" i="8"/>
  <c r="H10" i="8"/>
  <c r="F16" i="8"/>
  <c r="E16" i="8"/>
  <c r="I16" i="8"/>
  <c r="H16" i="8"/>
  <c r="G16" i="8"/>
  <c r="F20" i="8"/>
  <c r="E20" i="8"/>
  <c r="I20" i="8"/>
  <c r="H20" i="8"/>
  <c r="G20" i="8"/>
  <c r="I17" i="8"/>
  <c r="H17" i="8"/>
  <c r="G17" i="8"/>
  <c r="F17" i="8"/>
  <c r="E17" i="8"/>
  <c r="H7" i="8"/>
  <c r="G7" i="8"/>
  <c r="E7" i="8"/>
  <c r="F7" i="8"/>
  <c r="I7" i="8"/>
  <c r="F3" i="8"/>
  <c r="I3" i="8"/>
  <c r="G3" i="8"/>
  <c r="H3" i="8"/>
  <c r="E3" i="8"/>
  <c r="C9" i="6"/>
  <c r="D9" i="6"/>
  <c r="E9" i="6"/>
  <c r="C11" i="6"/>
  <c r="D11" i="6"/>
  <c r="E11" i="6"/>
  <c r="E5" i="6"/>
  <c r="C5" i="6"/>
  <c r="D5" i="6"/>
  <c r="D10" i="6"/>
  <c r="E10" i="6"/>
  <c r="C10" i="6"/>
  <c r="C7" i="6"/>
  <c r="D7" i="6"/>
  <c r="E7" i="6"/>
  <c r="C4" i="6"/>
  <c r="D4" i="6"/>
  <c r="E4" i="6"/>
  <c r="E6" i="6"/>
  <c r="C6" i="6"/>
  <c r="D6" i="6"/>
  <c r="D12" i="6"/>
  <c r="C12" i="6"/>
  <c r="E12" i="6"/>
  <c r="D8" i="6"/>
  <c r="C8" i="6"/>
  <c r="E8" i="6"/>
  <c r="C3" i="6"/>
  <c r="D3" i="6"/>
  <c r="E3" i="6"/>
  <c r="S2" i="6"/>
  <c r="Q2" i="6"/>
  <c r="R2" i="6"/>
  <c r="K2" i="6"/>
  <c r="L2" i="6"/>
  <c r="J2" i="6"/>
  <c r="E2" i="6"/>
  <c r="D2" i="6"/>
  <c r="C2" i="6"/>
  <c r="D63" i="8"/>
  <c r="D71" i="8"/>
  <c r="D64" i="8"/>
  <c r="D65" i="8"/>
  <c r="D10" i="5"/>
  <c r="A10" i="5"/>
  <c r="B10" i="5"/>
  <c r="C10" i="5"/>
  <c r="E64" i="8"/>
  <c r="E63" i="8"/>
  <c r="E65" i="8"/>
  <c r="C64" i="8"/>
  <c r="C63" i="8"/>
  <c r="C65" i="8"/>
  <c r="C71" i="8"/>
  <c r="H65" i="8"/>
  <c r="H64" i="8"/>
  <c r="H71" i="8"/>
  <c r="H63" i="8"/>
  <c r="BA14" i="1"/>
  <c r="BD14" i="1"/>
  <c r="H14" i="1"/>
  <c r="R13" i="6" s="1"/>
  <c r="BB14" i="1"/>
  <c r="G13" i="5"/>
  <c r="G14" i="1"/>
  <c r="K13" i="6" s="1"/>
  <c r="F14" i="1"/>
  <c r="D13" i="6" s="1"/>
  <c r="F13" i="5"/>
  <c r="I13" i="5" s="1"/>
  <c r="BC14" i="1"/>
  <c r="F65" i="8"/>
  <c r="F71" i="8"/>
  <c r="F63" i="8"/>
  <c r="F64" i="8"/>
  <c r="E71" i="8"/>
  <c r="I6" i="5"/>
  <c r="C75" i="8"/>
  <c r="C86" i="8"/>
  <c r="B6" i="5"/>
  <c r="C6" i="5"/>
  <c r="D6" i="5"/>
  <c r="A6" i="5"/>
  <c r="B63" i="8"/>
  <c r="B71" i="8"/>
  <c r="B65" i="8"/>
  <c r="B64" i="8"/>
  <c r="G64" i="8"/>
  <c r="G65" i="8"/>
  <c r="G63" i="8"/>
  <c r="G71" i="8"/>
  <c r="B75" i="8"/>
  <c r="B86" i="8"/>
  <c r="B87" i="8" s="1"/>
  <c r="D75" i="8"/>
  <c r="D86" i="8"/>
  <c r="I10" i="5"/>
  <c r="J9" i="8" l="1"/>
  <c r="J19" i="8"/>
  <c r="J8" i="8"/>
  <c r="J11" i="8"/>
  <c r="J5" i="8"/>
  <c r="J24" i="8"/>
  <c r="J21" i="8"/>
  <c r="C21" i="8" s="1"/>
  <c r="J7" i="8"/>
  <c r="J17" i="8"/>
  <c r="J18" i="8"/>
  <c r="C18" i="8" s="1"/>
  <c r="J10" i="8"/>
  <c r="C10" i="8" s="1"/>
  <c r="J22" i="8"/>
  <c r="J12" i="8"/>
  <c r="C12" i="8" s="1"/>
  <c r="J4" i="8"/>
  <c r="C4" i="8" s="1"/>
  <c r="J20" i="8"/>
  <c r="J25" i="8"/>
  <c r="C25" i="8" s="1"/>
  <c r="J23" i="8"/>
  <c r="D70" i="8"/>
  <c r="D69" i="8"/>
  <c r="D68" i="8"/>
  <c r="F47" i="5" s="1"/>
  <c r="F35" i="5"/>
  <c r="D87" i="8"/>
  <c r="C87" i="8"/>
  <c r="C22" i="8"/>
  <c r="F69" i="8"/>
  <c r="G70" i="8"/>
  <c r="F68" i="8"/>
  <c r="D13" i="5"/>
  <c r="A13" i="5"/>
  <c r="B13" i="5"/>
  <c r="C13" i="5"/>
  <c r="C11" i="8"/>
  <c r="C7" i="8"/>
  <c r="G69" i="8"/>
  <c r="C17" i="8"/>
  <c r="C8" i="8"/>
  <c r="J16" i="8"/>
  <c r="C16" i="8" s="1"/>
  <c r="C70" i="8"/>
  <c r="B69" i="8"/>
  <c r="C6" i="8"/>
  <c r="F70" i="8"/>
  <c r="H68" i="8"/>
  <c r="C5" i="8"/>
  <c r="C68" i="8"/>
  <c r="F45" i="5" s="1"/>
  <c r="F33" i="5"/>
  <c r="E70" i="8"/>
  <c r="C23" i="8"/>
  <c r="C9" i="8"/>
  <c r="E68" i="8"/>
  <c r="C24" i="8"/>
  <c r="G68" i="8"/>
  <c r="B68" i="8"/>
  <c r="F46" i="5" s="1"/>
  <c r="F34" i="5"/>
  <c r="C76" i="8"/>
  <c r="H69" i="8"/>
  <c r="C69" i="8"/>
  <c r="E69" i="8"/>
  <c r="C20" i="8"/>
  <c r="J3" i="8"/>
  <c r="C3" i="8" s="1"/>
  <c r="D76" i="8"/>
  <c r="D77" i="8" s="1"/>
  <c r="H70" i="8"/>
  <c r="B76" i="8"/>
  <c r="B70" i="8"/>
  <c r="C19" i="8"/>
  <c r="G46" i="5" l="1"/>
  <c r="D78" i="8"/>
  <c r="D79" i="8" s="1"/>
  <c r="D80" i="8" s="1"/>
  <c r="D81" i="8" s="1"/>
  <c r="D82" i="8" s="1"/>
  <c r="B77" i="8"/>
  <c r="B78" i="8" s="1"/>
  <c r="B79" i="8" s="1"/>
  <c r="C88" i="8"/>
  <c r="G33" i="5"/>
  <c r="G36" i="5"/>
  <c r="G35" i="5"/>
  <c r="B88" i="8"/>
  <c r="B89" i="8" s="1"/>
  <c r="D88" i="8"/>
  <c r="D89" i="8" s="1"/>
  <c r="G48" i="5"/>
  <c r="G45" i="5"/>
  <c r="G47" i="5"/>
  <c r="G34" i="5"/>
  <c r="C77" i="8"/>
  <c r="C89" i="8" l="1"/>
  <c r="D83" i="8"/>
  <c r="B90" i="8"/>
  <c r="B91" i="8" s="1"/>
  <c r="B80" i="8"/>
  <c r="C78" i="8"/>
  <c r="D90" i="8"/>
  <c r="D91" i="8" s="1"/>
  <c r="C90" i="8" l="1"/>
  <c r="C79" i="8"/>
  <c r="D92" i="8"/>
  <c r="B92" i="8"/>
  <c r="B81" i="8"/>
  <c r="D93" i="8" l="1"/>
  <c r="D94" i="8" s="1"/>
  <c r="D95" i="8" s="1"/>
  <c r="C91" i="8"/>
  <c r="C92" i="8" s="1"/>
  <c r="C80" i="8"/>
  <c r="B82" i="8"/>
  <c r="B93" i="8"/>
  <c r="C81" i="8" l="1"/>
  <c r="C82" i="8" s="1"/>
  <c r="B83" i="8"/>
  <c r="B94" i="8"/>
  <c r="C93" i="8" l="1"/>
  <c r="C94" i="8" s="1"/>
  <c r="B95" i="8"/>
  <c r="C83" i="8"/>
  <c r="C95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Dave Leip</author>
  </authors>
  <commentList>
    <comment ref="A149" authorId="0" shapeId="0" xr:uid="{00000000-0006-0000-0200-000001000000}">
      <text>
        <r>
          <rPr>
            <b/>
            <sz val="9"/>
            <color indexed="81"/>
            <rFont val="Geneva"/>
            <family val="2"/>
          </rPr>
          <t>Dave Leip:</t>
        </r>
        <r>
          <rPr>
            <sz val="9"/>
            <color indexed="81"/>
            <rFont val="Geneva"/>
            <family val="2"/>
          </rPr>
          <t xml:space="preserve">
Kansas City included with Jackson County</t>
        </r>
      </text>
    </comment>
    <comment ref="S589" authorId="0" shapeId="0" xr:uid="{00000000-0006-0000-0200-000002000000}">
      <text>
        <r>
          <rPr>
            <b/>
            <sz val="9"/>
            <color rgb="FF000000"/>
            <rFont val="Geneva"/>
            <family val="2"/>
            <charset val="1"/>
          </rPr>
          <t>Dave Leip:</t>
        </r>
        <r>
          <rPr>
            <sz val="9"/>
            <color rgb="FF000000"/>
            <rFont val="Geneva"/>
            <family val="2"/>
            <charset val="1"/>
          </rPr>
          <t xml:space="preserve">
</t>
        </r>
        <r>
          <rPr>
            <sz val="9"/>
            <color rgb="FF000000"/>
            <rFont val="Geneva"/>
            <family val="2"/>
            <charset val="1"/>
          </rPr>
          <t>Mountain Party</t>
        </r>
      </text>
    </comment>
  </commentList>
</comments>
</file>

<file path=xl/sharedStrings.xml><?xml version="1.0" encoding="utf-8"?>
<sst xmlns="http://schemas.openxmlformats.org/spreadsheetml/2006/main" count="5656" uniqueCount="1193">
  <si>
    <t>Mountain</t>
  </si>
  <si>
    <t>Moniteau</t>
  </si>
  <si>
    <t>R</t>
  </si>
  <si>
    <t>Ripley</t>
  </si>
  <si>
    <t>Onslow</t>
  </si>
  <si>
    <t>Powell</t>
  </si>
  <si>
    <t>Perry</t>
  </si>
  <si>
    <t>Wheatland</t>
  </si>
  <si>
    <t>Hoke</t>
  </si>
  <si>
    <t>Hettinger</t>
  </si>
  <si>
    <t>Nodaway</t>
  </si>
  <si>
    <t>NH</t>
  </si>
  <si>
    <t>Cheshire</t>
  </si>
  <si>
    <t>Coos</t>
  </si>
  <si>
    <t>Grafton</t>
  </si>
  <si>
    <t>Hillsborough</t>
  </si>
  <si>
    <t>Merrimack</t>
  </si>
  <si>
    <t>Grand Isle</t>
  </si>
  <si>
    <t>Lamoille</t>
  </si>
  <si>
    <t>Orleans</t>
  </si>
  <si>
    <t>Utah State Elections Office</t>
  </si>
  <si>
    <t>Floyd</t>
  </si>
  <si>
    <t>Decatur</t>
  </si>
  <si>
    <t>Grand Forks</t>
  </si>
  <si>
    <t>LaMoure</t>
  </si>
  <si>
    <t>Petroleum</t>
  </si>
  <si>
    <t>Monongalia</t>
  </si>
  <si>
    <t>Green</t>
  </si>
  <si>
    <t>Yellowstone</t>
  </si>
  <si>
    <t>Mercer</t>
  </si>
  <si>
    <t>Traill</t>
  </si>
  <si>
    <t>Tippecanoe</t>
  </si>
  <si>
    <t>Tipton</t>
  </si>
  <si>
    <t>Rutherford</t>
  </si>
  <si>
    <t>Jones</t>
  </si>
  <si>
    <t>Franklin</t>
  </si>
  <si>
    <t>Yadkin</t>
  </si>
  <si>
    <t>Election Date:</t>
  </si>
  <si>
    <t>Cabarrus</t>
  </si>
  <si>
    <t>Henry</t>
  </si>
  <si>
    <t>Gasconade</t>
  </si>
  <si>
    <t>Oliver</t>
  </si>
  <si>
    <t>Brunswick</t>
  </si>
  <si>
    <t>% Total Vote</t>
  </si>
  <si>
    <t>Sargent</t>
  </si>
  <si>
    <t>Slope</t>
  </si>
  <si>
    <t>Pocahontas</t>
  </si>
  <si>
    <t>Dade</t>
  </si>
  <si>
    <t>Grand</t>
  </si>
  <si>
    <t>Grant</t>
  </si>
  <si>
    <t>Harrison</t>
  </si>
  <si>
    <t>Shannon</t>
  </si>
  <si>
    <t>Vermillion</t>
  </si>
  <si>
    <t>Flathead</t>
  </si>
  <si>
    <t>Democratic</t>
  </si>
  <si>
    <t>Rolette</t>
  </si>
  <si>
    <t>Gaston</t>
  </si>
  <si>
    <t>Oklahoma</t>
  </si>
  <si>
    <t>Date</t>
  </si>
  <si>
    <t>Gibson</t>
  </si>
  <si>
    <t>Asotin</t>
  </si>
  <si>
    <t>Wilson</t>
  </si>
  <si>
    <t>Cavalier</t>
  </si>
  <si>
    <t>Golden Valley</t>
  </si>
  <si>
    <t>Graham</t>
  </si>
  <si>
    <t>Cherokee</t>
  </si>
  <si>
    <t>Davis</t>
  </si>
  <si>
    <t>Carter</t>
  </si>
  <si>
    <t>Howard</t>
  </si>
  <si>
    <t>Prairie</t>
  </si>
  <si>
    <t>Utah</t>
  </si>
  <si>
    <t>Hancock</t>
  </si>
  <si>
    <t>Webster</t>
  </si>
  <si>
    <t>Kane</t>
  </si>
  <si>
    <t>Ohio</t>
  </si>
  <si>
    <t>Dubois</t>
  </si>
  <si>
    <t>New Castle</t>
  </si>
  <si>
    <t>Stanly</t>
  </si>
  <si>
    <t>Stokes</t>
  </si>
  <si>
    <t>Spencer</t>
  </si>
  <si>
    <t>North Carolina State Board of Elections</t>
  </si>
  <si>
    <t>Fulton</t>
  </si>
  <si>
    <t>Vanderburgh</t>
  </si>
  <si>
    <t>Yancey</t>
  </si>
  <si>
    <t>Cape Girardeau</t>
  </si>
  <si>
    <t>Pulaski</t>
  </si>
  <si>
    <t>Pettis</t>
  </si>
  <si>
    <t>Rosebud</t>
  </si>
  <si>
    <t>Hamilton</t>
  </si>
  <si>
    <t>Warrick</t>
  </si>
  <si>
    <t>Emery</t>
  </si>
  <si>
    <t>Vernon</t>
  </si>
  <si>
    <t>Johnson</t>
  </si>
  <si>
    <t>Granville</t>
  </si>
  <si>
    <t>Guilford</t>
  </si>
  <si>
    <t>Atchison</t>
  </si>
  <si>
    <t>Essex</t>
  </si>
  <si>
    <t>Wibaux</t>
  </si>
  <si>
    <t>Berkeley</t>
  </si>
  <si>
    <t>Ransom</t>
  </si>
  <si>
    <t>Stutsman</t>
  </si>
  <si>
    <t>Pacific</t>
  </si>
  <si>
    <t>Rutland</t>
  </si>
  <si>
    <t>Windham</t>
  </si>
  <si>
    <t>Windsor</t>
  </si>
  <si>
    <t>Vermont</t>
  </si>
  <si>
    <t>Big Horn</t>
  </si>
  <si>
    <t>Randolph</t>
  </si>
  <si>
    <t>White</t>
  </si>
  <si>
    <t>Lewis</t>
  </si>
  <si>
    <t>Counties with Lowest Percent of Vote</t>
  </si>
  <si>
    <t>ST</t>
  </si>
  <si>
    <t>CTY</t>
  </si>
  <si>
    <t>dem</t>
  </si>
  <si>
    <t>rep</t>
  </si>
  <si>
    <t>ind</t>
  </si>
  <si>
    <t>lib</t>
  </si>
  <si>
    <t>cst</t>
  </si>
  <si>
    <t>grn</t>
  </si>
  <si>
    <t>St. Francois</t>
  </si>
  <si>
    <t>Beaver</t>
  </si>
  <si>
    <t>Harnett</t>
  </si>
  <si>
    <t>Osage</t>
  </si>
  <si>
    <t>T</t>
  </si>
  <si>
    <t>Ashe</t>
  </si>
  <si>
    <t>Snohomish</t>
  </si>
  <si>
    <t>Wabash</t>
  </si>
  <si>
    <t>Griggs</t>
  </si>
  <si>
    <t>Summit</t>
  </si>
  <si>
    <t>Surry</t>
  </si>
  <si>
    <t>First Place</t>
  </si>
  <si>
    <t>Sweet Grass</t>
  </si>
  <si>
    <t>Martin</t>
  </si>
  <si>
    <t>Eddy</t>
  </si>
  <si>
    <t>Brooke</t>
  </si>
  <si>
    <t>Treasure</t>
  </si>
  <si>
    <t>Lenoir</t>
  </si>
  <si>
    <t>Nash</t>
  </si>
  <si>
    <t>#Prc</t>
  </si>
  <si>
    <t>Marion</t>
  </si>
  <si>
    <t>Total</t>
  </si>
  <si>
    <t>McKenzie</t>
  </si>
  <si>
    <t>City</t>
  </si>
  <si>
    <t>UT</t>
  </si>
  <si>
    <t>Blanks/Undervotes</t>
  </si>
  <si>
    <t>Void/Overvotes</t>
  </si>
  <si>
    <t>Margin of Victory</t>
  </si>
  <si>
    <t>Camden</t>
  </si>
  <si>
    <t>Phillips</t>
  </si>
  <si>
    <t>Putnam</t>
  </si>
  <si>
    <t>Ferry</t>
  </si>
  <si>
    <t>Person</t>
  </si>
  <si>
    <t>Sioux</t>
  </si>
  <si>
    <t>Pender</t>
  </si>
  <si>
    <t>Stark</t>
  </si>
  <si>
    <t>Republican</t>
  </si>
  <si>
    <t>Leicester</t>
  </si>
  <si>
    <t>Lunenburg</t>
  </si>
  <si>
    <t>Raleigh</t>
  </si>
  <si>
    <t>State Ranking</t>
  </si>
  <si>
    <t>Lewis and Clark</t>
  </si>
  <si>
    <t>% Difference</t>
  </si>
  <si>
    <t>Springfield</t>
  </si>
  <si>
    <t>Temple</t>
  </si>
  <si>
    <t>Topsham</t>
  </si>
  <si>
    <t>Troy</t>
  </si>
  <si>
    <t>Unity</t>
  </si>
  <si>
    <t>Waltham</t>
  </si>
  <si>
    <t>Richland</t>
  </si>
  <si>
    <t>Mingo</t>
  </si>
  <si>
    <t>Robeson</t>
  </si>
  <si>
    <t>Sampson</t>
  </si>
  <si>
    <t>Popular Vote</t>
  </si>
  <si>
    <t>Independent</t>
  </si>
  <si>
    <t>Margin (%)</t>
  </si>
  <si>
    <t>Bottineau</t>
  </si>
  <si>
    <t>Starke</t>
  </si>
  <si>
    <t>Newton</t>
  </si>
  <si>
    <t>Morton</t>
  </si>
  <si>
    <t>Kosciusko</t>
  </si>
  <si>
    <t>Constitution</t>
  </si>
  <si>
    <t>Macon</t>
  </si>
  <si>
    <t>Counties with Highest Percent of Vote</t>
  </si>
  <si>
    <t>Howell</t>
  </si>
  <si>
    <t>Iron</t>
  </si>
  <si>
    <t>Wirt</t>
  </si>
  <si>
    <t>Posey</t>
  </si>
  <si>
    <t>&lt;30%</t>
  </si>
  <si>
    <t>Edgecombe</t>
  </si>
  <si>
    <t>Fourth Place</t>
  </si>
  <si>
    <t>&lt;40%</t>
  </si>
  <si>
    <t>Beaverhead</t>
  </si>
  <si>
    <t>Wake</t>
  </si>
  <si>
    <t>Jasper</t>
  </si>
  <si>
    <t>Watauga</t>
  </si>
  <si>
    <t>County</t>
  </si>
  <si>
    <t>San Juan</t>
  </si>
  <si>
    <t>Blanks</t>
  </si>
  <si>
    <t>Missouri</t>
  </si>
  <si>
    <t>Avery</t>
  </si>
  <si>
    <t>States with Highest Percent of Vote</t>
  </si>
  <si>
    <t>Northampton</t>
  </si>
  <si>
    <t>Party</t>
  </si>
  <si>
    <t>Tyrrell</t>
  </si>
  <si>
    <t>Elec Vote</t>
  </si>
  <si>
    <t>Lafayette</t>
  </si>
  <si>
    <t>Wilkes</t>
  </si>
  <si>
    <t>Douglas</t>
  </si>
  <si>
    <t>Schuyler</t>
  </si>
  <si>
    <t>Dunklin</t>
  </si>
  <si>
    <t>Preston</t>
  </si>
  <si>
    <t>Groton</t>
  </si>
  <si>
    <t>Hampton</t>
  </si>
  <si>
    <t>Hartland</t>
  </si>
  <si>
    <t>Hebron</t>
  </si>
  <si>
    <t>Lebanon</t>
  </si>
  <si>
    <t>Lisbon</t>
  </si>
  <si>
    <t>Lyme</t>
  </si>
  <si>
    <t>Manchester</t>
  </si>
  <si>
    <t>Marlborough</t>
  </si>
  <si>
    <t>Middlebury</t>
  </si>
  <si>
    <t>Milford</t>
  </si>
  <si>
    <t>Newington</t>
  </si>
  <si>
    <t>Norwich</t>
  </si>
  <si>
    <t>Plainfield</t>
  </si>
  <si>
    <t>Plymouth</t>
  </si>
  <si>
    <t>Pomfret</t>
  </si>
  <si>
    <t>Roxbury</t>
  </si>
  <si>
    <t>Salem</t>
  </si>
  <si>
    <t>Salisbury</t>
  </si>
  <si>
    <t>Clinton</t>
  </si>
  <si>
    <t>Owen</t>
  </si>
  <si>
    <t>Logan</t>
  </si>
  <si>
    <t>Scott</t>
  </si>
  <si>
    <t>Stratford</t>
  </si>
  <si>
    <t>Braxton</t>
  </si>
  <si>
    <t>ND</t>
  </si>
  <si>
    <t>Thurston</t>
  </si>
  <si>
    <t>Governor</t>
  </si>
  <si>
    <t>Lt. Governor</t>
  </si>
  <si>
    <t>State3</t>
  </si>
  <si>
    <t>Skamania</t>
  </si>
  <si>
    <t>Pinkham's Grant</t>
  </si>
  <si>
    <t>Pittsburg</t>
  </si>
  <si>
    <t>Walla Walla</t>
  </si>
  <si>
    <t>Whatcom</t>
  </si>
  <si>
    <t>Yakima</t>
  </si>
  <si>
    <t>Sandown</t>
  </si>
  <si>
    <t>Liberty</t>
  </si>
  <si>
    <t>Votes</t>
  </si>
  <si>
    <t>Miller</t>
  </si>
  <si>
    <t>Inc</t>
  </si>
  <si>
    <t>Indiana Secretary of State</t>
  </si>
  <si>
    <t>Tuftonboro</t>
  </si>
  <si>
    <t>Waterville Valley</t>
  </si>
  <si>
    <t>Weare</t>
  </si>
  <si>
    <t>Alamance</t>
  </si>
  <si>
    <t>Alexander</t>
  </si>
  <si>
    <t>Granite</t>
  </si>
  <si>
    <t>Skagit</t>
  </si>
  <si>
    <t>Mitchell</t>
  </si>
  <si>
    <t>Stone</t>
  </si>
  <si>
    <t>Currituck</t>
  </si>
  <si>
    <t>Pend Oreille</t>
  </si>
  <si>
    <t>Complete Title</t>
  </si>
  <si>
    <t>Publisher</t>
  </si>
  <si>
    <t>Year</t>
  </si>
  <si>
    <t>Pages</t>
  </si>
  <si>
    <t>Deer Lodge</t>
  </si>
  <si>
    <t>Fallon</t>
  </si>
  <si>
    <t>Roosevelt</t>
  </si>
  <si>
    <t>Access Date</t>
  </si>
  <si>
    <t>Audrain</t>
  </si>
  <si>
    <t>Laclede</t>
  </si>
  <si>
    <t>Cascade</t>
  </si>
  <si>
    <t>Daniels</t>
  </si>
  <si>
    <t>Won?</t>
  </si>
  <si>
    <t>Jackson</t>
  </si>
  <si>
    <t>Mountrail</t>
  </si>
  <si>
    <t>Park</t>
  </si>
  <si>
    <t>Hertford</t>
  </si>
  <si>
    <t>Rush</t>
  </si>
  <si>
    <t>MO</t>
  </si>
  <si>
    <t>Andrew</t>
  </si>
  <si>
    <t>Second Place</t>
  </si>
  <si>
    <t>Third Place</t>
  </si>
  <si>
    <t>Whitley</t>
  </si>
  <si>
    <t>Chariton</t>
  </si>
  <si>
    <t>Cole</t>
  </si>
  <si>
    <t>Rockingham</t>
  </si>
  <si>
    <t>Huntington</t>
  </si>
  <si>
    <t>&lt;50%</t>
  </si>
  <si>
    <t>&lt;10%</t>
  </si>
  <si>
    <t>&lt;20%</t>
  </si>
  <si>
    <t>Clay</t>
  </si>
  <si>
    <t>Forsyth</t>
  </si>
  <si>
    <t>Level</t>
  </si>
  <si>
    <t>Anson</t>
  </si>
  <si>
    <t>County Ranking</t>
  </si>
  <si>
    <t>Democratic-NPL</t>
  </si>
  <si>
    <t>Burke</t>
  </si>
  <si>
    <t>Christian</t>
  </si>
  <si>
    <t>&gt;50%</t>
  </si>
  <si>
    <t>&gt;60%</t>
  </si>
  <si>
    <t>&gt;70%</t>
  </si>
  <si>
    <t>&gt;80%</t>
  </si>
  <si>
    <t>Swain</t>
  </si>
  <si>
    <t>Belknap</t>
  </si>
  <si>
    <t>States with Lowest Percent of Vote</t>
  </si>
  <si>
    <t>Columbia</t>
  </si>
  <si>
    <t>Broadwater</t>
  </si>
  <si>
    <t>Mineral</t>
  </si>
  <si>
    <t>Strafford</t>
  </si>
  <si>
    <t>New Hampshire</t>
  </si>
  <si>
    <t>Addison</t>
  </si>
  <si>
    <t>VT</t>
  </si>
  <si>
    <t>Bennington</t>
  </si>
  <si>
    <t>Caledonia</t>
  </si>
  <si>
    <t>Chittenden</t>
  </si>
  <si>
    <t>Hendricks</t>
  </si>
  <si>
    <t>Fayette</t>
  </si>
  <si>
    <t>Steele</t>
  </si>
  <si>
    <t>Rowan</t>
  </si>
  <si>
    <t>Daggett</t>
  </si>
  <si>
    <t>Blackford</t>
  </si>
  <si>
    <t>Island</t>
  </si>
  <si>
    <t>Candia</t>
  </si>
  <si>
    <t>Center Harbor</t>
  </si>
  <si>
    <t>Charlestown</t>
  </si>
  <si>
    <t>Chichester</t>
  </si>
  <si>
    <t>Claremont</t>
  </si>
  <si>
    <t>Clarksville</t>
  </si>
  <si>
    <t>Croydon</t>
  </si>
  <si>
    <t>Danville</t>
  </si>
  <si>
    <t>Deering</t>
  </si>
  <si>
    <t>Derry</t>
  </si>
  <si>
    <t>Dixville</t>
  </si>
  <si>
    <t>Dorchester</t>
  </si>
  <si>
    <t>Dublin</t>
  </si>
  <si>
    <t>Dummer</t>
  </si>
  <si>
    <t>Dunbarton</t>
  </si>
  <si>
    <t>East Kingston</t>
  </si>
  <si>
    <t>Eaton</t>
  </si>
  <si>
    <t>Effingham</t>
  </si>
  <si>
    <t>Epping</t>
  </si>
  <si>
    <t>Epsom</t>
  </si>
  <si>
    <t>Errol</t>
  </si>
  <si>
    <t>New Madrid</t>
  </si>
  <si>
    <t>Dover</t>
  </si>
  <si>
    <t>Short Name</t>
  </si>
  <si>
    <t>Notes</t>
  </si>
  <si>
    <t>Uintah</t>
  </si>
  <si>
    <t>Judith Basin</t>
  </si>
  <si>
    <t>Noble</t>
  </si>
  <si>
    <t>Lemington</t>
  </si>
  <si>
    <t>Lyndon</t>
  </si>
  <si>
    <t>Maidstone</t>
  </si>
  <si>
    <t>Marlboro</t>
  </si>
  <si>
    <t>Middletown Springs</t>
  </si>
  <si>
    <t>Monkton</t>
  </si>
  <si>
    <t>Montpelier</t>
  </si>
  <si>
    <t>Haverhill</t>
  </si>
  <si>
    <t>Hinsdale</t>
  </si>
  <si>
    <t>Holland</t>
  </si>
  <si>
    <t>Hopkinton</t>
  </si>
  <si>
    <t>Kingston</t>
  </si>
  <si>
    <t>Lancaster</t>
  </si>
  <si>
    <t>Moretown</t>
  </si>
  <si>
    <t>Morristown</t>
  </si>
  <si>
    <t>Mendon</t>
  </si>
  <si>
    <t>Middleton</t>
  </si>
  <si>
    <t>Northfield</t>
  </si>
  <si>
    <t>Pembroke</t>
  </si>
  <si>
    <t>Pittsfield</t>
  </si>
  <si>
    <t>Warner</t>
  </si>
  <si>
    <t>Okanogan</t>
  </si>
  <si>
    <t>Platte</t>
  </si>
  <si>
    <t>Gorham</t>
  </si>
  <si>
    <t>Greenville</t>
  </si>
  <si>
    <t>Hanover</t>
  </si>
  <si>
    <t>Hollis</t>
  </si>
  <si>
    <t>Hudson</t>
  </si>
  <si>
    <t>Bowman</t>
  </si>
  <si>
    <t>Morgan</t>
  </si>
  <si>
    <t>Towner</t>
  </si>
  <si>
    <t>Mount Holly</t>
  </si>
  <si>
    <t>Littleton</t>
  </si>
  <si>
    <t>Washington</t>
  </si>
  <si>
    <t>Ste. Genevieve</t>
  </si>
  <si>
    <t>Madison</t>
  </si>
  <si>
    <t>Dickey</t>
  </si>
  <si>
    <t>Pembina</t>
  </si>
  <si>
    <t>West Virginia</t>
  </si>
  <si>
    <t>WV</t>
  </si>
  <si>
    <t>Hyde</t>
  </si>
  <si>
    <t>Transylvania</t>
  </si>
  <si>
    <t>Dare</t>
  </si>
  <si>
    <t>Davie</t>
  </si>
  <si>
    <t>Duplin</t>
  </si>
  <si>
    <t>Durham</t>
  </si>
  <si>
    <t>Renville</t>
  </si>
  <si>
    <t>Garfield</t>
  </si>
  <si>
    <t>Abbrev</t>
  </si>
  <si>
    <t>Dunn</t>
  </si>
  <si>
    <t>Perquimans</t>
  </si>
  <si>
    <t>Ward</t>
  </si>
  <si>
    <t>Linn</t>
  </si>
  <si>
    <t>Daviess</t>
  </si>
  <si>
    <t>Dearborn</t>
  </si>
  <si>
    <t>Montgomery</t>
  </si>
  <si>
    <t>Mecklenburg</t>
  </si>
  <si>
    <t>Ozark</t>
  </si>
  <si>
    <t>Maries</t>
  </si>
  <si>
    <t>Pop Vote</t>
  </si>
  <si>
    <t>Spokane</t>
  </si>
  <si>
    <t>Sheridan</t>
  </si>
  <si>
    <t>Williams</t>
  </si>
  <si>
    <t>Moore</t>
  </si>
  <si>
    <t>Voting Method</t>
  </si>
  <si>
    <t>No.</t>
  </si>
  <si>
    <t>Cass</t>
  </si>
  <si>
    <t>Salt Lake</t>
  </si>
  <si>
    <t>Sanpete</t>
  </si>
  <si>
    <t>Easton</t>
  </si>
  <si>
    <t>Enfield</t>
  </si>
  <si>
    <t>Farmington</t>
  </si>
  <si>
    <t>Goshen</t>
  </si>
  <si>
    <t>Granby</t>
  </si>
  <si>
    <t>LaPorte</t>
  </si>
  <si>
    <t>Sevier</t>
  </si>
  <si>
    <t>Carbon</t>
  </si>
  <si>
    <t>Millard</t>
  </si>
  <si>
    <t>Piute</t>
  </si>
  <si>
    <t>Wasatch</t>
  </si>
  <si>
    <t>Porter</t>
  </si>
  <si>
    <t>1st</t>
  </si>
  <si>
    <t>2nd</t>
  </si>
  <si>
    <t>LaGrange</t>
  </si>
  <si>
    <t>Nelson</t>
  </si>
  <si>
    <t>Warren</t>
  </si>
  <si>
    <t>Wayne</t>
  </si>
  <si>
    <t>Chelan</t>
  </si>
  <si>
    <t>Danbury</t>
  </si>
  <si>
    <t>Derby</t>
  </si>
  <si>
    <t>East Haven</t>
  </si>
  <si>
    <t>Atkinson and Gilmanton Academy Grant</t>
  </si>
  <si>
    <t>Beans Grant</t>
  </si>
  <si>
    <t>Beans Purchase</t>
  </si>
  <si>
    <t>Purchase</t>
  </si>
  <si>
    <t>Chandlers Purchase</t>
  </si>
  <si>
    <t>&gt;90%</t>
  </si>
  <si>
    <t>Cleveland</t>
  </si>
  <si>
    <t>Largest Margin of Victory</t>
  </si>
  <si>
    <t>Allen</t>
  </si>
  <si>
    <t>McDowell</t>
  </si>
  <si>
    <t>Gentry</t>
  </si>
  <si>
    <t>Peterborough</t>
  </si>
  <si>
    <t>Piermont</t>
  </si>
  <si>
    <t>Ossipee</t>
  </si>
  <si>
    <t>Meredith</t>
  </si>
  <si>
    <t>Milan</t>
  </si>
  <si>
    <t>Millsfield</t>
  </si>
  <si>
    <t>Mont Vernon</t>
  </si>
  <si>
    <t>Moultonborough</t>
  </si>
  <si>
    <t>Nashua</t>
  </si>
  <si>
    <t>New Boston</t>
  </si>
  <si>
    <t>New Durham</t>
  </si>
  <si>
    <t>New Hampton</t>
  </si>
  <si>
    <t>New Ipswich</t>
  </si>
  <si>
    <t>Newfields</t>
  </si>
  <si>
    <t>Newmarket</t>
  </si>
  <si>
    <t>North Hampton</t>
  </si>
  <si>
    <t>Northumberland</t>
  </si>
  <si>
    <t>Northwood</t>
  </si>
  <si>
    <t>Harrisville</t>
  </si>
  <si>
    <t>Hart's Location</t>
  </si>
  <si>
    <t>Henniker</t>
  </si>
  <si>
    <t>Holderness</t>
  </si>
  <si>
    <t>Hooksett</t>
  </si>
  <si>
    <t>Jaffrey</t>
  </si>
  <si>
    <t>Wentworth</t>
  </si>
  <si>
    <t>Total Vote</t>
  </si>
  <si>
    <t>Barbour</t>
  </si>
  <si>
    <t>Author1</t>
  </si>
  <si>
    <t>Author1 Title</t>
  </si>
  <si>
    <t>Author2</t>
  </si>
  <si>
    <t>Author2 Title</t>
  </si>
  <si>
    <t>Comp</t>
  </si>
  <si>
    <t>Article Title</t>
  </si>
  <si>
    <t>Bakersfield</t>
  </si>
  <si>
    <t>Baltimore</t>
  </si>
  <si>
    <t>Barnard</t>
  </si>
  <si>
    <t>Stratham</t>
  </si>
  <si>
    <t>Sugar Hill</t>
  </si>
  <si>
    <t>Sunapee</t>
  </si>
  <si>
    <t>Barnet</t>
  </si>
  <si>
    <t>Belvidere</t>
  </si>
  <si>
    <t>Brandon</t>
  </si>
  <si>
    <t>Brattleboro</t>
  </si>
  <si>
    <t>Bridport</t>
  </si>
  <si>
    <t>Type</t>
  </si>
  <si>
    <t>Web Page</t>
  </si>
  <si>
    <t>X</t>
  </si>
  <si>
    <t>W</t>
  </si>
  <si>
    <t>Wells</t>
  </si>
  <si>
    <t>Dallas</t>
  </si>
  <si>
    <t>DeKalb</t>
  </si>
  <si>
    <t>Missoula</t>
  </si>
  <si>
    <t>Rank</t>
  </si>
  <si>
    <t>Hampshire</t>
  </si>
  <si>
    <t>Vance</t>
  </si>
  <si>
    <t>Highest % of Vote and Lose</t>
  </si>
  <si>
    <t>D</t>
  </si>
  <si>
    <t>Bates</t>
  </si>
  <si>
    <t>Divide</t>
  </si>
  <si>
    <t>Kidder</t>
  </si>
  <si>
    <t>Pasquotank</t>
  </si>
  <si>
    <t>Gilmer</t>
  </si>
  <si>
    <t>Pamlico</t>
  </si>
  <si>
    <t>Reynolds</t>
  </si>
  <si>
    <t>St. Joseph</t>
  </si>
  <si>
    <t>Columbus</t>
  </si>
  <si>
    <t>Bertie</t>
  </si>
  <si>
    <t>Kitsap</t>
  </si>
  <si>
    <t>Gates</t>
  </si>
  <si>
    <t>Stevens</t>
  </si>
  <si>
    <t>Greene</t>
  </si>
  <si>
    <t>Parke</t>
  </si>
  <si>
    <t>Jefferson</t>
  </si>
  <si>
    <t>Livingston</t>
  </si>
  <si>
    <t>New Hanover</t>
  </si>
  <si>
    <t>MT</t>
  </si>
  <si>
    <t>Pike</t>
  </si>
  <si>
    <t>North Dakota</t>
  </si>
  <si>
    <t>NC</t>
  </si>
  <si>
    <t>Halifax</t>
  </si>
  <si>
    <t>Tooele</t>
  </si>
  <si>
    <t>Buncombe</t>
  </si>
  <si>
    <t>Hill</t>
  </si>
  <si>
    <t>Cumberland</t>
  </si>
  <si>
    <t>Crawford</t>
  </si>
  <si>
    <t>Margin</t>
  </si>
  <si>
    <t>Wetzel</t>
  </si>
  <si>
    <t>Chowan</t>
  </si>
  <si>
    <t>Alleghany</t>
  </si>
  <si>
    <t>Upshur</t>
  </si>
  <si>
    <t>Ray</t>
  </si>
  <si>
    <t>Wood</t>
  </si>
  <si>
    <t>Billings</t>
  </si>
  <si>
    <t>Bartholomew</t>
  </si>
  <si>
    <t>Brentwood</t>
  </si>
  <si>
    <t>Township</t>
  </si>
  <si>
    <t>Campton</t>
  </si>
  <si>
    <t>Taney</t>
  </si>
  <si>
    <t>King</t>
  </si>
  <si>
    <t>Union</t>
  </si>
  <si>
    <t>Henderson</t>
  </si>
  <si>
    <t>Boscawen</t>
  </si>
  <si>
    <t>Bow</t>
  </si>
  <si>
    <t>Thompson and Meserves Purchase</t>
  </si>
  <si>
    <t>Averill town</t>
  </si>
  <si>
    <t>Avery's gore</t>
  </si>
  <si>
    <t>Gore</t>
  </si>
  <si>
    <t>Buels gore</t>
  </si>
  <si>
    <t>Ferdinand town</t>
  </si>
  <si>
    <t>Duxbury</t>
  </si>
  <si>
    <t>Greenfield</t>
  </si>
  <si>
    <t>Hardwick</t>
  </si>
  <si>
    <t>Switzerland</t>
  </si>
  <si>
    <t>Catawba</t>
  </si>
  <si>
    <t>Conway</t>
  </si>
  <si>
    <t>Dalton</t>
  </si>
  <si>
    <t>Arlington</t>
  </si>
  <si>
    <t>Worcester</t>
  </si>
  <si>
    <t>Barre</t>
  </si>
  <si>
    <t>Bedford</t>
  </si>
  <si>
    <t>Braintree</t>
  </si>
  <si>
    <t>Brookline</t>
  </si>
  <si>
    <t>Chesterfield</t>
  </si>
  <si>
    <t>Concord</t>
  </si>
  <si>
    <t>Plaistow</t>
  </si>
  <si>
    <t>Portsmouth</t>
  </si>
  <si>
    <t>Rindge</t>
  </si>
  <si>
    <t>Rollinsford</t>
  </si>
  <si>
    <t>Rumney</t>
  </si>
  <si>
    <t>Swanzey</t>
  </si>
  <si>
    <t>Tamworth</t>
  </si>
  <si>
    <t>Thornton</t>
  </si>
  <si>
    <t>Tilton</t>
  </si>
  <si>
    <t>Craftsbury</t>
  </si>
  <si>
    <t>Danby</t>
  </si>
  <si>
    <t>Dorset</t>
  </si>
  <si>
    <t>Dummerston</t>
  </si>
  <si>
    <t>Pownal</t>
  </si>
  <si>
    <t>Dawson</t>
  </si>
  <si>
    <t>St. Charles</t>
  </si>
  <si>
    <t>Pemiscot</t>
  </si>
  <si>
    <t>Grays Harbor</t>
  </si>
  <si>
    <t>Whitefield</t>
  </si>
  <si>
    <t>Whiting</t>
  </si>
  <si>
    <t>Ellsworth</t>
  </si>
  <si>
    <t>Exeter</t>
  </si>
  <si>
    <t>Freedom</t>
  </si>
  <si>
    <t>North Hero</t>
  </si>
  <si>
    <t>Orwell</t>
  </si>
  <si>
    <t>Panton</t>
  </si>
  <si>
    <t>Pawlet</t>
  </si>
  <si>
    <t>Peacham</t>
  </si>
  <si>
    <t>Pittsford</t>
  </si>
  <si>
    <t>Poultney</t>
  </si>
  <si>
    <t>Waterville</t>
  </si>
  <si>
    <t>Westfield</t>
  </si>
  <si>
    <t>Livermore</t>
  </si>
  <si>
    <t>Lowell</t>
  </si>
  <si>
    <t>Ludlow</t>
  </si>
  <si>
    <t>Lyman</t>
  </si>
  <si>
    <t>Marshfield</t>
  </si>
  <si>
    <t>Milton</t>
  </si>
  <si>
    <t>Hickory</t>
  </si>
  <si>
    <t>McDonald</t>
  </si>
  <si>
    <t>Lowest % of Vote and Win</t>
  </si>
  <si>
    <t>State Code</t>
  </si>
  <si>
    <t>Indiana</t>
  </si>
  <si>
    <t>IN</t>
  </si>
  <si>
    <t>Sanders</t>
  </si>
  <si>
    <t>Duchesne</t>
  </si>
  <si>
    <t>Calhoun</t>
  </si>
  <si>
    <t>Adams</t>
  </si>
  <si>
    <t>McIntosh</t>
  </si>
  <si>
    <t>Mississippi</t>
  </si>
  <si>
    <t>Barton</t>
  </si>
  <si>
    <t>Oregon</t>
  </si>
  <si>
    <t>Lawrence</t>
  </si>
  <si>
    <t>Clark</t>
  </si>
  <si>
    <t>Haywood</t>
  </si>
  <si>
    <t>Grundy</t>
  </si>
  <si>
    <t>Saline</t>
  </si>
  <si>
    <t>Chouteau</t>
  </si>
  <si>
    <t>Scotland</t>
  </si>
  <si>
    <t>Pitt</t>
  </si>
  <si>
    <t>Glacier</t>
  </si>
  <si>
    <t>Write-ins</t>
  </si>
  <si>
    <t>Nicholas</t>
  </si>
  <si>
    <t>Butler</t>
  </si>
  <si>
    <t>Other</t>
  </si>
  <si>
    <t>Brown</t>
  </si>
  <si>
    <t>Closest States</t>
  </si>
  <si>
    <t>Stoddard</t>
  </si>
  <si>
    <t>3rd</t>
  </si>
  <si>
    <t>Burleigh</t>
  </si>
  <si>
    <t>Johnston</t>
  </si>
  <si>
    <t>Doddridge</t>
  </si>
  <si>
    <t>Fergus</t>
  </si>
  <si>
    <t>Benton</t>
  </si>
  <si>
    <t>North Carolina</t>
  </si>
  <si>
    <t>Craven</t>
  </si>
  <si>
    <t>Town</t>
  </si>
  <si>
    <t>MCD</t>
  </si>
  <si>
    <t>Caldwell</t>
  </si>
  <si>
    <t>Vigo</t>
  </si>
  <si>
    <t>Stillwater</t>
  </si>
  <si>
    <t>Silver Bow</t>
  </si>
  <si>
    <t>Delaware</t>
  </si>
  <si>
    <t>DE</t>
  </si>
  <si>
    <t>Cooper</t>
  </si>
  <si>
    <t>Phelps</t>
  </si>
  <si>
    <t>Bladen</t>
  </si>
  <si>
    <t>Richmond</t>
  </si>
  <si>
    <t>Ralls</t>
  </si>
  <si>
    <t>Elkhart</t>
  </si>
  <si>
    <t>Fountain</t>
  </si>
  <si>
    <t>Cache</t>
  </si>
  <si>
    <t>Teton</t>
  </si>
  <si>
    <t>Clallam</t>
  </si>
  <si>
    <t>Marshall</t>
  </si>
  <si>
    <t>Worth</t>
  </si>
  <si>
    <t>St. Louis</t>
  </si>
  <si>
    <t>Bradford</t>
  </si>
  <si>
    <t>Brighton</t>
  </si>
  <si>
    <t>Calais</t>
  </si>
  <si>
    <t>Cambridge</t>
  </si>
  <si>
    <t>New Hampshire Department of State. Elections Division</t>
  </si>
  <si>
    <t>Proctor</t>
  </si>
  <si>
    <t>Putney</t>
  </si>
  <si>
    <t>Readsboro</t>
  </si>
  <si>
    <t>Richford</t>
  </si>
  <si>
    <t>Ripton</t>
  </si>
  <si>
    <t>Royalton</t>
  </si>
  <si>
    <t>Rupert</t>
  </si>
  <si>
    <t>Ryegate</t>
  </si>
  <si>
    <t>St. Johnsbury</t>
  </si>
  <si>
    <t>Sandgate</t>
  </si>
  <si>
    <t>Searsburg</t>
  </si>
  <si>
    <t>State of Delaware Department of Elections</t>
  </si>
  <si>
    <t>Wright</t>
  </si>
  <si>
    <t>Ramsey</t>
  </si>
  <si>
    <t>Rich</t>
  </si>
  <si>
    <t>Nottingham</t>
  </si>
  <si>
    <t>Orford</t>
  </si>
  <si>
    <t>Shoreham</t>
  </si>
  <si>
    <t>Crawfords Purchase</t>
  </si>
  <si>
    <t>Cutts Grant</t>
  </si>
  <si>
    <t>Dixs Grant</t>
  </si>
  <si>
    <t>Ervings Location</t>
  </si>
  <si>
    <t>Hadleys Purchase</t>
  </si>
  <si>
    <t>Kilkenny township</t>
  </si>
  <si>
    <t>Low and Burbanks Grant</t>
  </si>
  <si>
    <t>Martins Location</t>
  </si>
  <si>
    <t>Odell township</t>
  </si>
  <si>
    <t>Sargents Purchase</t>
  </si>
  <si>
    <t>Second College Grant</t>
  </si>
  <si>
    <t>Sharon</t>
  </si>
  <si>
    <t>Stamford</t>
  </si>
  <si>
    <t>Keene</t>
  </si>
  <si>
    <t>Kensington</t>
  </si>
  <si>
    <t>North Dakota Secretary of State</t>
  </si>
  <si>
    <t>Carteret</t>
  </si>
  <si>
    <t>McLean</t>
  </si>
  <si>
    <t>Pondera</t>
  </si>
  <si>
    <t>C</t>
  </si>
  <si>
    <t>Source</t>
  </si>
  <si>
    <t>Westmoreland</t>
  </si>
  <si>
    <t>Wilmot</t>
  </si>
  <si>
    <t>Wolfeboro</t>
  </si>
  <si>
    <t>New Hapmshire</t>
  </si>
  <si>
    <t>Alburg</t>
  </si>
  <si>
    <t>South Burlington</t>
  </si>
  <si>
    <t>South Hero</t>
  </si>
  <si>
    <t>Stannard</t>
  </si>
  <si>
    <t>COUSUBFP</t>
  </si>
  <si>
    <t>Subdivision</t>
  </si>
  <si>
    <t>Town FIPS</t>
  </si>
  <si>
    <t>Total Area</t>
  </si>
  <si>
    <t>Water Area</t>
  </si>
  <si>
    <t>Land Area</t>
  </si>
  <si>
    <t>Andover</t>
  </si>
  <si>
    <t>New Haven</t>
  </si>
  <si>
    <t>Hartford</t>
  </si>
  <si>
    <t>Litchfield</t>
  </si>
  <si>
    <t>Berlin</t>
  </si>
  <si>
    <t>Brownington</t>
  </si>
  <si>
    <t>Lincoln</t>
  </si>
  <si>
    <t>Agency</t>
  </si>
  <si>
    <t>Callaway</t>
  </si>
  <si>
    <t>Bollinger</t>
  </si>
  <si>
    <t>Buchanan</t>
  </si>
  <si>
    <t>Summers</t>
  </si>
  <si>
    <t>Clarendon</t>
  </si>
  <si>
    <t>West Virginia Secretary of State</t>
  </si>
  <si>
    <t>FIPS</t>
  </si>
  <si>
    <t>Emmons</t>
  </si>
  <si>
    <t>Foster</t>
  </si>
  <si>
    <t>Meagher</t>
  </si>
  <si>
    <t>Libertarian</t>
  </si>
  <si>
    <t>Greenbrier</t>
  </si>
  <si>
    <t>Monroe</t>
  </si>
  <si>
    <t>Barry</t>
  </si>
  <si>
    <t>Ravalli</t>
  </si>
  <si>
    <t>Toole</t>
  </si>
  <si>
    <t>Lake</t>
  </si>
  <si>
    <t>Pleasants</t>
  </si>
  <si>
    <t>St. Clair</t>
  </si>
  <si>
    <t>Benson</t>
  </si>
  <si>
    <t>South Dakota</t>
  </si>
  <si>
    <t>McCone</t>
  </si>
  <si>
    <t>LSAD_TRANS</t>
  </si>
  <si>
    <t>Cabell</t>
  </si>
  <si>
    <t>Roane</t>
  </si>
  <si>
    <t>Weber</t>
  </si>
  <si>
    <t>Boone</t>
  </si>
  <si>
    <t>Musselshell</t>
  </si>
  <si>
    <t>Jay</t>
  </si>
  <si>
    <t>CD</t>
  </si>
  <si>
    <t>Tucker</t>
  </si>
  <si>
    <t>Tyler</t>
  </si>
  <si>
    <t>Lee</t>
  </si>
  <si>
    <t>Shelby</t>
  </si>
  <si>
    <t>Winchester</t>
  </si>
  <si>
    <t>Wolcott</t>
  </si>
  <si>
    <t>Woodbury</t>
  </si>
  <si>
    <t>Whitman</t>
  </si>
  <si>
    <t>Mason</t>
  </si>
  <si>
    <t>Barnes</t>
  </si>
  <si>
    <t>Ritchie</t>
  </si>
  <si>
    <t>Iredell</t>
  </si>
  <si>
    <t>Juab</t>
  </si>
  <si>
    <t>Valley</t>
  </si>
  <si>
    <t>Custer</t>
  </si>
  <si>
    <t>Winner</t>
  </si>
  <si>
    <t>Hardy</t>
  </si>
  <si>
    <t>States</t>
  </si>
  <si>
    <t>Davidson</t>
  </si>
  <si>
    <t>Carroll</t>
  </si>
  <si>
    <t>Walsh</t>
  </si>
  <si>
    <t>East Montpelier</t>
  </si>
  <si>
    <t>Eden</t>
  </si>
  <si>
    <t>Elmore</t>
  </si>
  <si>
    <t>Enosburg</t>
  </si>
  <si>
    <t>Laconia</t>
  </si>
  <si>
    <t>Landaff</t>
  </si>
  <si>
    <t>Langdon</t>
  </si>
  <si>
    <t>Lempster</t>
  </si>
  <si>
    <t>Londonderry</t>
  </si>
  <si>
    <t>Loudon</t>
  </si>
  <si>
    <t>Lyndeborough</t>
  </si>
  <si>
    <t>Madbury</t>
  </si>
  <si>
    <t>Marlow</t>
  </si>
  <si>
    <t>Seabrook</t>
  </si>
  <si>
    <t>Somersworth</t>
  </si>
  <si>
    <t>South Hampton</t>
  </si>
  <si>
    <t>Stewartstown</t>
  </si>
  <si>
    <t>Rye</t>
  </si>
  <si>
    <t>Sanbornton</t>
  </si>
  <si>
    <t>Qualified Write-ins</t>
  </si>
  <si>
    <t>Deerfield</t>
  </si>
  <si>
    <t>Franconia</t>
  </si>
  <si>
    <t>Fremont</t>
  </si>
  <si>
    <t>Gilford</t>
  </si>
  <si>
    <t>Gilmanton</t>
  </si>
  <si>
    <t>Gilsum</t>
  </si>
  <si>
    <t>Goffstown</t>
  </si>
  <si>
    <t>Berkshire</t>
  </si>
  <si>
    <t>Somerset town</t>
  </si>
  <si>
    <t>Warner's grant</t>
  </si>
  <si>
    <t>Warren's gore</t>
  </si>
  <si>
    <t>Grantham</t>
  </si>
  <si>
    <t>Greenland</t>
  </si>
  <si>
    <t>Green's Grant</t>
  </si>
  <si>
    <t>Hale's Location</t>
  </si>
  <si>
    <t>Location</t>
  </si>
  <si>
    <t>Hampstead</t>
  </si>
  <si>
    <t>Hampton Falls</t>
  </si>
  <si>
    <t>Fitzwilliam</t>
  </si>
  <si>
    <t>Francestown</t>
  </si>
  <si>
    <t>Underhill</t>
  </si>
  <si>
    <t>Vergennes</t>
  </si>
  <si>
    <t>Vershire</t>
  </si>
  <si>
    <t>Victory</t>
  </si>
  <si>
    <t>Waitsfield</t>
  </si>
  <si>
    <t>Walden</t>
  </si>
  <si>
    <t>Wardsboro</t>
  </si>
  <si>
    <t>Weathersfield</t>
  </si>
  <si>
    <t>West Fairlee</t>
  </si>
  <si>
    <t>West Rutland</t>
  </si>
  <si>
    <t>West Windsor</t>
  </si>
  <si>
    <t>Westmore</t>
  </si>
  <si>
    <t>Weybridge</t>
  </si>
  <si>
    <t>Wheelock</t>
  </si>
  <si>
    <t>Whitingham</t>
  </si>
  <si>
    <t>Williston</t>
  </si>
  <si>
    <t>Winhall</t>
  </si>
  <si>
    <t>Winooski</t>
  </si>
  <si>
    <t>Raymond</t>
  </si>
  <si>
    <t>St. Albans</t>
  </si>
  <si>
    <t>St. George</t>
  </si>
  <si>
    <t>Woodstock</t>
  </si>
  <si>
    <t>Albany</t>
  </si>
  <si>
    <t>Alton</t>
  </si>
  <si>
    <t>Cabot</t>
  </si>
  <si>
    <t>Castleton</t>
  </si>
  <si>
    <t>Cavendish</t>
  </si>
  <si>
    <t>Starksboro</t>
  </si>
  <si>
    <t>Stowe</t>
  </si>
  <si>
    <t>Stratton</t>
  </si>
  <si>
    <t>Swanton</t>
  </si>
  <si>
    <t>Thetford</t>
  </si>
  <si>
    <t>Tinmouth</t>
  </si>
  <si>
    <t>Townshend</t>
  </si>
  <si>
    <t>Knox</t>
  </si>
  <si>
    <t>Pendleton</t>
  </si>
  <si>
    <t>Dent</t>
  </si>
  <si>
    <t>Sussex</t>
  </si>
  <si>
    <t>Charleston</t>
  </si>
  <si>
    <t>Charlotte</t>
  </si>
  <si>
    <t>Chelsea</t>
  </si>
  <si>
    <t>Corinth</t>
  </si>
  <si>
    <t>Cornish</t>
  </si>
  <si>
    <t>Box Elder</t>
  </si>
  <si>
    <t>Sandwich</t>
  </si>
  <si>
    <t>Sheffield</t>
  </si>
  <si>
    <t>Shelburne</t>
  </si>
  <si>
    <t>Shrewsbury</t>
  </si>
  <si>
    <t>Stockbridge</t>
  </si>
  <si>
    <t>Sudbury</t>
  </si>
  <si>
    <t>Sunderland</t>
  </si>
  <si>
    <t>Sutton</t>
  </si>
  <si>
    <t>Wakefield</t>
  </si>
  <si>
    <t>Walpole</t>
  </si>
  <si>
    <t>Westford</t>
  </si>
  <si>
    <t>Westminster</t>
  </si>
  <si>
    <t>Vote Difference</t>
  </si>
  <si>
    <t>Gallatin</t>
  </si>
  <si>
    <t>Adair</t>
  </si>
  <si>
    <t>Pierce</t>
  </si>
  <si>
    <t>Wahkiakum</t>
  </si>
  <si>
    <t>Beaufort</t>
  </si>
  <si>
    <t>Caswell</t>
  </si>
  <si>
    <t>Tunbridge</t>
  </si>
  <si>
    <t>Klickitat</t>
  </si>
  <si>
    <t>McHenry</t>
  </si>
  <si>
    <t>Chatham</t>
  </si>
  <si>
    <t>Cowlitz</t>
  </si>
  <si>
    <t>Powder River</t>
  </si>
  <si>
    <t>Glastenbury town</t>
  </si>
  <si>
    <t>Lewis town</t>
  </si>
  <si>
    <t>Miami</t>
  </si>
  <si>
    <t>Greensboro</t>
  </si>
  <si>
    <t>Guildhall</t>
  </si>
  <si>
    <t>Highgate</t>
  </si>
  <si>
    <t>Hinesburg</t>
  </si>
  <si>
    <t>Hubbardton</t>
  </si>
  <si>
    <t>Hyde Park</t>
  </si>
  <si>
    <t>Ira</t>
  </si>
  <si>
    <t>Irasburg</t>
  </si>
  <si>
    <t>Isle La Motte</t>
  </si>
  <si>
    <t>Jamaica</t>
  </si>
  <si>
    <t>Jericho</t>
  </si>
  <si>
    <t>Montana</t>
  </si>
  <si>
    <t>Counties</t>
  </si>
  <si>
    <t>Kanawha</t>
  </si>
  <si>
    <t>O</t>
  </si>
  <si>
    <t>Texas</t>
  </si>
  <si>
    <t>Taylor</t>
  </si>
  <si>
    <t>EV</t>
  </si>
  <si>
    <t>Blaine</t>
  </si>
  <si>
    <t>WA</t>
  </si>
  <si>
    <t>Woodford</t>
  </si>
  <si>
    <t>Extra Boundary Shapes</t>
  </si>
  <si>
    <t>State2</t>
  </si>
  <si>
    <t>Killington</t>
  </si>
  <si>
    <t>Kirby</t>
  </si>
  <si>
    <t>Landgrove</t>
  </si>
  <si>
    <t>Newbury</t>
  </si>
  <si>
    <t>Norton</t>
  </si>
  <si>
    <t>Pelham</t>
  </si>
  <si>
    <t>Reading</t>
  </si>
  <si>
    <t>Rochester</t>
  </si>
  <si>
    <t>Shaftsbury</t>
  </si>
  <si>
    <t>Sheldon</t>
  </si>
  <si>
    <t>Williamstown</t>
  </si>
  <si>
    <t>Wilmington</t>
  </si>
  <si>
    <t>Acworth</t>
  </si>
  <si>
    <t>Alexandria</t>
  </si>
  <si>
    <t>Allenstown</t>
  </si>
  <si>
    <t>Alstead</t>
  </si>
  <si>
    <t>Antrim</t>
  </si>
  <si>
    <t>Barnstead</t>
  </si>
  <si>
    <t>Barrington</t>
  </si>
  <si>
    <t>Bartlett</t>
  </si>
  <si>
    <t>Success Township</t>
  </si>
  <si>
    <t>Newport</t>
  </si>
  <si>
    <t>Wallingford</t>
  </si>
  <si>
    <t>Waterbury</t>
  </si>
  <si>
    <t>Holt</t>
  </si>
  <si>
    <t>Amherst</t>
  </si>
  <si>
    <t>Ashland</t>
  </si>
  <si>
    <t>Athens</t>
  </si>
  <si>
    <t>Atkinson</t>
  </si>
  <si>
    <t>Auburn</t>
  </si>
  <si>
    <t>Bath</t>
  </si>
  <si>
    <t>Belmont</t>
  </si>
  <si>
    <t>Cedar</t>
  </si>
  <si>
    <t>Wyoming</t>
  </si>
  <si>
    <t>State</t>
  </si>
  <si>
    <t>Kent</t>
  </si>
  <si>
    <t>Polk</t>
  </si>
  <si>
    <t>Kittitas</t>
  </si>
  <si>
    <t>Jennings</t>
  </si>
  <si>
    <t>Orange</t>
  </si>
  <si>
    <t>Steuben</t>
  </si>
  <si>
    <t>Sullivan</t>
  </si>
  <si>
    <t>Enosburgh?</t>
  </si>
  <si>
    <t>Fair Haven</t>
  </si>
  <si>
    <t>Fairfax</t>
  </si>
  <si>
    <t>Fairlee</t>
  </si>
  <si>
    <t>Fayston</t>
  </si>
  <si>
    <t>Ferrisburg</t>
  </si>
  <si>
    <t>Fletcher</t>
  </si>
  <si>
    <t>Georgia</t>
  </si>
  <si>
    <t>Glover</t>
  </si>
  <si>
    <t>Mount Tabor</t>
  </si>
  <si>
    <t>Newark</t>
  </si>
  <si>
    <t>Newfane</t>
  </si>
  <si>
    <t>Peru</t>
  </si>
  <si>
    <t>Waterford</t>
  </si>
  <si>
    <t>West Haven</t>
  </si>
  <si>
    <t>Weston</t>
  </si>
  <si>
    <t>Wilton</t>
  </si>
  <si>
    <t>Bethel</t>
  </si>
  <si>
    <t>Fairfield</t>
  </si>
  <si>
    <t>Bethlehem</t>
  </si>
  <si>
    <t>Bloomfield</t>
  </si>
  <si>
    <t>Bolton</t>
  </si>
  <si>
    <t>New London</t>
  </si>
  <si>
    <t>Bridgewater</t>
  </si>
  <si>
    <t>Bristol</t>
  </si>
  <si>
    <t>Brookfield</t>
  </si>
  <si>
    <t>Burlington</t>
  </si>
  <si>
    <t>Canaan</t>
  </si>
  <si>
    <t>Canterbury</t>
  </si>
  <si>
    <t>Chester</t>
  </si>
  <si>
    <t>Middlesex</t>
  </si>
  <si>
    <t>Colchester</t>
  </si>
  <si>
    <t>Colebrook</t>
  </si>
  <si>
    <t>Cornwall</t>
  </si>
  <si>
    <t>Coventry</t>
  </si>
  <si>
    <t>Jay Inslee</t>
  </si>
  <si>
    <t>Inslee</t>
  </si>
  <si>
    <t>-</t>
  </si>
  <si>
    <t>Eric Holcomb</t>
  </si>
  <si>
    <t>Holcomb</t>
  </si>
  <si>
    <t>Suzanne Crouch</t>
  </si>
  <si>
    <t>Doug Burgum</t>
  </si>
  <si>
    <t>Brent Sanford</t>
  </si>
  <si>
    <t>Burgum</t>
  </si>
  <si>
    <t>Roy Cooper</t>
  </si>
  <si>
    <t>Spencer J. Cox</t>
  </si>
  <si>
    <t>Ind. American</t>
  </si>
  <si>
    <t>Phil Scott</t>
  </si>
  <si>
    <t>Jim Justice</t>
  </si>
  <si>
    <t>Justice</t>
  </si>
  <si>
    <t>Chris Sununu</t>
  </si>
  <si>
    <t>Sununu</t>
  </si>
  <si>
    <t>John C. Carney, Jr.</t>
  </si>
  <si>
    <t>Carney</t>
  </si>
  <si>
    <t>Vermont Office of the Secretary of State Elections Division</t>
  </si>
  <si>
    <t>Montana Secretary of State Elections</t>
  </si>
  <si>
    <t>Washington Secretary of State Elections</t>
  </si>
  <si>
    <t>Missouri Office of the Secretary of State Elections</t>
  </si>
  <si>
    <t>State1</t>
  </si>
  <si>
    <t>This spreadsheet is for personal use and may not be redistributed in whole or in part.</t>
  </si>
  <si>
    <t>Version</t>
  </si>
  <si>
    <t>Mike Parson</t>
  </si>
  <si>
    <t>Parson</t>
  </si>
  <si>
    <t>Steve Bullock term limited in 2020</t>
  </si>
  <si>
    <t>Gary Herbert retiring in 2020</t>
  </si>
  <si>
    <t>Jim Justice changed parties from Democratic to Repubilcan seven months after taking office.</t>
  </si>
  <si>
    <t>Wentworth's Location</t>
  </si>
  <si>
    <t>Dan Forest</t>
  </si>
  <si>
    <t>Steven J. DiFiore</t>
  </si>
  <si>
    <t>Al Pisano</t>
  </si>
  <si>
    <t>Forest</t>
  </si>
  <si>
    <t>DiFiore</t>
  </si>
  <si>
    <t>Pisano</t>
  </si>
  <si>
    <t>Shelley Lenz</t>
  </si>
  <si>
    <t>Ben Vig</t>
  </si>
  <si>
    <t>Lenz</t>
  </si>
  <si>
    <t>DuWayne Hendrickson</t>
  </si>
  <si>
    <t>Joshua Voytek</t>
  </si>
  <si>
    <t>Hendrickson</t>
  </si>
  <si>
    <t>Woodrow 'Woody' Myers</t>
  </si>
  <si>
    <t>Myers</t>
  </si>
  <si>
    <t>Linda C. Lawson</t>
  </si>
  <si>
    <t>Donald G. Rainwater II</t>
  </si>
  <si>
    <t>William E. Henry</t>
  </si>
  <si>
    <t>Rainwater</t>
  </si>
  <si>
    <t>Nicole Galloway</t>
  </si>
  <si>
    <t>Galloway</t>
  </si>
  <si>
    <t>Rik Combs</t>
  </si>
  <si>
    <t>Combs</t>
  </si>
  <si>
    <t>Jerome Howard Bauer</t>
  </si>
  <si>
    <t>Bauer</t>
  </si>
  <si>
    <t>Mike Cooney</t>
  </si>
  <si>
    <t>Casey Schreiner</t>
  </si>
  <si>
    <t>Cooney</t>
  </si>
  <si>
    <t>Greg Gianforte</t>
  </si>
  <si>
    <t>Gianforte</t>
  </si>
  <si>
    <t>Kristen Juras</t>
  </si>
  <si>
    <t>Lyman Bishop</t>
  </si>
  <si>
    <t>Bishop</t>
  </si>
  <si>
    <t>John Nesper</t>
  </si>
  <si>
    <t>Ben Salango</t>
  </si>
  <si>
    <t>Erika Kolenich</t>
  </si>
  <si>
    <t>Daniel P. 'Danny' Lutz, Jr.</t>
  </si>
  <si>
    <t>Salango</t>
  </si>
  <si>
    <t>Kolenich</t>
  </si>
  <si>
    <t>Lutz</t>
  </si>
  <si>
    <t>David Zuckerman</t>
  </si>
  <si>
    <t>Zuckerman</t>
  </si>
  <si>
    <t>State4</t>
  </si>
  <si>
    <t>State5</t>
  </si>
  <si>
    <t>Kevin Hoyt</t>
  </si>
  <si>
    <t>Hoyt</t>
  </si>
  <si>
    <t>Michael A. DeVost</t>
  </si>
  <si>
    <t>Charly Dickerson</t>
  </si>
  <si>
    <t>Emily Peyton</t>
  </si>
  <si>
    <t>Erynn Hazlett Whitney</t>
  </si>
  <si>
    <t>DeVost</t>
  </si>
  <si>
    <t>Dickerson</t>
  </si>
  <si>
    <t>Peyton</t>
  </si>
  <si>
    <t>Whitney</t>
  </si>
  <si>
    <t>Billado</t>
  </si>
  <si>
    <t>Unaffiliated</t>
  </si>
  <si>
    <t>Truth Matters</t>
  </si>
  <si>
    <t>Loren Culp</t>
  </si>
  <si>
    <t>Culp</t>
  </si>
  <si>
    <t>Dan Feltes</t>
  </si>
  <si>
    <t>Feltes</t>
  </si>
  <si>
    <t>Darryl Perry</t>
  </si>
  <si>
    <t>Took office on June 1, 2018, after the resignation of Eric Greitens</t>
  </si>
  <si>
    <t>Deidre M. Henderson</t>
  </si>
  <si>
    <t>Chris Peterson</t>
  </si>
  <si>
    <t>Karina Brown</t>
  </si>
  <si>
    <t>Peterson</t>
  </si>
  <si>
    <t>Cox</t>
  </si>
  <si>
    <t>Greg Duerden</t>
  </si>
  <si>
    <t>Wayne Hill</t>
  </si>
  <si>
    <t>Cottam</t>
  </si>
  <si>
    <t>Duerden</t>
  </si>
  <si>
    <t>Roy Cooper, III</t>
  </si>
  <si>
    <t>Daniel Forest</t>
  </si>
  <si>
    <t>Steven J. DiFiore, II</t>
  </si>
  <si>
    <t>Albert Pisano</t>
  </si>
  <si>
    <t>Ballot Name</t>
  </si>
  <si>
    <t>Julianne E. Murray</t>
  </si>
  <si>
    <t>Murray</t>
  </si>
  <si>
    <t>Kathy S. DeMatteis</t>
  </si>
  <si>
    <t>Independent DE</t>
  </si>
  <si>
    <t>DeMatteis</t>
  </si>
  <si>
    <t>John J. Machurek</t>
  </si>
  <si>
    <t>Machurek</t>
  </si>
  <si>
    <t>Wayne Billado, III</t>
  </si>
  <si>
    <t>Write-in</t>
  </si>
  <si>
    <t>Roberts</t>
  </si>
  <si>
    <t>Gross</t>
  </si>
  <si>
    <t>Folk</t>
  </si>
  <si>
    <t>Mitch Roberts</t>
  </si>
  <si>
    <t>Quintin Caldwell</t>
  </si>
  <si>
    <t>S. Marshall Wilson</t>
  </si>
  <si>
    <t>Kimberly Gross</t>
  </si>
  <si>
    <t>Michael Folk</t>
  </si>
  <si>
    <t>Daniel Rhead Cottam</t>
  </si>
  <si>
    <t>Barry Evan Short</t>
  </si>
  <si>
    <t>FIPS2010</t>
  </si>
  <si>
    <t>https://elections.delaware.gov/results/html/index.shtml?electionId=GE2020#electionReport4</t>
  </si>
  <si>
    <t>https://enr.indianavoters.in.gov/site/index.html</t>
  </si>
  <si>
    <t>https://enr.sos.mo.gov/PickaRace.aspx</t>
  </si>
  <si>
    <t>https://er.ncsbe.gov/contest_details.html?election_dt=11/03/2020&amp;county_id=0&amp;contest_id=1169</t>
  </si>
  <si>
    <t>https://results.sos.nd.gov/ResultsSW.aspx?text=All&amp;type=SW&amp;map=CTY</t>
  </si>
  <si>
    <t>https://electionresults.utah.gov/elections/countyCount/399794718</t>
  </si>
  <si>
    <t>https://results.vote.wa.gov/results/20201103/governor_bycounty.html</t>
  </si>
  <si>
    <t>https://results.enr.clarityelections.com/WV/106210/web.262169/#/summary</t>
  </si>
  <si>
    <t>Arnie C. AC Dienoff</t>
  </si>
  <si>
    <t>Dienoff</t>
  </si>
  <si>
    <t>Theo Ted Brown, Sr.</t>
  </si>
  <si>
    <t>Martin Lindstedt</t>
  </si>
  <si>
    <t>Lindstedt</t>
  </si>
  <si>
    <t>mtn</t>
  </si>
  <si>
    <t>pp. 48-68</t>
  </si>
  <si>
    <t>√</t>
  </si>
  <si>
    <t>https://sos.vermont.gov/media/heqnbco5/generalofficialresults.pdf</t>
  </si>
  <si>
    <t>Official Report of the Canvassing Committee United States and Vermont Statewide Offices General Election, November 3, 2020</t>
  </si>
  <si>
    <t>For Governor</t>
  </si>
  <si>
    <t>2020 General Election Report November 3rd 2020 Official Results Governor</t>
  </si>
  <si>
    <t>Official 2020 General Election Results November 3, 2020 Governor and Lt. Governor</t>
  </si>
  <si>
    <t>pdf Document</t>
  </si>
  <si>
    <t>Corey Stapleton</t>
  </si>
  <si>
    <t>Secretary of State</t>
  </si>
  <si>
    <t>https://sosmt.gov/wp-content/uploads/State_Canvass_Report.pdf</t>
  </si>
  <si>
    <t>http://mtelectionresults.gov/resultsSW.aspx?type=FED&amp;map=CTY</t>
  </si>
  <si>
    <t>p. 5</t>
  </si>
  <si>
    <t>2020 Statewide General Election Canvass Governor &amp; Lt. Governor</t>
  </si>
  <si>
    <t>Chris Hall</t>
  </si>
  <si>
    <t>Hall</t>
  </si>
  <si>
    <t>Darren E. Hall</t>
  </si>
  <si>
    <t>https://sos.nh.gov/elections/elections/election-results/2020/general-election/</t>
  </si>
  <si>
    <t>2020 General Election Governor</t>
  </si>
  <si>
    <t>Excel File</t>
  </si>
  <si>
    <t>Indiana Election Results November 3, 2020 Governor &amp; Lt. Governor</t>
  </si>
  <si>
    <t>November 3, 2020 General Election Official Results Governor</t>
  </si>
  <si>
    <t>November 3, 2020 General Election Results Governor - County Results</t>
  </si>
  <si>
    <t>http://enr.sos.mo.gov/enrnet/PickaRace.aspx</t>
  </si>
  <si>
    <t>State of Missouri - General Election, November 03, 2020 Official Results As announced by the Board of State Canvassers on December 08, 2020 Governor</t>
  </si>
  <si>
    <t>https://voteinfo.utah.gov/wp-content/uploads/sites/42/2020/12/2020-Statewide-General-Election-Canvass.pdf</t>
  </si>
  <si>
    <t>Statewide Canvass for the November 3, 2020 General Election</t>
  </si>
  <si>
    <t>Madeline Kazantzis</t>
  </si>
  <si>
    <t>Ed Kennedy</t>
  </si>
  <si>
    <t>Richard T. Whitney</t>
  </si>
  <si>
    <t>Kristena M. Conlin</t>
  </si>
  <si>
    <t>Tyler Scott Batty</t>
  </si>
  <si>
    <t>Kazantzis</t>
  </si>
  <si>
    <t>Conlin</t>
  </si>
  <si>
    <t>Batty</t>
  </si>
  <si>
    <t>Gregory C. Johnson</t>
  </si>
  <si>
    <t>2020 Detailed General Election Data for Governor</t>
  </si>
  <si>
    <t>Ver</t>
  </si>
  <si>
    <t>Note</t>
  </si>
  <si>
    <t>All</t>
  </si>
  <si>
    <t>All States Official Release (NC Data source still says Unofficial)</t>
  </si>
  <si>
    <t>© David Leip 2021 All Rights Reserved</t>
  </si>
  <si>
    <t>Updated to official (1 vote added in Stokes County for Forest)</t>
  </si>
  <si>
    <t>11/03/2020 Official Local Election Results - Statewide NC Governor</t>
  </si>
  <si>
    <t>Added qualified write-in vote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</si>
</sst>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%"/>
    <numFmt numFmtId="165" formatCode="[Green][=1]General;[Color15][=3]General;[Black]General"/>
    <numFmt numFmtId="166" formatCode="[Blue][=1]General;[Color15][=3]General;[Black]General"/>
    <numFmt numFmtId="167" formatCode="m/d/yyyy"/>
    <numFmt numFmtId="168" formatCode="0.00000%"/>
    <numFmt numFmtId="169" formatCode="0.000000%"/>
    <numFmt numFmtId="170" formatCode="00"/>
    <numFmt numFmtId="171" formatCode="000"/>
    <numFmt numFmtId="172" formatCode="00000"/>
    <numFmt numFmtId="173" formatCode="d\ mmm\ yyyy"/>
    <numFmt numFmtId="174" formatCode="0.0"/>
  </numFmts>
  <fonts count="20" x14ac:knownFonts="1">
    <font>
      <sz val="10"/>
      <name val="Geneva"/>
    </font>
    <font>
      <b/>
      <sz val="10"/>
      <name val="Geneva"/>
      <family val="2"/>
    </font>
    <font>
      <sz val="10"/>
      <name val="Geneva"/>
      <family val="2"/>
    </font>
    <font>
      <sz val="10"/>
      <color indexed="10"/>
      <name val="Geneva"/>
      <family val="2"/>
    </font>
    <font>
      <sz val="10"/>
      <color indexed="12"/>
      <name val="Geneva"/>
      <family val="2"/>
    </font>
    <font>
      <sz val="10"/>
      <name val="Geneva"/>
      <family val="2"/>
    </font>
    <font>
      <sz val="10"/>
      <color indexed="17"/>
      <name val="Geneva"/>
      <family val="2"/>
    </font>
    <font>
      <sz val="10"/>
      <color indexed="8"/>
      <name val="Geneva"/>
      <family val="2"/>
    </font>
    <font>
      <sz val="8"/>
      <name val="Geneva"/>
      <family val="2"/>
    </font>
    <font>
      <sz val="9"/>
      <color indexed="81"/>
      <name val="Geneva"/>
      <family val="2"/>
    </font>
    <font>
      <b/>
      <sz val="9"/>
      <color indexed="81"/>
      <name val="Geneva"/>
      <family val="2"/>
    </font>
    <font>
      <sz val="10"/>
      <name val="Geneva"/>
      <family val="2"/>
    </font>
    <font>
      <sz val="10"/>
      <color indexed="58"/>
      <name val="Geneva"/>
      <family val="2"/>
    </font>
    <font>
      <sz val="10"/>
      <color indexed="61"/>
      <name val="Geneva"/>
      <family val="2"/>
    </font>
    <font>
      <sz val="8"/>
      <name val="Verdana"/>
      <family val="2"/>
    </font>
    <font>
      <u/>
      <sz val="10"/>
      <color theme="10"/>
      <name val="Geneva"/>
      <family val="2"/>
    </font>
    <font>
      <u/>
      <sz val="10"/>
      <color theme="11"/>
      <name val="Geneva"/>
      <family val="2"/>
    </font>
    <font>
      <sz val="8"/>
      <name val="Geneva"/>
      <family val="2"/>
    </font>
    <font>
      <b/>
      <sz val="9"/>
      <color rgb="FF000000"/>
      <name val="Geneva"/>
      <family val="2"/>
      <charset val="1"/>
    </font>
    <font>
      <sz val="9"/>
      <color rgb="FF000000"/>
      <name val="Genev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77">
    <xf numFmtId="0" fontId="0" fillId="0" borderId="0"/>
    <xf numFmtId="9" fontId="2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51">
    <xf numFmtId="0" fontId="0" fillId="0" borderId="0" xfId="0"/>
    <xf numFmtId="3" fontId="0" fillId="0" borderId="0" xfId="0" applyNumberFormat="1"/>
    <xf numFmtId="10" fontId="0" fillId="0" borderId="0" xfId="0" applyNumberFormat="1"/>
    <xf numFmtId="3" fontId="3" fillId="0" borderId="0" xfId="0" applyNumberFormat="1" applyFont="1"/>
    <xf numFmtId="3" fontId="4" fillId="0" borderId="0" xfId="0" applyNumberFormat="1" applyFont="1"/>
    <xf numFmtId="1" fontId="0" fillId="0" borderId="0" xfId="0" applyNumberFormat="1"/>
    <xf numFmtId="165" fontId="0" fillId="0" borderId="0" xfId="0" applyNumberFormat="1"/>
    <xf numFmtId="0" fontId="2" fillId="0" borderId="0" xfId="0" applyFont="1"/>
    <xf numFmtId="0" fontId="5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4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10" fontId="3" fillId="0" borderId="0" xfId="0" applyNumberFormat="1" applyFont="1"/>
    <xf numFmtId="10" fontId="4" fillId="0" borderId="0" xfId="0" applyNumberFormat="1" applyFont="1"/>
    <xf numFmtId="10" fontId="6" fillId="0" borderId="0" xfId="0" applyNumberFormat="1" applyFont="1"/>
    <xf numFmtId="3" fontId="6" fillId="0" borderId="0" xfId="0" applyNumberFormat="1" applyFont="1"/>
    <xf numFmtId="1" fontId="3" fillId="0" borderId="0" xfId="0" applyNumberFormat="1" applyFont="1"/>
    <xf numFmtId="0" fontId="0" fillId="0" borderId="0" xfId="0" applyNumberFormat="1"/>
    <xf numFmtId="10" fontId="3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10" fontId="6" fillId="0" borderId="0" xfId="0" applyNumberFormat="1" applyFont="1" applyAlignment="1">
      <alignment horizontal="center"/>
    </xf>
    <xf numFmtId="10" fontId="2" fillId="0" borderId="0" xfId="0" applyNumberFormat="1" applyFont="1" applyAlignment="1"/>
    <xf numFmtId="3" fontId="0" fillId="0" borderId="0" xfId="0" applyNumberFormat="1" applyAlignment="1">
      <alignment horizontal="center"/>
    </xf>
    <xf numFmtId="10" fontId="0" fillId="0" borderId="0" xfId="1" applyNumberFormat="1" applyFont="1"/>
    <xf numFmtId="0" fontId="0" fillId="0" borderId="1" xfId="0" applyBorder="1"/>
    <xf numFmtId="0" fontId="7" fillId="0" borderId="1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0" fontId="2" fillId="0" borderId="1" xfId="0" applyFont="1" applyBorder="1" applyAlignment="1">
      <alignment horizontal="center"/>
    </xf>
    <xf numFmtId="0" fontId="0" fillId="0" borderId="0" xfId="0" applyFill="1"/>
    <xf numFmtId="166" fontId="0" fillId="0" borderId="0" xfId="0" applyNumberFormat="1" applyFill="1"/>
    <xf numFmtId="0" fontId="0" fillId="0" borderId="0" xfId="0" applyNumberFormat="1" applyFill="1"/>
    <xf numFmtId="3" fontId="0" fillId="0" borderId="0" xfId="0" applyNumberFormat="1" applyFill="1"/>
    <xf numFmtId="10" fontId="0" fillId="0" borderId="0" xfId="0" applyNumberFormat="1" applyFill="1"/>
    <xf numFmtId="10" fontId="0" fillId="0" borderId="0" xfId="0" applyNumberFormat="1" applyAlignment="1">
      <alignment horizontal="right"/>
    </xf>
    <xf numFmtId="10" fontId="0" fillId="0" borderId="0" xfId="1" applyNumberFormat="1" applyFont="1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0" xfId="1" applyNumberFormat="1" applyFont="1"/>
    <xf numFmtId="10" fontId="0" fillId="0" borderId="0" xfId="1" applyNumberFormat="1" applyFont="1" applyFill="1"/>
    <xf numFmtId="10" fontId="0" fillId="0" borderId="0" xfId="1" applyNumberFormat="1" applyFont="1" applyAlignment="1"/>
    <xf numFmtId="0" fontId="1" fillId="0" borderId="0" xfId="0" applyFont="1"/>
    <xf numFmtId="3" fontId="2" fillId="0" borderId="0" xfId="0" applyNumberFormat="1" applyFont="1"/>
    <xf numFmtId="0" fontId="11" fillId="0" borderId="0" xfId="0" applyFont="1"/>
    <xf numFmtId="3" fontId="11" fillId="0" borderId="0" xfId="0" applyNumberFormat="1" applyFont="1"/>
    <xf numFmtId="10" fontId="2" fillId="0" borderId="0" xfId="0" applyNumberFormat="1" applyFont="1"/>
    <xf numFmtId="1" fontId="2" fillId="0" borderId="0" xfId="0" applyNumberFormat="1" applyFont="1"/>
    <xf numFmtId="0" fontId="0" fillId="0" borderId="0" xfId="0" applyAlignment="1">
      <alignment horizontal="center"/>
    </xf>
    <xf numFmtId="3" fontId="2" fillId="0" borderId="0" xfId="0" applyNumberFormat="1" applyFont="1" applyFill="1"/>
    <xf numFmtId="10" fontId="2" fillId="0" borderId="0" xfId="0" applyNumberFormat="1" applyFont="1" applyFill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NumberFormat="1" applyFill="1" applyAlignment="1">
      <alignment horizontal="center"/>
    </xf>
    <xf numFmtId="0" fontId="12" fillId="0" borderId="0" xfId="0" applyFont="1"/>
    <xf numFmtId="1" fontId="0" fillId="0" borderId="0" xfId="0" applyNumberFormat="1" applyAlignment="1"/>
    <xf numFmtId="3" fontId="6" fillId="0" borderId="0" xfId="0" applyNumberFormat="1" applyFont="1" applyAlignment="1">
      <alignment horizontal="center"/>
    </xf>
    <xf numFmtId="10" fontId="3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11" fillId="0" borderId="0" xfId="0" applyFont="1" applyAlignment="1">
      <alignment horizontal="center"/>
    </xf>
    <xf numFmtId="3" fontId="11" fillId="0" borderId="0" xfId="0" applyNumberFormat="1" applyFont="1" applyFill="1"/>
    <xf numFmtId="10" fontId="11" fillId="0" borderId="0" xfId="0" applyNumberFormat="1" applyFont="1" applyFill="1"/>
    <xf numFmtId="0" fontId="11" fillId="0" borderId="0" xfId="0" applyFont="1" applyFill="1"/>
    <xf numFmtId="3" fontId="11" fillId="0" borderId="0" xfId="0" applyNumberFormat="1" applyFont="1" applyAlignment="1">
      <alignment horizontal="center"/>
    </xf>
    <xf numFmtId="10" fontId="11" fillId="0" borderId="0" xfId="0" applyNumberFormat="1" applyFont="1"/>
    <xf numFmtId="168" fontId="0" fillId="0" borderId="0" xfId="0" applyNumberFormat="1"/>
    <xf numFmtId="169" fontId="0" fillId="0" borderId="0" xfId="0" applyNumberFormat="1"/>
    <xf numFmtId="1" fontId="4" fillId="0" borderId="0" xfId="0" applyNumberFormat="1" applyFont="1"/>
    <xf numFmtId="1" fontId="6" fillId="0" borderId="0" xfId="0" applyNumberFormat="1" applyFont="1"/>
    <xf numFmtId="0" fontId="1" fillId="0" borderId="0" xfId="0" applyFont="1" applyAlignment="1">
      <alignment horizontal="left" vertical="center"/>
    </xf>
    <xf numFmtId="0" fontId="1" fillId="0" borderId="1" xfId="0" applyFont="1" applyBorder="1"/>
    <xf numFmtId="0" fontId="13" fillId="0" borderId="0" xfId="0" applyFont="1"/>
    <xf numFmtId="3" fontId="13" fillId="0" borderId="0" xfId="0" applyNumberFormat="1" applyFont="1" applyFill="1"/>
    <xf numFmtId="170" fontId="0" fillId="0" borderId="0" xfId="0" applyNumberFormat="1" applyAlignment="1">
      <alignment horizontal="right"/>
    </xf>
    <xf numFmtId="170" fontId="0" fillId="0" borderId="0" xfId="0" applyNumberFormat="1"/>
    <xf numFmtId="171" fontId="2" fillId="0" borderId="0" xfId="0" applyNumberFormat="1" applyFont="1" applyAlignment="1">
      <alignment horizontal="right"/>
    </xf>
    <xf numFmtId="171" fontId="0" fillId="0" borderId="0" xfId="0" applyNumberFormat="1"/>
    <xf numFmtId="172" fontId="0" fillId="0" borderId="0" xfId="0" applyNumberFormat="1" applyAlignment="1">
      <alignment horizontal="right"/>
    </xf>
    <xf numFmtId="173" fontId="2" fillId="0" borderId="0" xfId="0" applyNumberFormat="1" applyFont="1"/>
    <xf numFmtId="172" fontId="0" fillId="0" borderId="0" xfId="0" applyNumberFormat="1"/>
    <xf numFmtId="170" fontId="0" fillId="0" borderId="0" xfId="0" applyNumberFormat="1" applyAlignment="1"/>
    <xf numFmtId="171" fontId="2" fillId="0" borderId="0" xfId="0" applyNumberFormat="1" applyFont="1" applyAlignment="1"/>
    <xf numFmtId="172" fontId="0" fillId="0" borderId="0" xfId="0" applyNumberFormat="1" applyAlignment="1">
      <alignment horizontal="left"/>
    </xf>
    <xf numFmtId="0" fontId="1" fillId="0" borderId="0" xfId="0" applyFont="1" applyFill="1"/>
    <xf numFmtId="0" fontId="1" fillId="0" borderId="1" xfId="0" applyFont="1" applyFill="1" applyBorder="1"/>
    <xf numFmtId="0" fontId="1" fillId="0" borderId="0" xfId="0" applyFont="1" applyAlignment="1"/>
    <xf numFmtId="173" fontId="1" fillId="0" borderId="0" xfId="0" applyNumberFormat="1" applyFont="1"/>
    <xf numFmtId="0" fontId="6" fillId="0" borderId="0" xfId="0" applyFont="1"/>
    <xf numFmtId="170" fontId="2" fillId="0" borderId="0" xfId="0" applyNumberFormat="1" applyFont="1"/>
    <xf numFmtId="167" fontId="0" fillId="0" borderId="0" xfId="0" applyNumberFormat="1"/>
    <xf numFmtId="0" fontId="0" fillId="0" borderId="0" xfId="0" applyFont="1"/>
    <xf numFmtId="3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 applyAlignment="1"/>
    <xf numFmtId="173" fontId="0" fillId="0" borderId="0" xfId="0" applyNumberFormat="1" applyFont="1"/>
    <xf numFmtId="0" fontId="0" fillId="0" borderId="0" xfId="0" applyAlignment="1"/>
    <xf numFmtId="0" fontId="0" fillId="2" borderId="0" xfId="0" applyFill="1"/>
    <xf numFmtId="3" fontId="0" fillId="2" borderId="0" xfId="0" applyNumberFormat="1" applyFill="1"/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0" fontId="0" fillId="2" borderId="0" xfId="0" applyNumberFormat="1" applyFill="1"/>
    <xf numFmtId="3" fontId="2" fillId="2" borderId="0" xfId="0" applyNumberFormat="1" applyFont="1" applyFill="1"/>
    <xf numFmtId="10" fontId="2" fillId="2" borderId="0" xfId="0" applyNumberFormat="1" applyFont="1" applyFill="1"/>
    <xf numFmtId="10" fontId="0" fillId="2" borderId="0" xfId="1" applyNumberFormat="1" applyFont="1" applyFill="1"/>
    <xf numFmtId="166" fontId="0" fillId="2" borderId="0" xfId="0" applyNumberFormat="1" applyFill="1"/>
    <xf numFmtId="174" fontId="0" fillId="0" borderId="0" xfId="0" applyNumberFormat="1"/>
    <xf numFmtId="3" fontId="0" fillId="3" borderId="0" xfId="0" applyNumberFormat="1" applyFill="1"/>
    <xf numFmtId="10" fontId="0" fillId="3" borderId="0" xfId="0" applyNumberFormat="1" applyFill="1"/>
    <xf numFmtId="0" fontId="0" fillId="2" borderId="1" xfId="0" applyFill="1" applyBorder="1"/>
    <xf numFmtId="3" fontId="0" fillId="2" borderId="1" xfId="0" applyNumberFormat="1" applyFill="1" applyBorder="1"/>
    <xf numFmtId="0" fontId="0" fillId="2" borderId="1" xfId="0" applyNumberFormat="1" applyFill="1" applyBorder="1"/>
    <xf numFmtId="0" fontId="0" fillId="2" borderId="1" xfId="0" applyNumberFormat="1" applyFill="1" applyBorder="1" applyAlignment="1">
      <alignment horizontal="center"/>
    </xf>
    <xf numFmtId="10" fontId="0" fillId="2" borderId="1" xfId="0" applyNumberFormat="1" applyFill="1" applyBorder="1"/>
    <xf numFmtId="3" fontId="2" fillId="2" borderId="1" xfId="0" applyNumberFormat="1" applyFont="1" applyFill="1" applyBorder="1"/>
    <xf numFmtId="10" fontId="2" fillId="2" borderId="1" xfId="0" applyNumberFormat="1" applyFont="1" applyFill="1" applyBorder="1"/>
    <xf numFmtId="10" fontId="0" fillId="2" borderId="1" xfId="1" applyNumberFormat="1" applyFont="1" applyFill="1" applyBorder="1"/>
    <xf numFmtId="166" fontId="0" fillId="2" borderId="1" xfId="0" applyNumberFormat="1" applyFill="1" applyBorder="1"/>
    <xf numFmtId="0" fontId="2" fillId="0" borderId="0" xfId="0" applyFont="1" applyAlignment="1">
      <alignment wrapText="1"/>
    </xf>
    <xf numFmtId="0" fontId="15" fillId="0" borderId="0" xfId="336" applyAlignment="1"/>
    <xf numFmtId="0" fontId="15" fillId="0" borderId="0" xfId="336"/>
    <xf numFmtId="0" fontId="15" fillId="0" borderId="0" xfId="336" applyAlignment="1" applyProtection="1"/>
    <xf numFmtId="0" fontId="2" fillId="0" borderId="0" xfId="0" applyFont="1" applyAlignment="1"/>
    <xf numFmtId="14" fontId="0" fillId="0" borderId="0" xfId="0" applyNumberForma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3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10" fontId="3" fillId="0" borderId="0" xfId="0" applyNumberFormat="1" applyFont="1" applyFill="1" applyAlignment="1">
      <alignment horizontal="center"/>
    </xf>
    <xf numFmtId="3" fontId="4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0" fontId="2" fillId="0" borderId="0" xfId="0" applyFont="1" applyAlignment="1"/>
    <xf numFmtId="10" fontId="5" fillId="0" borderId="0" xfId="0" applyNumberFormat="1" applyFont="1" applyAlignment="1"/>
    <xf numFmtId="10" fontId="4" fillId="0" borderId="0" xfId="0" applyNumberFormat="1" applyFont="1" applyAlignment="1">
      <alignment horizontal="center"/>
    </xf>
    <xf numFmtId="0" fontId="4" fillId="0" borderId="0" xfId="0" applyFont="1" applyAlignment="1"/>
    <xf numFmtId="10" fontId="6" fillId="0" borderId="0" xfId="0" applyNumberFormat="1" applyFont="1" applyAlignment="1">
      <alignment horizontal="center"/>
    </xf>
    <xf numFmtId="0" fontId="6" fillId="0" borderId="0" xfId="0" applyFont="1" applyAlignment="1"/>
  </cellXfs>
  <cellStyles count="377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/>
    <cellStyle name="Normal" xfId="0" builtinId="0"/>
    <cellStyle name="Percent" xfId="1" builtinId="5"/>
  </cellStyles>
  <dxfs count="76"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3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7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55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3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7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55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23"/>
      </font>
    </dxf>
    <dxf>
      <font>
        <condense val="0"/>
        <extend val="0"/>
        <color indexed="17"/>
      </font>
    </dxf>
    <dxf>
      <font>
        <condense val="0"/>
        <extend val="0"/>
        <color indexed="23"/>
      </font>
    </dxf>
    <dxf>
      <font>
        <condense val="0"/>
        <extend val="0"/>
        <color indexed="12"/>
      </font>
    </dxf>
    <dxf>
      <font>
        <condense val="0"/>
        <extend val="0"/>
        <color indexed="23"/>
      </font>
    </dxf>
    <dxf>
      <font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000"/>
      <rgbColor rgb="0033CC00"/>
      <rgbColor rgb="000000DD"/>
      <rgbColor rgb="00FFFF00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DD"/>
      <color rgb="FFDD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Democratic</a:t>
            </a:r>
          </a:p>
        </c:rich>
      </c:tx>
      <c:layout>
        <c:manualLayout>
          <c:xMode val="edge"/>
          <c:yMode val="edge"/>
          <c:x val="0.39498457285315802"/>
          <c:y val="3.22580645161289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953048831588"/>
          <c:y val="0.16129032258064499"/>
          <c:w val="0.78056456201805602"/>
          <c:h val="0.645161290322580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Statistics!$A$86:$A$95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Statistics!$B$86:$B$95</c:f>
              <c:numCache>
                <c:formatCode>#,##0</c:formatCode>
                <c:ptCount val="10"/>
                <c:pt idx="0">
                  <c:v>11</c:v>
                </c:pt>
                <c:pt idx="1">
                  <c:v>173</c:v>
                </c:pt>
                <c:pt idx="2">
                  <c:v>182</c:v>
                </c:pt>
                <c:pt idx="3">
                  <c:v>83</c:v>
                </c:pt>
                <c:pt idx="4">
                  <c:v>59</c:v>
                </c:pt>
                <c:pt idx="5">
                  <c:v>36</c:v>
                </c:pt>
                <c:pt idx="6">
                  <c:v>17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F-6542-95A6-A85A7EE6E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4032120"/>
        <c:axId val="1844019528"/>
      </c:barChart>
      <c:catAx>
        <c:axId val="1844032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% Vote</a:t>
                </a:r>
              </a:p>
            </c:rich>
          </c:tx>
          <c:layout>
            <c:manualLayout>
              <c:xMode val="edge"/>
              <c:yMode val="edge"/>
              <c:x val="0.51724162614469404"/>
              <c:y val="0.914956011730205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844019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4019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Number Counties</a:t>
                </a:r>
              </a:p>
            </c:rich>
          </c:tx>
          <c:layout>
            <c:manualLayout>
              <c:xMode val="edge"/>
              <c:yMode val="edge"/>
              <c:x val="4.0752351097178702E-2"/>
              <c:y val="0.366568914956012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844032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799"/>
          <c:w val="0.63291285936463004"/>
          <c:h val="0.71428758271375203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9A8-7345-8F60-88E00C5C0255}"/>
              </c:ext>
            </c:extLst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9A8-7345-8F60-88E00C5C025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9A8-7345-8F60-88E00C5C0255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99A8-7345-8F60-88E00C5C0255}"/>
              </c:ext>
            </c:extLst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Graphs!$F$7:$I$7</c:f>
              <c:numCache>
                <c:formatCode>#,##0</c:formatCode>
                <c:ptCount val="4"/>
                <c:pt idx="0">
                  <c:v>2834790</c:v>
                </c:pt>
                <c:pt idx="1">
                  <c:v>2586605</c:v>
                </c:pt>
                <c:pt idx="3">
                  <c:v>81383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A8-7345-8F60-88E00C5C0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" l="0.75" r="0.75" t="1" header="0.5" footer="0.5"/>
    <c:pageSetup paperSize="0" orientation="landscape" horizontalDpi="-4" vertic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799"/>
          <c:w val="0.63291285936463004"/>
          <c:h val="0.71428758271375203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4B-1B4C-9F82-3A705E7D71D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C24B-1B4C-9F82-3A705E7D71DD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24B-1B4C-9F82-3A705E7D71DD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C24B-1B4C-9F82-3A705E7D71DD}"/>
              </c:ext>
            </c:extLst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Graphs!$F$8:$I$8</c:f>
              <c:numCache>
                <c:formatCode>#,##0</c:formatCode>
                <c:ptCount val="4"/>
                <c:pt idx="0">
                  <c:v>235479</c:v>
                </c:pt>
                <c:pt idx="1">
                  <c:v>90789</c:v>
                </c:pt>
                <c:pt idx="3">
                  <c:v>31391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4B-1B4C-9F82-3A705E7D7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799"/>
          <c:w val="0.63291285936463004"/>
          <c:h val="0.71428758271375203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7E5-4447-A31A-2B4DD9BC65E2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27E5-4447-A31A-2B4DD9BC65E2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7E5-4447-A31A-2B4DD9BC65E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27E5-4447-A31A-2B4DD9BC65E2}"/>
              </c:ext>
            </c:extLst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Graphs!$F$9:$I$9</c:f>
              <c:numCache>
                <c:formatCode>#,##0</c:formatCode>
                <c:ptCount val="4"/>
                <c:pt idx="0">
                  <c:v>918754</c:v>
                </c:pt>
                <c:pt idx="1">
                  <c:v>442754</c:v>
                </c:pt>
                <c:pt idx="3">
                  <c:v>97370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E5-4447-A31A-2B4DD9BC6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799"/>
          <c:w val="0.63291285936463004"/>
          <c:h val="0.71428758271375203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870-A241-90D4-973C08BF2C93}"/>
              </c:ext>
            </c:extLst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870-A241-90D4-973C08BF2C93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870-A241-90D4-973C08BF2C93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A870-A241-90D4-973C08BF2C93}"/>
              </c:ext>
            </c:extLst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Graphs!$F$11:$I$11</c:f>
              <c:numCache>
                <c:formatCode>#,##0</c:formatCode>
                <c:ptCount val="4"/>
                <c:pt idx="0">
                  <c:v>2294243</c:v>
                </c:pt>
                <c:pt idx="1">
                  <c:v>1749066</c:v>
                </c:pt>
                <c:pt idx="3">
                  <c:v>13145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70-A241-90D4-973C08BF2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799"/>
          <c:w val="0.63291285936463004"/>
          <c:h val="0.71428758271375203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F00-AC41-BE21-0F7FA388DB4E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EF00-AC41-BE21-0F7FA388DB4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F00-AC41-BE21-0F7FA388DB4E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EF00-AC41-BE21-0F7FA388DB4E}"/>
              </c:ext>
            </c:extLst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Graphs!$F$12:$I$12</c:f>
              <c:numCache>
                <c:formatCode>#,##0</c:formatCode>
                <c:ptCount val="4"/>
                <c:pt idx="0">
                  <c:v>497944</c:v>
                </c:pt>
                <c:pt idx="1">
                  <c:v>237024</c:v>
                </c:pt>
                <c:pt idx="3">
                  <c:v>49319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00-AC41-BE21-0F7FA388D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799"/>
          <c:w val="0.63291285936463004"/>
          <c:h val="0.71428758271375203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9CD-D04A-99CA-5C3113B00D5B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49CD-D04A-99CA-5C3113B00D5B}"/>
              </c:ext>
            </c:extLst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9CD-D04A-99CA-5C3113B00D5B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49CD-D04A-99CA-5C3113B00D5B}"/>
              </c:ext>
            </c:extLst>
          </c:dPt>
          <c:cat>
            <c:strRef>
              <c:f>Graphs!$E$33:$E$36</c:f>
              <c:strCache>
                <c:ptCount val="4"/>
                <c:pt idx="0">
                  <c:v>Republican</c:v>
                </c:pt>
                <c:pt idx="1">
                  <c:v>Democratic</c:v>
                </c:pt>
                <c:pt idx="2">
                  <c:v>Independent</c:v>
                </c:pt>
                <c:pt idx="3">
                  <c:v>Other</c:v>
                </c:pt>
              </c:strCache>
            </c:strRef>
          </c:cat>
          <c:val>
            <c:numRef>
              <c:f>Graphs!$F$33:$F$36</c:f>
              <c:numCache>
                <c:formatCode>0</c:formatCode>
                <c:ptCount val="4"/>
                <c:pt idx="0">
                  <c:v>8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CD-D04A-99CA-5C3113B00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799"/>
          <c:w val="0.63291285936463004"/>
          <c:h val="0.71428758271375203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A6D-3546-AB3F-6006686A74B2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1A6D-3546-AB3F-6006686A74B2}"/>
              </c:ext>
            </c:extLst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A6D-3546-AB3F-6006686A74B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1A6D-3546-AB3F-6006686A74B2}"/>
              </c:ext>
            </c:extLst>
          </c:dPt>
          <c:cat>
            <c:strRef>
              <c:f>Graphs!$E$33:$E$36</c:f>
              <c:strCache>
                <c:ptCount val="4"/>
                <c:pt idx="0">
                  <c:v>Republican</c:v>
                </c:pt>
                <c:pt idx="1">
                  <c:v>Democratic</c:v>
                </c:pt>
                <c:pt idx="2">
                  <c:v>Independent</c:v>
                </c:pt>
                <c:pt idx="3">
                  <c:v>Other</c:v>
                </c:pt>
              </c:strCache>
            </c:strRef>
          </c:cat>
          <c:val>
            <c:numRef>
              <c:f>Graphs!$F$45:$F$48</c:f>
              <c:numCache>
                <c:formatCode>0</c:formatCode>
                <c:ptCount val="4"/>
                <c:pt idx="0">
                  <c:v>503</c:v>
                </c:pt>
                <c:pt idx="1">
                  <c:v>63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D-3546-AB3F-6006686A7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799"/>
          <c:w val="0.63291285936463004"/>
          <c:h val="0.71428758271375203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C65-E147-8D2C-4F516B782FBE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EC65-E147-8D2C-4F516B782F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C65-E147-8D2C-4F516B782FBE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EC65-E147-8D2C-4F516B782FBE}"/>
              </c:ext>
            </c:extLst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Graphs!$F$6:$I$6</c:f>
              <c:numCache>
                <c:formatCode>#,##0</c:formatCode>
                <c:ptCount val="4"/>
                <c:pt idx="0">
                  <c:v>516609</c:v>
                </c:pt>
                <c:pt idx="1">
                  <c:v>264639</c:v>
                </c:pt>
                <c:pt idx="3">
                  <c:v>12012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65-E147-8D2C-4F516B782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799"/>
          <c:w val="0.63291285936463004"/>
          <c:h val="0.71428758271375203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160-384D-A02C-07C9733FD350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4160-384D-A02C-07C9733FD35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160-384D-A02C-07C9733FD350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4160-384D-A02C-07C9733FD350}"/>
              </c:ext>
            </c:extLst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Graphs!$F$10:$I$10</c:f>
              <c:numCache>
                <c:formatCode>#,##0</c:formatCode>
                <c:ptCount val="4"/>
                <c:pt idx="0">
                  <c:v>248412</c:v>
                </c:pt>
                <c:pt idx="1">
                  <c:v>99214</c:v>
                </c:pt>
                <c:pt idx="3">
                  <c:v>15085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60-384D-A02C-07C9733FD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Republican</a:t>
            </a:r>
          </a:p>
        </c:rich>
      </c:tx>
      <c:layout>
        <c:manualLayout>
          <c:xMode val="edge"/>
          <c:yMode val="edge"/>
          <c:x val="0.40067366579177599"/>
          <c:y val="3.22580645161289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653361950693"/>
          <c:y val="0.15835777126099701"/>
          <c:w val="0.76431039258995603"/>
          <c:h val="0.648093841642229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Statistics!$A$86:$A$95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Statistics!$C$86:$C$95</c:f>
              <c:numCache>
                <c:formatCode>#,##0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24</c:v>
                </c:pt>
                <c:pt idx="4">
                  <c:v>35</c:v>
                </c:pt>
                <c:pt idx="5">
                  <c:v>82</c:v>
                </c:pt>
                <c:pt idx="6">
                  <c:v>187</c:v>
                </c:pt>
                <c:pt idx="7">
                  <c:v>176</c:v>
                </c:pt>
                <c:pt idx="8">
                  <c:v>54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C1-1642-9D5B-AE7EA3167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3997864"/>
        <c:axId val="1843981416"/>
      </c:barChart>
      <c:catAx>
        <c:axId val="1843997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% Vote</a:t>
                </a:r>
              </a:p>
            </c:rich>
          </c:tx>
          <c:layout>
            <c:manualLayout>
              <c:xMode val="edge"/>
              <c:yMode val="edge"/>
              <c:x val="0.518519048755269"/>
              <c:y val="0.914956011730205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843981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3981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Number Counties</a:t>
                </a:r>
              </a:p>
            </c:rich>
          </c:tx>
          <c:layout>
            <c:manualLayout>
              <c:xMode val="edge"/>
              <c:yMode val="edge"/>
              <c:x val="4.3771043771043801E-2"/>
              <c:y val="0.36363636363636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843997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Independent</a:t>
            </a:r>
          </a:p>
        </c:rich>
      </c:tx>
      <c:layout>
        <c:manualLayout>
          <c:xMode val="edge"/>
          <c:yMode val="edge"/>
          <c:x val="0.38590656872588902"/>
          <c:y val="3.22580645161289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98690158822699"/>
          <c:y val="0.15835777126099701"/>
          <c:w val="0.76510192478162498"/>
          <c:h val="0.648093841642229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641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Statistics!$A$86:$A$95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Statistics!$D$86:$D$95</c:f>
              <c:numCache>
                <c:formatCode>#,##0</c:formatCode>
                <c:ptCount val="10"/>
                <c:pt idx="0">
                  <c:v>566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7-944D-B0AE-FA0222BBA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3942152"/>
        <c:axId val="1843936504"/>
      </c:barChart>
      <c:catAx>
        <c:axId val="1843942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% Vote</a:t>
                </a:r>
              </a:p>
            </c:rich>
          </c:tx>
          <c:layout>
            <c:manualLayout>
              <c:xMode val="edge"/>
              <c:yMode val="edge"/>
              <c:x val="0.52013502087406904"/>
              <c:y val="0.914956011730205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843936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3936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Number Counties</a:t>
                </a:r>
              </a:p>
            </c:rich>
          </c:tx>
          <c:layout>
            <c:manualLayout>
              <c:xMode val="edge"/>
              <c:yMode val="edge"/>
              <c:x val="4.3624161073825503E-2"/>
              <c:y val="0.36363636363636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843942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Number of Counties by %Vote</a:t>
            </a:r>
          </a:p>
        </c:rich>
      </c:tx>
      <c:layout>
        <c:manualLayout>
          <c:xMode val="edge"/>
          <c:yMode val="edge"/>
          <c:x val="0.28741148745955403"/>
          <c:y val="3.21637426900584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14280225874001"/>
          <c:y val="0.160818828252659"/>
          <c:w val="0.83373090835284502"/>
          <c:h val="0.646199291706136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Statistics!$A$86:$A$95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Statistics!$B$86:$B$95</c:f>
              <c:numCache>
                <c:formatCode>#,##0</c:formatCode>
                <c:ptCount val="10"/>
                <c:pt idx="0">
                  <c:v>11</c:v>
                </c:pt>
                <c:pt idx="1">
                  <c:v>173</c:v>
                </c:pt>
                <c:pt idx="2">
                  <c:v>182</c:v>
                </c:pt>
                <c:pt idx="3">
                  <c:v>83</c:v>
                </c:pt>
                <c:pt idx="4">
                  <c:v>59</c:v>
                </c:pt>
                <c:pt idx="5">
                  <c:v>36</c:v>
                </c:pt>
                <c:pt idx="6">
                  <c:v>17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F-A449-BF94-962D0659C05F}"/>
            </c:ext>
          </c:extLst>
        </c:ser>
        <c:ser>
          <c:idx val="1"/>
          <c:order val="1"/>
          <c:spPr>
            <a:solidFill>
              <a:srgbClr val="0000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Statistics!$A$86:$A$95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Statistics!$C$86:$C$95</c:f>
              <c:numCache>
                <c:formatCode>#,##0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24</c:v>
                </c:pt>
                <c:pt idx="4">
                  <c:v>35</c:v>
                </c:pt>
                <c:pt idx="5">
                  <c:v>82</c:v>
                </c:pt>
                <c:pt idx="6">
                  <c:v>187</c:v>
                </c:pt>
                <c:pt idx="7">
                  <c:v>176</c:v>
                </c:pt>
                <c:pt idx="8">
                  <c:v>54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9F-A449-BF94-962D0659C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3888456"/>
        <c:axId val="1843882344"/>
      </c:barChart>
      <c:catAx>
        <c:axId val="1843888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% Vote</a:t>
                </a:r>
              </a:p>
            </c:rich>
          </c:tx>
          <c:layout>
            <c:manualLayout>
              <c:xMode val="edge"/>
              <c:yMode val="edge"/>
              <c:x val="0.51306525520414503"/>
              <c:y val="0.915205369065709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843882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3882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Number Counties</a:t>
                </a:r>
              </a:p>
            </c:rich>
          </c:tx>
          <c:layout>
            <c:manualLayout>
              <c:xMode val="edge"/>
              <c:yMode val="edge"/>
              <c:x val="3.0878859857482201E-2"/>
              <c:y val="0.3654973062577699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843888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799"/>
          <c:w val="0.63291285936463004"/>
          <c:h val="0.71428758271375203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53E-A543-8237-059571704621}"/>
              </c:ext>
            </c:extLst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53E-A543-8237-059571704621}"/>
              </c:ext>
            </c:extLst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53E-A543-8237-059571704621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953E-A543-8237-059571704621}"/>
              </c:ext>
            </c:extLst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Graphs!$F$2:$I$2</c:f>
              <c:numCache>
                <c:formatCode>#,##0</c:formatCode>
                <c:ptCount val="4"/>
                <c:pt idx="0">
                  <c:v>292903</c:v>
                </c:pt>
                <c:pt idx="1">
                  <c:v>190312</c:v>
                </c:pt>
                <c:pt idx="3">
                  <c:v>9420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3E-A543-8237-059571704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799"/>
          <c:w val="0.63291285936463004"/>
          <c:h val="0.71428758271375203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66F-4A40-A05F-6ABB7C21C759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F66F-4A40-A05F-6ABB7C21C759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66F-4A40-A05F-6ABB7C21C759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F66F-4A40-A05F-6ABB7C21C759}"/>
              </c:ext>
            </c:extLst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Graphs!$F$3:$I$3</c:f>
              <c:numCache>
                <c:formatCode>#,##0</c:formatCode>
                <c:ptCount val="4"/>
                <c:pt idx="0">
                  <c:v>1706727</c:v>
                </c:pt>
                <c:pt idx="1">
                  <c:v>968094</c:v>
                </c:pt>
                <c:pt idx="3">
                  <c:v>345567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66F-4A40-A05F-6ABB7C21C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799"/>
          <c:w val="0.63291285936463004"/>
          <c:h val="0.71428758271375203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71B-1245-8090-89927D4CBA22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071B-1245-8090-89927D4CBA22}"/>
              </c:ext>
            </c:extLst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71B-1245-8090-89927D4CBA2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71B-1245-8090-89927D4CBA22}"/>
              </c:ext>
            </c:extLst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Graphs!$F$4:$I$4</c:f>
              <c:numCache>
                <c:formatCode>#,##0</c:formatCode>
                <c:ptCount val="4"/>
                <c:pt idx="0">
                  <c:v>1720202</c:v>
                </c:pt>
                <c:pt idx="1">
                  <c:v>1225771</c:v>
                </c:pt>
                <c:pt idx="3">
                  <c:v>66314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1B-1245-8090-89927D4CB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799"/>
          <c:w val="0.63291285936463004"/>
          <c:h val="0.71428758271375203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383-C743-89C2-EB569278E055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4383-C743-89C2-EB569278E05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383-C743-89C2-EB569278E055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4383-C743-89C2-EB569278E055}"/>
              </c:ext>
            </c:extLst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Graphs!$F$5:$I$5</c:f>
              <c:numCache>
                <c:formatCode>#,##0</c:formatCode>
                <c:ptCount val="4"/>
                <c:pt idx="0">
                  <c:v>328548</c:v>
                </c:pt>
                <c:pt idx="1">
                  <c:v>250860</c:v>
                </c:pt>
                <c:pt idx="3">
                  <c:v>24200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83-C743-89C2-EB569278E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799"/>
          <c:w val="0.63291285936463004"/>
          <c:h val="0.71428758271375203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C5D-E540-A8FC-186F902D3C8E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0C5D-E540-A8FC-186F902D3C8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C5D-E540-A8FC-186F902D3C8E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C5D-E540-A8FC-186F902D3C8E}"/>
              </c:ext>
            </c:extLst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Graphs!$F$13:$I$13</c:f>
              <c:numCache>
                <c:formatCode>#,##0</c:formatCode>
                <c:ptCount val="4"/>
                <c:pt idx="0">
                  <c:v>10698658</c:v>
                </c:pt>
                <c:pt idx="1">
                  <c:v>9001081</c:v>
                </c:pt>
                <c:pt idx="3">
                  <c:v>745206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5D-E540-A8FC-186F902D3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99</xdr:row>
      <xdr:rowOff>63500</xdr:rowOff>
    </xdr:from>
    <xdr:to>
      <xdr:col>4</xdr:col>
      <xdr:colOff>177800</xdr:colOff>
      <xdr:row>125</xdr:row>
      <xdr:rowOff>101600</xdr:rowOff>
    </xdr:to>
    <xdr:graphicFrame macro="">
      <xdr:nvGraphicFramePr>
        <xdr:cNvPr id="1040" name="Chart 12">
          <a:extLst>
            <a:ext uri="{FF2B5EF4-FFF2-40B4-BE49-F238E27FC236}">
              <a16:creationId xmlns:a16="http://schemas.microsoft.com/office/drawing/2014/main" id="{00000000-0008-0000-0800-00001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177800</xdr:colOff>
      <xdr:row>99</xdr:row>
      <xdr:rowOff>63500</xdr:rowOff>
    </xdr:from>
    <xdr:to>
      <xdr:col>8</xdr:col>
      <xdr:colOff>139700</xdr:colOff>
      <xdr:row>125</xdr:row>
      <xdr:rowOff>101600</xdr:rowOff>
    </xdr:to>
    <xdr:graphicFrame macro="">
      <xdr:nvGraphicFramePr>
        <xdr:cNvPr id="1041" name="Chart 13">
          <a:extLst>
            <a:ext uri="{FF2B5EF4-FFF2-40B4-BE49-F238E27FC236}">
              <a16:creationId xmlns:a16="http://schemas.microsoft.com/office/drawing/2014/main" id="{00000000-0008-0000-0800-00001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139700</xdr:colOff>
      <xdr:row>99</xdr:row>
      <xdr:rowOff>63500</xdr:rowOff>
    </xdr:from>
    <xdr:to>
      <xdr:col>12</xdr:col>
      <xdr:colOff>114300</xdr:colOff>
      <xdr:row>125</xdr:row>
      <xdr:rowOff>101600</xdr:rowOff>
    </xdr:to>
    <xdr:graphicFrame macro="">
      <xdr:nvGraphicFramePr>
        <xdr:cNvPr id="1042" name="Chart 14">
          <a:extLst>
            <a:ext uri="{FF2B5EF4-FFF2-40B4-BE49-F238E27FC236}">
              <a16:creationId xmlns:a16="http://schemas.microsoft.com/office/drawing/2014/main" id="{00000000-0008-0000-0800-00001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73</xdr:row>
      <xdr:rowOff>0</xdr:rowOff>
    </xdr:from>
    <xdr:to>
      <xdr:col>10</xdr:col>
      <xdr:colOff>584200</xdr:colOff>
      <xdr:row>99</xdr:row>
      <xdr:rowOff>50800</xdr:rowOff>
    </xdr:to>
    <xdr:graphicFrame macro="">
      <xdr:nvGraphicFramePr>
        <xdr:cNvPr id="1043" name="Chart 15">
          <a:extLst>
            <a:ext uri="{FF2B5EF4-FFF2-40B4-BE49-F238E27FC236}">
              <a16:creationId xmlns:a16="http://schemas.microsoft.com/office/drawing/2014/main" id="{00000000-0008-0000-0800-00001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11</xdr:col>
      <xdr:colOff>0</xdr:colOff>
      <xdr:row>11</xdr:row>
      <xdr:rowOff>127000</xdr:rowOff>
    </xdr:to>
    <xdr:graphicFrame macro="">
      <xdr:nvGraphicFramePr>
        <xdr:cNvPr id="3283" name="Chart 66">
          <a:extLst>
            <a:ext uri="{FF2B5EF4-FFF2-40B4-BE49-F238E27FC236}">
              <a16:creationId xmlns:a16="http://schemas.microsoft.com/office/drawing/2014/main" id="{00000000-0008-0000-0500-0000D3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12</xdr:col>
      <xdr:colOff>0</xdr:colOff>
      <xdr:row>11</xdr:row>
      <xdr:rowOff>127000</xdr:rowOff>
    </xdr:to>
    <xdr:graphicFrame macro="">
      <xdr:nvGraphicFramePr>
        <xdr:cNvPr id="3284" name="Chart 73">
          <a:extLst>
            <a:ext uri="{FF2B5EF4-FFF2-40B4-BE49-F238E27FC236}">
              <a16:creationId xmlns:a16="http://schemas.microsoft.com/office/drawing/2014/main" id="{00000000-0008-0000-0500-0000D4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13</xdr:col>
      <xdr:colOff>0</xdr:colOff>
      <xdr:row>11</xdr:row>
      <xdr:rowOff>127000</xdr:rowOff>
    </xdr:to>
    <xdr:graphicFrame macro="">
      <xdr:nvGraphicFramePr>
        <xdr:cNvPr id="3285" name="Chart 85">
          <a:extLst>
            <a:ext uri="{FF2B5EF4-FFF2-40B4-BE49-F238E27FC236}">
              <a16:creationId xmlns:a16="http://schemas.microsoft.com/office/drawing/2014/main" id="{00000000-0008-0000-0500-0000D5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14</xdr:col>
      <xdr:colOff>0</xdr:colOff>
      <xdr:row>11</xdr:row>
      <xdr:rowOff>127000</xdr:rowOff>
    </xdr:to>
    <xdr:graphicFrame macro="">
      <xdr:nvGraphicFramePr>
        <xdr:cNvPr id="3286" name="Chart 86">
          <a:extLst>
            <a:ext uri="{FF2B5EF4-FFF2-40B4-BE49-F238E27FC236}">
              <a16:creationId xmlns:a16="http://schemas.microsoft.com/office/drawing/2014/main" id="{00000000-0008-0000-0500-0000D6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17</xdr:row>
      <xdr:rowOff>0</xdr:rowOff>
    </xdr:from>
    <xdr:to>
      <xdr:col>6</xdr:col>
      <xdr:colOff>101600</xdr:colOff>
      <xdr:row>27</xdr:row>
      <xdr:rowOff>127000</xdr:rowOff>
    </xdr:to>
    <xdr:graphicFrame macro="">
      <xdr:nvGraphicFramePr>
        <xdr:cNvPr id="3287" name="Chart 90">
          <a:extLst>
            <a:ext uri="{FF2B5EF4-FFF2-40B4-BE49-F238E27FC236}">
              <a16:creationId xmlns:a16="http://schemas.microsoft.com/office/drawing/2014/main" id="{00000000-0008-0000-0500-0000D7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16</xdr:col>
      <xdr:colOff>0</xdr:colOff>
      <xdr:row>11</xdr:row>
      <xdr:rowOff>127000</xdr:rowOff>
    </xdr:to>
    <xdr:graphicFrame macro="">
      <xdr:nvGraphicFramePr>
        <xdr:cNvPr id="3288" name="Chart 96">
          <a:extLst>
            <a:ext uri="{FF2B5EF4-FFF2-40B4-BE49-F238E27FC236}">
              <a16:creationId xmlns:a16="http://schemas.microsoft.com/office/drawing/2014/main" id="{00000000-0008-0000-0500-0000D8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11</xdr:col>
      <xdr:colOff>0</xdr:colOff>
      <xdr:row>24</xdr:row>
      <xdr:rowOff>127000</xdr:rowOff>
    </xdr:to>
    <xdr:graphicFrame macro="">
      <xdr:nvGraphicFramePr>
        <xdr:cNvPr id="3289" name="Chart 97">
          <a:extLst>
            <a:ext uri="{FF2B5EF4-FFF2-40B4-BE49-F238E27FC236}">
              <a16:creationId xmlns:a16="http://schemas.microsoft.com/office/drawing/2014/main" id="{00000000-0008-0000-0500-0000D9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13</xdr:col>
      <xdr:colOff>0</xdr:colOff>
      <xdr:row>24</xdr:row>
      <xdr:rowOff>127000</xdr:rowOff>
    </xdr:to>
    <xdr:graphicFrame macro="">
      <xdr:nvGraphicFramePr>
        <xdr:cNvPr id="3290" name="Chart 107">
          <a:extLst>
            <a:ext uri="{FF2B5EF4-FFF2-40B4-BE49-F238E27FC236}">
              <a16:creationId xmlns:a16="http://schemas.microsoft.com/office/drawing/2014/main" id="{00000000-0008-0000-0500-0000DA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15</xdr:col>
      <xdr:colOff>0</xdr:colOff>
      <xdr:row>24</xdr:row>
      <xdr:rowOff>127000</xdr:rowOff>
    </xdr:to>
    <xdr:graphicFrame macro="">
      <xdr:nvGraphicFramePr>
        <xdr:cNvPr id="3291" name="Chart 110">
          <a:extLst>
            <a:ext uri="{FF2B5EF4-FFF2-40B4-BE49-F238E27FC236}">
              <a16:creationId xmlns:a16="http://schemas.microsoft.com/office/drawing/2014/main" id="{00000000-0008-0000-0500-0000DB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14</xdr:row>
      <xdr:rowOff>0</xdr:rowOff>
    </xdr:from>
    <xdr:to>
      <xdr:col>16</xdr:col>
      <xdr:colOff>0</xdr:colOff>
      <xdr:row>24</xdr:row>
      <xdr:rowOff>127000</xdr:rowOff>
    </xdr:to>
    <xdr:graphicFrame macro="">
      <xdr:nvGraphicFramePr>
        <xdr:cNvPr id="3292" name="Chart 111">
          <a:extLst>
            <a:ext uri="{FF2B5EF4-FFF2-40B4-BE49-F238E27FC236}">
              <a16:creationId xmlns:a16="http://schemas.microsoft.com/office/drawing/2014/main" id="{00000000-0008-0000-0500-0000DC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9</xdr:col>
      <xdr:colOff>101600</xdr:colOff>
      <xdr:row>42</xdr:row>
      <xdr:rowOff>127000</xdr:rowOff>
    </xdr:to>
    <xdr:graphicFrame macro="">
      <xdr:nvGraphicFramePr>
        <xdr:cNvPr id="3294" name="Chart 117">
          <a:extLst>
            <a:ext uri="{FF2B5EF4-FFF2-40B4-BE49-F238E27FC236}">
              <a16:creationId xmlns:a16="http://schemas.microsoft.com/office/drawing/2014/main" id="{00000000-0008-0000-0500-0000DE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44</xdr:row>
      <xdr:rowOff>0</xdr:rowOff>
    </xdr:from>
    <xdr:to>
      <xdr:col>9</xdr:col>
      <xdr:colOff>101600</xdr:colOff>
      <xdr:row>54</xdr:row>
      <xdr:rowOff>127000</xdr:rowOff>
    </xdr:to>
    <xdr:graphicFrame macro="">
      <xdr:nvGraphicFramePr>
        <xdr:cNvPr id="3296" name="Chart 119">
          <a:extLst>
            <a:ext uri="{FF2B5EF4-FFF2-40B4-BE49-F238E27FC236}">
              <a16:creationId xmlns:a16="http://schemas.microsoft.com/office/drawing/2014/main" id="{00000000-0008-0000-0500-0000E0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15</xdr:col>
      <xdr:colOff>0</xdr:colOff>
      <xdr:row>11</xdr:row>
      <xdr:rowOff>127000</xdr:rowOff>
    </xdr:to>
    <xdr:graphicFrame macro="">
      <xdr:nvGraphicFramePr>
        <xdr:cNvPr id="3297" name="Chart 208">
          <a:extLst>
            <a:ext uri="{FF2B5EF4-FFF2-40B4-BE49-F238E27FC236}">
              <a16:creationId xmlns:a16="http://schemas.microsoft.com/office/drawing/2014/main" id="{00000000-0008-0000-0500-0000E1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14</xdr:col>
      <xdr:colOff>0</xdr:colOff>
      <xdr:row>24</xdr:row>
      <xdr:rowOff>127000</xdr:rowOff>
    </xdr:to>
    <xdr:graphicFrame macro="">
      <xdr:nvGraphicFramePr>
        <xdr:cNvPr id="3298" name="Chart 210">
          <a:extLst>
            <a:ext uri="{FF2B5EF4-FFF2-40B4-BE49-F238E27FC236}">
              <a16:creationId xmlns:a16="http://schemas.microsoft.com/office/drawing/2014/main" id="{00000000-0008-0000-0500-0000E2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sosmt.gov/wp-content/uploads/State_Canvass_Report.pdf" TargetMode="External"/><Relationship Id="rId13" Type="http://schemas.openxmlformats.org/officeDocument/2006/relationships/hyperlink" Target="https://er.ncsbe.gov/contest_details.html?election_dt=11/03/2020&amp;county_id=0&amp;contest_id=1169" TargetMode="External"/><Relationship Id="rId3" Type="http://schemas.openxmlformats.org/officeDocument/2006/relationships/hyperlink" Target="https://electionresults.utah.gov/elections/countyCount/399794718" TargetMode="External"/><Relationship Id="rId7" Type="http://schemas.openxmlformats.org/officeDocument/2006/relationships/hyperlink" Target="http://mtelectionresults.gov/resultsSW.aspx?type=FED&amp;map=CTY" TargetMode="External"/><Relationship Id="rId12" Type="http://schemas.openxmlformats.org/officeDocument/2006/relationships/hyperlink" Target="https://voteinfo.utah.gov/wp-content/uploads/sites/42/2020/12/2020-Statewide-General-Election-Canvass.pdf" TargetMode="External"/><Relationship Id="rId2" Type="http://schemas.openxmlformats.org/officeDocument/2006/relationships/hyperlink" Target="https://enr.indianavoters.in.gov/site/index.html" TargetMode="External"/><Relationship Id="rId1" Type="http://schemas.openxmlformats.org/officeDocument/2006/relationships/hyperlink" Target="https://results.sos.nd.gov/ResultsSW.aspx?text=All&amp;type=SW&amp;map=CTY" TargetMode="External"/><Relationship Id="rId6" Type="http://schemas.openxmlformats.org/officeDocument/2006/relationships/hyperlink" Target="https://elections.delaware.gov/results/html/index.shtml?electionId=GE2020" TargetMode="External"/><Relationship Id="rId11" Type="http://schemas.openxmlformats.org/officeDocument/2006/relationships/hyperlink" Target="https://enr.sos.mo.gov/PickaRace.aspx" TargetMode="External"/><Relationship Id="rId5" Type="http://schemas.openxmlformats.org/officeDocument/2006/relationships/hyperlink" Target="https://sos.vermont.gov/media/heqnbco5/generalofficialresults.pdf" TargetMode="External"/><Relationship Id="rId10" Type="http://schemas.openxmlformats.org/officeDocument/2006/relationships/hyperlink" Target="https://sos.nh.gov/elections/elections/election-results/2020/general-election/" TargetMode="External"/><Relationship Id="rId4" Type="http://schemas.openxmlformats.org/officeDocument/2006/relationships/hyperlink" Target="https://results.vote.wa.gov/results/20201103/governor_bycounty.html" TargetMode="External"/><Relationship Id="rId9" Type="http://schemas.openxmlformats.org/officeDocument/2006/relationships/hyperlink" Target="https://results.enr.clarityelections.com/WV/106210/web.262169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9"/>
  <sheetViews>
    <sheetView tabSelected="1" workbookViewId="0">
      <selection activeCell="B7" sqref="B7"/>
    </sheetView>
  </sheetViews>
  <sheetFormatPr baseColWidth="10" defaultRowHeight="14" x14ac:dyDescent="0.2"/>
  <sheetData>
    <row r="1" spans="1:2" x14ac:dyDescent="0.2">
      <c r="A1" s="7" t="s">
        <v>1184</v>
      </c>
    </row>
    <row r="2" spans="1:2" x14ac:dyDescent="0.2">
      <c r="A2" s="98" t="s">
        <v>1030</v>
      </c>
      <c r="B2" s="98"/>
    </row>
    <row r="3" spans="1:2" x14ac:dyDescent="0.2">
      <c r="A3" s="124" t="s">
        <v>1189</v>
      </c>
      <c r="B3" s="98"/>
    </row>
    <row r="5" spans="1:2" x14ac:dyDescent="0.2">
      <c r="A5" t="s">
        <v>1031</v>
      </c>
      <c r="B5" s="108">
        <v>1.1000000000000001</v>
      </c>
    </row>
    <row r="6" spans="1:2" x14ac:dyDescent="0.2">
      <c r="A6" t="s">
        <v>58</v>
      </c>
      <c r="B6" s="92">
        <v>42849</v>
      </c>
    </row>
    <row r="9" spans="1:2" x14ac:dyDescent="0.2">
      <c r="A9" s="4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AB31"/>
  <sheetViews>
    <sheetView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N20" sqref="N20"/>
    </sheetView>
  </sheetViews>
  <sheetFormatPr baseColWidth="10" defaultRowHeight="14" x14ac:dyDescent="0.2"/>
  <cols>
    <col min="1" max="1" width="15.140625" style="7" customWidth="1"/>
    <col min="2" max="2" width="3" style="7" customWidth="1"/>
    <col min="3" max="3" width="3.140625" style="7" customWidth="1"/>
    <col min="4" max="5" width="3" style="7" customWidth="1"/>
    <col min="6" max="7" width="14" style="7" customWidth="1"/>
    <col min="8" max="10" width="13.140625" style="7" customWidth="1"/>
    <col min="11" max="11" width="5" style="7" customWidth="1"/>
    <col min="12" max="12" width="38.85546875" style="7" customWidth="1"/>
    <col min="13" max="13" width="32.140625" style="7" customWidth="1"/>
    <col min="14" max="14" width="73.85546875" style="14" customWidth="1"/>
    <col min="15" max="15" width="10.7109375" style="7"/>
    <col min="16" max="16" width="10.85546875" style="7" customWidth="1"/>
    <col min="17" max="17" width="11.85546875" style="81" customWidth="1"/>
    <col min="18" max="18" width="9.5703125" style="7" customWidth="1"/>
    <col min="19" max="19" width="10.5703125" style="7" customWidth="1"/>
    <col min="20" max="20" width="10.7109375" style="7"/>
    <col min="21" max="21" width="4.85546875" style="7" customWidth="1"/>
    <col min="22" max="22" width="2.5703125" style="7" bestFit="1" customWidth="1"/>
    <col min="23" max="16384" width="10.7109375" style="7"/>
  </cols>
  <sheetData>
    <row r="1" spans="1:28" s="44" customFormat="1" x14ac:dyDescent="0.2">
      <c r="A1" s="44" t="s">
        <v>963</v>
      </c>
      <c r="B1" s="44" t="s">
        <v>719</v>
      </c>
      <c r="C1" s="44" t="s">
        <v>772</v>
      </c>
      <c r="D1" s="44" t="s">
        <v>123</v>
      </c>
      <c r="E1" s="44" t="s">
        <v>2</v>
      </c>
      <c r="F1" s="44" t="s">
        <v>720</v>
      </c>
      <c r="G1" s="44" t="s">
        <v>483</v>
      </c>
      <c r="H1" s="44" t="s">
        <v>484</v>
      </c>
      <c r="I1" s="44" t="s">
        <v>485</v>
      </c>
      <c r="J1" s="44" t="s">
        <v>486</v>
      </c>
      <c r="K1" s="44" t="s">
        <v>487</v>
      </c>
      <c r="L1" s="44" t="s">
        <v>742</v>
      </c>
      <c r="M1" s="44" t="s">
        <v>488</v>
      </c>
      <c r="N1" s="88" t="s">
        <v>264</v>
      </c>
      <c r="O1" s="44" t="s">
        <v>265</v>
      </c>
      <c r="P1" s="44" t="s">
        <v>142</v>
      </c>
      <c r="Q1" s="89" t="s">
        <v>58</v>
      </c>
      <c r="R1" s="44" t="s">
        <v>266</v>
      </c>
      <c r="S1" s="44" t="s">
        <v>267</v>
      </c>
      <c r="T1" s="44" t="s">
        <v>271</v>
      </c>
      <c r="U1" s="44" t="s">
        <v>500</v>
      </c>
    </row>
    <row r="2" spans="1:28" customFormat="1" ht="13" customHeight="1" x14ac:dyDescent="0.2">
      <c r="A2" t="s">
        <v>662</v>
      </c>
      <c r="B2">
        <v>1</v>
      </c>
      <c r="E2" s="7">
        <v>0</v>
      </c>
      <c r="F2" t="s">
        <v>501</v>
      </c>
      <c r="G2" t="s">
        <v>502</v>
      </c>
      <c r="H2" t="s">
        <v>502</v>
      </c>
      <c r="I2" t="s">
        <v>502</v>
      </c>
      <c r="J2" t="s">
        <v>502</v>
      </c>
      <c r="K2" t="s">
        <v>502</v>
      </c>
      <c r="L2" s="7" t="s">
        <v>693</v>
      </c>
      <c r="M2" s="95" t="s">
        <v>502</v>
      </c>
      <c r="N2" s="120" t="s">
        <v>1153</v>
      </c>
      <c r="O2" s="95" t="s">
        <v>502</v>
      </c>
      <c r="P2" s="95" t="s">
        <v>502</v>
      </c>
      <c r="Q2" s="81">
        <v>42684</v>
      </c>
      <c r="R2">
        <v>2020</v>
      </c>
      <c r="S2" s="95" t="s">
        <v>502</v>
      </c>
      <c r="T2" s="81">
        <v>42684</v>
      </c>
      <c r="U2" t="s">
        <v>503</v>
      </c>
      <c r="V2" s="120" t="s">
        <v>1149</v>
      </c>
      <c r="W2" s="121" t="s">
        <v>1134</v>
      </c>
    </row>
    <row r="3" spans="1:28" ht="15" x14ac:dyDescent="0.2">
      <c r="A3" s="7" t="s">
        <v>622</v>
      </c>
      <c r="B3" s="7">
        <v>1</v>
      </c>
      <c r="E3" s="7">
        <v>0</v>
      </c>
      <c r="F3" t="s">
        <v>501</v>
      </c>
      <c r="G3" t="s">
        <v>502</v>
      </c>
      <c r="H3" t="s">
        <v>502</v>
      </c>
      <c r="I3" t="s">
        <v>502</v>
      </c>
      <c r="J3" t="s">
        <v>502</v>
      </c>
      <c r="K3" t="s">
        <v>502</v>
      </c>
      <c r="L3" s="7" t="s">
        <v>252</v>
      </c>
      <c r="M3" s="95" t="s">
        <v>502</v>
      </c>
      <c r="N3" s="95" t="s">
        <v>1168</v>
      </c>
      <c r="O3" s="7" t="s">
        <v>502</v>
      </c>
      <c r="P3" s="7" t="s">
        <v>502</v>
      </c>
      <c r="Q3" s="81">
        <v>42705</v>
      </c>
      <c r="R3">
        <v>2020</v>
      </c>
      <c r="S3" s="95" t="s">
        <v>502</v>
      </c>
      <c r="T3" s="81">
        <v>42706</v>
      </c>
      <c r="U3" t="s">
        <v>503</v>
      </c>
      <c r="V3"/>
      <c r="W3" s="122" t="s">
        <v>1135</v>
      </c>
    </row>
    <row r="4" spans="1:28" customFormat="1" ht="15" x14ac:dyDescent="0.2">
      <c r="A4" t="s">
        <v>198</v>
      </c>
      <c r="B4">
        <v>1</v>
      </c>
      <c r="F4" t="s">
        <v>501</v>
      </c>
      <c r="G4" t="s">
        <v>502</v>
      </c>
      <c r="H4" t="s">
        <v>502</v>
      </c>
      <c r="I4" t="s">
        <v>502</v>
      </c>
      <c r="J4" t="s">
        <v>502</v>
      </c>
      <c r="K4" s="95" t="s">
        <v>502</v>
      </c>
      <c r="L4" s="7" t="s">
        <v>1028</v>
      </c>
      <c r="M4" s="95" t="s">
        <v>502</v>
      </c>
      <c r="N4" s="7" t="s">
        <v>1172</v>
      </c>
      <c r="O4" s="95" t="s">
        <v>502</v>
      </c>
      <c r="P4" s="95" t="s">
        <v>502</v>
      </c>
      <c r="Q4" s="81">
        <v>42711</v>
      </c>
      <c r="R4">
        <v>2020</v>
      </c>
      <c r="S4" s="95" t="s">
        <v>502</v>
      </c>
      <c r="T4" s="81">
        <v>42715</v>
      </c>
      <c r="U4" s="7" t="s">
        <v>503</v>
      </c>
      <c r="V4" s="120" t="s">
        <v>1149</v>
      </c>
      <c r="W4" s="123" t="s">
        <v>1136</v>
      </c>
      <c r="X4" s="7"/>
      <c r="AB4" t="s">
        <v>1171</v>
      </c>
    </row>
    <row r="5" spans="1:28" customFormat="1" ht="15" x14ac:dyDescent="0.2">
      <c r="A5" t="s">
        <v>917</v>
      </c>
      <c r="B5">
        <v>1</v>
      </c>
      <c r="F5" s="7" t="s">
        <v>1155</v>
      </c>
      <c r="G5" s="7" t="s">
        <v>1156</v>
      </c>
      <c r="H5" s="7" t="s">
        <v>1157</v>
      </c>
      <c r="I5" t="s">
        <v>502</v>
      </c>
      <c r="J5" t="s">
        <v>502</v>
      </c>
      <c r="K5" s="95" t="s">
        <v>502</v>
      </c>
      <c r="L5" s="7" t="s">
        <v>1026</v>
      </c>
      <c r="M5" s="95" t="s">
        <v>502</v>
      </c>
      <c r="N5" s="120" t="s">
        <v>1161</v>
      </c>
      <c r="O5" s="95" t="s">
        <v>502</v>
      </c>
      <c r="P5" s="95" t="s">
        <v>502</v>
      </c>
      <c r="Q5" s="81" t="s">
        <v>502</v>
      </c>
      <c r="R5">
        <v>2020</v>
      </c>
      <c r="S5" s="120" t="s">
        <v>1160</v>
      </c>
      <c r="T5" s="81">
        <v>42703</v>
      </c>
      <c r="U5" s="7" t="s">
        <v>503</v>
      </c>
      <c r="V5" s="120" t="s">
        <v>1149</v>
      </c>
      <c r="W5" s="123" t="s">
        <v>1158</v>
      </c>
      <c r="X5" s="123" t="s">
        <v>1159</v>
      </c>
    </row>
    <row r="6" spans="1:28" ht="15" x14ac:dyDescent="0.2">
      <c r="A6" s="7" t="s">
        <v>313</v>
      </c>
      <c r="B6" s="7">
        <v>1</v>
      </c>
      <c r="E6" s="7">
        <v>0</v>
      </c>
      <c r="F6" s="7" t="s">
        <v>1167</v>
      </c>
      <c r="G6" t="s">
        <v>502</v>
      </c>
      <c r="H6" t="s">
        <v>502</v>
      </c>
      <c r="I6" t="s">
        <v>502</v>
      </c>
      <c r="J6" t="s">
        <v>502</v>
      </c>
      <c r="K6" t="s">
        <v>502</v>
      </c>
      <c r="L6" s="7" t="s">
        <v>681</v>
      </c>
      <c r="M6" s="95" t="s">
        <v>502</v>
      </c>
      <c r="N6" s="120" t="s">
        <v>1166</v>
      </c>
      <c r="O6" s="7" t="s">
        <v>502</v>
      </c>
      <c r="P6" s="7" t="s">
        <v>502</v>
      </c>
      <c r="Q6" s="81" t="s">
        <v>502</v>
      </c>
      <c r="R6">
        <v>2020</v>
      </c>
      <c r="S6" s="95" t="s">
        <v>502</v>
      </c>
      <c r="T6" s="81">
        <v>42705</v>
      </c>
      <c r="U6" t="s">
        <v>503</v>
      </c>
      <c r="V6" s="120" t="s">
        <v>1149</v>
      </c>
      <c r="W6" s="122" t="s">
        <v>1165</v>
      </c>
    </row>
    <row r="7" spans="1:28" ht="15" x14ac:dyDescent="0.2">
      <c r="A7" s="7" t="s">
        <v>654</v>
      </c>
      <c r="B7" s="7">
        <v>1</v>
      </c>
      <c r="F7" t="s">
        <v>501</v>
      </c>
      <c r="G7" t="s">
        <v>502</v>
      </c>
      <c r="H7" t="s">
        <v>502</v>
      </c>
      <c r="I7" t="s">
        <v>502</v>
      </c>
      <c r="J7" t="s">
        <v>502</v>
      </c>
      <c r="K7" t="s">
        <v>502</v>
      </c>
      <c r="L7" s="7" t="s">
        <v>80</v>
      </c>
      <c r="M7" s="95" t="s">
        <v>502</v>
      </c>
      <c r="N7" s="120" t="s">
        <v>1191</v>
      </c>
      <c r="O7" s="7" t="s">
        <v>502</v>
      </c>
      <c r="P7" s="7" t="s">
        <v>502</v>
      </c>
      <c r="Q7" s="81">
        <v>42768</v>
      </c>
      <c r="R7">
        <v>2020</v>
      </c>
      <c r="S7" s="95" t="s">
        <v>502</v>
      </c>
      <c r="T7" s="81">
        <v>42771</v>
      </c>
      <c r="U7" t="s">
        <v>503</v>
      </c>
      <c r="V7" s="120" t="s">
        <v>1149</v>
      </c>
      <c r="W7" s="122" t="s">
        <v>1137</v>
      </c>
    </row>
    <row r="8" spans="1:28" ht="15" x14ac:dyDescent="0.2">
      <c r="A8" s="7" t="s">
        <v>533</v>
      </c>
      <c r="B8" s="7">
        <v>1</v>
      </c>
      <c r="E8" s="7">
        <v>0</v>
      </c>
      <c r="F8" t="s">
        <v>501</v>
      </c>
      <c r="G8" t="s">
        <v>502</v>
      </c>
      <c r="H8" t="s">
        <v>502</v>
      </c>
      <c r="I8" t="s">
        <v>502</v>
      </c>
      <c r="J8" t="s">
        <v>502</v>
      </c>
      <c r="K8" t="s">
        <v>502</v>
      </c>
      <c r="L8" s="7" t="s">
        <v>715</v>
      </c>
      <c r="M8" s="95" t="s">
        <v>502</v>
      </c>
      <c r="N8" s="120" t="s">
        <v>1154</v>
      </c>
      <c r="O8" s="7" t="s">
        <v>502</v>
      </c>
      <c r="P8" s="7" t="s">
        <v>502</v>
      </c>
      <c r="Q8" s="81">
        <v>42685</v>
      </c>
      <c r="R8">
        <v>2020</v>
      </c>
      <c r="S8" s="95" t="s">
        <v>502</v>
      </c>
      <c r="T8" s="81">
        <v>42690</v>
      </c>
      <c r="U8" t="s">
        <v>503</v>
      </c>
      <c r="V8" s="7" t="s">
        <v>1149</v>
      </c>
      <c r="W8" s="122" t="s">
        <v>1138</v>
      </c>
    </row>
    <row r="9" spans="1:28" customFormat="1" ht="15" x14ac:dyDescent="0.2">
      <c r="A9" t="s">
        <v>70</v>
      </c>
      <c r="B9">
        <v>1</v>
      </c>
      <c r="E9" s="93">
        <v>1</v>
      </c>
      <c r="F9" s="7" t="s">
        <v>1155</v>
      </c>
      <c r="G9" t="s">
        <v>502</v>
      </c>
      <c r="H9" t="s">
        <v>502</v>
      </c>
      <c r="I9" t="s">
        <v>502</v>
      </c>
      <c r="J9" t="s">
        <v>502</v>
      </c>
      <c r="K9" t="s">
        <v>502</v>
      </c>
      <c r="L9" s="7" t="s">
        <v>20</v>
      </c>
      <c r="M9" s="95" t="s">
        <v>502</v>
      </c>
      <c r="N9" s="120" t="s">
        <v>1174</v>
      </c>
      <c r="O9" s="95" t="s">
        <v>502</v>
      </c>
      <c r="P9" s="95" t="s">
        <v>502</v>
      </c>
      <c r="Q9" s="81" t="s">
        <v>502</v>
      </c>
      <c r="R9">
        <v>2020</v>
      </c>
      <c r="S9" s="95" t="s">
        <v>502</v>
      </c>
      <c r="T9" s="81">
        <v>42715</v>
      </c>
      <c r="U9" t="s">
        <v>503</v>
      </c>
      <c r="V9" s="120" t="s">
        <v>1149</v>
      </c>
      <c r="W9" s="122" t="s">
        <v>1173</v>
      </c>
      <c r="AB9" s="121" t="s">
        <v>1139</v>
      </c>
    </row>
    <row r="10" spans="1:28" customFormat="1" ht="15" x14ac:dyDescent="0.2">
      <c r="A10" t="s">
        <v>105</v>
      </c>
      <c r="B10">
        <v>1</v>
      </c>
      <c r="E10" s="93">
        <v>0</v>
      </c>
      <c r="F10" t="s">
        <v>501</v>
      </c>
      <c r="G10" t="s">
        <v>502</v>
      </c>
      <c r="H10" t="s">
        <v>502</v>
      </c>
      <c r="I10" t="s">
        <v>502</v>
      </c>
      <c r="J10" t="s">
        <v>502</v>
      </c>
      <c r="K10" t="s">
        <v>502</v>
      </c>
      <c r="L10" s="7" t="s">
        <v>1025</v>
      </c>
      <c r="M10" s="120" t="s">
        <v>1152</v>
      </c>
      <c r="N10" s="81" t="s">
        <v>1151</v>
      </c>
      <c r="O10" s="95" t="s">
        <v>502</v>
      </c>
      <c r="P10" s="95" t="s">
        <v>502</v>
      </c>
      <c r="Q10" s="81">
        <v>42680</v>
      </c>
      <c r="R10">
        <v>2020</v>
      </c>
      <c r="S10" s="120" t="s">
        <v>1148</v>
      </c>
      <c r="T10" s="81">
        <v>42683</v>
      </c>
      <c r="U10" t="s">
        <v>503</v>
      </c>
      <c r="V10" s="120" t="s">
        <v>1149</v>
      </c>
      <c r="W10" s="122" t="s">
        <v>1150</v>
      </c>
    </row>
    <row r="11" spans="1:28" customFormat="1" ht="15" x14ac:dyDescent="0.2">
      <c r="A11" s="7" t="s">
        <v>387</v>
      </c>
      <c r="B11" s="7">
        <v>1</v>
      </c>
      <c r="C11" s="7"/>
      <c r="D11" s="7"/>
      <c r="E11" s="93">
        <v>0</v>
      </c>
      <c r="F11" t="s">
        <v>501</v>
      </c>
      <c r="G11" t="s">
        <v>502</v>
      </c>
      <c r="H11" t="s">
        <v>502</v>
      </c>
      <c r="I11" t="s">
        <v>502</v>
      </c>
      <c r="J11" t="s">
        <v>502</v>
      </c>
      <c r="K11" t="s">
        <v>502</v>
      </c>
      <c r="L11" s="7" t="s">
        <v>1027</v>
      </c>
      <c r="M11" s="95" t="s">
        <v>502</v>
      </c>
      <c r="N11" s="120" t="s">
        <v>1170</v>
      </c>
      <c r="O11" s="7" t="s">
        <v>502</v>
      </c>
      <c r="P11" s="7" t="s">
        <v>502</v>
      </c>
      <c r="Q11" s="81">
        <v>42697</v>
      </c>
      <c r="R11">
        <v>2020</v>
      </c>
      <c r="S11" s="95" t="s">
        <v>502</v>
      </c>
      <c r="T11" s="81">
        <v>42706</v>
      </c>
      <c r="U11" t="s">
        <v>503</v>
      </c>
      <c r="V11" s="120" t="s">
        <v>1149</v>
      </c>
      <c r="W11" s="121" t="s">
        <v>1140</v>
      </c>
    </row>
    <row r="12" spans="1:28" ht="15" customHeight="1" x14ac:dyDescent="0.2">
      <c r="A12" s="7" t="s">
        <v>392</v>
      </c>
      <c r="B12" s="7">
        <v>1</v>
      </c>
      <c r="F12" s="7" t="s">
        <v>501</v>
      </c>
      <c r="G12" s="7" t="s">
        <v>502</v>
      </c>
      <c r="H12" s="7" t="s">
        <v>502</v>
      </c>
      <c r="I12" s="7" t="s">
        <v>502</v>
      </c>
      <c r="J12" s="7" t="s">
        <v>502</v>
      </c>
      <c r="K12" s="7" t="s">
        <v>502</v>
      </c>
      <c r="L12" s="7" t="s">
        <v>748</v>
      </c>
      <c r="M12" s="7" t="s">
        <v>502</v>
      </c>
      <c r="N12" s="7" t="s">
        <v>1169</v>
      </c>
      <c r="O12" s="7" t="s">
        <v>502</v>
      </c>
      <c r="P12" s="7" t="s">
        <v>502</v>
      </c>
      <c r="Q12" s="81">
        <v>42703</v>
      </c>
      <c r="R12" s="7">
        <v>2020</v>
      </c>
      <c r="S12" s="81" t="s">
        <v>502</v>
      </c>
      <c r="T12" s="81">
        <v>42705</v>
      </c>
      <c r="U12" s="7" t="s">
        <v>503</v>
      </c>
      <c r="V12" s="120" t="s">
        <v>1149</v>
      </c>
      <c r="W12" s="122" t="s">
        <v>1141</v>
      </c>
      <c r="X12"/>
    </row>
    <row r="13" spans="1:28" x14ac:dyDescent="0.2">
      <c r="N13" s="7"/>
      <c r="Q13" s="7"/>
    </row>
    <row r="14" spans="1:28" x14ac:dyDescent="0.2">
      <c r="N14" s="7"/>
      <c r="Q14" s="7"/>
    </row>
    <row r="15" spans="1:28" x14ac:dyDescent="0.2">
      <c r="N15" s="7"/>
      <c r="Q15" s="7"/>
    </row>
    <row r="16" spans="1:28" x14ac:dyDescent="0.2">
      <c r="F16" s="93"/>
      <c r="N16" s="7"/>
      <c r="Q16" s="7"/>
    </row>
    <row r="17" spans="1:22" x14ac:dyDescent="0.2">
      <c r="N17" s="7"/>
      <c r="Q17" s="7"/>
    </row>
    <row r="18" spans="1:22" x14ac:dyDescent="0.2">
      <c r="N18" s="7"/>
      <c r="Q18" s="7"/>
    </row>
    <row r="19" spans="1:22" x14ac:dyDescent="0.2">
      <c r="N19" s="7"/>
      <c r="Q19" s="7"/>
    </row>
    <row r="20" spans="1:22" x14ac:dyDescent="0.2">
      <c r="N20" s="7"/>
      <c r="Q20" s="7"/>
    </row>
    <row r="21" spans="1:22" customFormat="1" x14ac:dyDescent="0.2">
      <c r="G21" s="93"/>
      <c r="H21" s="93"/>
      <c r="I21" s="93"/>
      <c r="J21" s="93"/>
      <c r="K21" s="93"/>
      <c r="L21" s="7"/>
      <c r="M21" s="95"/>
      <c r="N21" s="96"/>
      <c r="O21" s="95"/>
      <c r="P21" s="95"/>
      <c r="Q21" s="97"/>
      <c r="S21" s="95"/>
      <c r="T21" s="81"/>
      <c r="V21" s="95"/>
    </row>
    <row r="22" spans="1:22" customForma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22" x14ac:dyDescent="0.2">
      <c r="N23" s="7"/>
      <c r="Q23" s="7"/>
    </row>
    <row r="31" spans="1:22" x14ac:dyDescent="0.2">
      <c r="N31" s="7"/>
    </row>
  </sheetData>
  <phoneticPr fontId="14"/>
  <hyperlinks>
    <hyperlink ref="W8" r:id="rId1" xr:uid="{6D1212D6-0083-634D-8B9B-66217681C13F}"/>
    <hyperlink ref="W3" r:id="rId2" xr:uid="{9771A4E3-21DD-4C4F-A726-89A0D9E40154}"/>
    <hyperlink ref="AB9" r:id="rId3" xr:uid="{9E74917A-FED5-5C41-8298-04C097156843}"/>
    <hyperlink ref="W11" r:id="rId4" xr:uid="{A9D9D9BF-C60A-D54B-89CB-B82A45756B2A}"/>
    <hyperlink ref="W10" r:id="rId5" xr:uid="{3E17EB87-A122-0F47-AA5D-482F1F488CBB}"/>
    <hyperlink ref="W2" r:id="rId6" location="electionReport4" xr:uid="{523A7913-2CBB-9946-BE61-CEE0C070E9BB}"/>
    <hyperlink ref="X5" r:id="rId7" xr:uid="{F7C97A60-7C70-8745-B8A0-65F4BA4AB020}"/>
    <hyperlink ref="W5" r:id="rId8" xr:uid="{2FE48741-B551-CD41-BD12-483BC2F5BB2F}"/>
    <hyperlink ref="W12" r:id="rId9" location="/summary" xr:uid="{C1DD948C-D0BC-CB4F-9762-09FD0D860828}"/>
    <hyperlink ref="W6" r:id="rId10" xr:uid="{C069F124-F6BE-C64A-BDA1-7BDEAFCD8337}"/>
    <hyperlink ref="W4" r:id="rId11" xr:uid="{78250EEF-5501-774A-8B9B-6BD0E9295932}"/>
    <hyperlink ref="W9" r:id="rId12" xr:uid="{CFA98579-6473-EF46-B768-1E8C7189018B}"/>
    <hyperlink ref="W7" r:id="rId13" xr:uid="{4CEBBA45-4976-9640-91D5-9ACA022EB22B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A4C01-B80D-1146-B960-A430D59E7AA6}">
  <dimension ref="A1:D37"/>
  <sheetViews>
    <sheetView workbookViewId="0">
      <selection activeCell="B5" sqref="B5"/>
    </sheetView>
  </sheetViews>
  <sheetFormatPr baseColWidth="10" defaultRowHeight="14" x14ac:dyDescent="0.2"/>
  <cols>
    <col min="2" max="2" width="6.7109375" customWidth="1"/>
    <col min="3" max="3" width="11.7109375" bestFit="1" customWidth="1"/>
    <col min="4" max="4" width="55.7109375" customWidth="1"/>
  </cols>
  <sheetData>
    <row r="1" spans="1:4" x14ac:dyDescent="0.2">
      <c r="A1" s="73" t="s">
        <v>58</v>
      </c>
      <c r="B1" s="73" t="s">
        <v>1185</v>
      </c>
      <c r="C1" s="73" t="s">
        <v>963</v>
      </c>
      <c r="D1" s="73" t="s">
        <v>1186</v>
      </c>
    </row>
    <row r="2" spans="1:4" x14ac:dyDescent="0.2">
      <c r="A2" s="125">
        <v>42717</v>
      </c>
      <c r="B2">
        <v>0.9</v>
      </c>
      <c r="C2" t="s">
        <v>1187</v>
      </c>
      <c r="D2" t="s">
        <v>1188</v>
      </c>
    </row>
    <row r="3" spans="1:4" x14ac:dyDescent="0.2">
      <c r="A3" s="125">
        <v>42771</v>
      </c>
      <c r="B3" s="108">
        <v>1</v>
      </c>
      <c r="C3" s="7" t="s">
        <v>654</v>
      </c>
      <c r="D3" s="7" t="s">
        <v>1190</v>
      </c>
    </row>
    <row r="4" spans="1:4" x14ac:dyDescent="0.2">
      <c r="A4" s="125">
        <v>42849</v>
      </c>
      <c r="B4" s="108">
        <v>1.1000000000000001</v>
      </c>
      <c r="C4" s="7" t="s">
        <v>392</v>
      </c>
      <c r="D4" s="7" t="s">
        <v>1192</v>
      </c>
    </row>
    <row r="5" spans="1:4" x14ac:dyDescent="0.2">
      <c r="A5" s="125"/>
      <c r="B5" s="125"/>
    </row>
    <row r="6" spans="1:4" x14ac:dyDescent="0.2">
      <c r="A6" s="125"/>
      <c r="B6" s="125"/>
    </row>
    <row r="7" spans="1:4" x14ac:dyDescent="0.2">
      <c r="A7" s="125"/>
      <c r="B7" s="125"/>
    </row>
    <row r="8" spans="1:4" x14ac:dyDescent="0.2">
      <c r="A8" s="125"/>
      <c r="B8" s="125"/>
    </row>
    <row r="9" spans="1:4" x14ac:dyDescent="0.2">
      <c r="A9" s="125"/>
      <c r="B9" s="125"/>
    </row>
    <row r="10" spans="1:4" x14ac:dyDescent="0.2">
      <c r="A10" s="125"/>
      <c r="B10" s="125"/>
    </row>
    <row r="11" spans="1:4" x14ac:dyDescent="0.2">
      <c r="A11" s="125"/>
      <c r="B11" s="125"/>
    </row>
    <row r="12" spans="1:4" x14ac:dyDescent="0.2">
      <c r="A12" s="125"/>
      <c r="B12" s="125"/>
    </row>
    <row r="13" spans="1:4" x14ac:dyDescent="0.2">
      <c r="A13" s="125"/>
      <c r="B13" s="125"/>
    </row>
    <row r="14" spans="1:4" x14ac:dyDescent="0.2">
      <c r="A14" s="125"/>
      <c r="B14" s="125"/>
    </row>
    <row r="15" spans="1:4" x14ac:dyDescent="0.2">
      <c r="A15" s="125"/>
      <c r="B15" s="125"/>
    </row>
    <row r="16" spans="1:4" x14ac:dyDescent="0.2">
      <c r="A16" s="125"/>
      <c r="B16" s="125"/>
    </row>
    <row r="17" spans="1:2" x14ac:dyDescent="0.2">
      <c r="A17" s="125"/>
      <c r="B17" s="125"/>
    </row>
    <row r="18" spans="1:2" x14ac:dyDescent="0.2">
      <c r="A18" s="125"/>
      <c r="B18" s="125"/>
    </row>
    <row r="19" spans="1:2" x14ac:dyDescent="0.2">
      <c r="A19" s="125"/>
      <c r="B19" s="125"/>
    </row>
    <row r="20" spans="1:2" x14ac:dyDescent="0.2">
      <c r="A20" s="125"/>
      <c r="B20" s="125"/>
    </row>
    <row r="21" spans="1:2" x14ac:dyDescent="0.2">
      <c r="A21" s="125"/>
      <c r="B21" s="125"/>
    </row>
    <row r="22" spans="1:2" x14ac:dyDescent="0.2">
      <c r="A22" s="125"/>
      <c r="B22" s="125"/>
    </row>
    <row r="23" spans="1:2" x14ac:dyDescent="0.2">
      <c r="A23" s="125"/>
      <c r="B23" s="125"/>
    </row>
    <row r="24" spans="1:2" x14ac:dyDescent="0.2">
      <c r="A24" s="125"/>
      <c r="B24" s="125"/>
    </row>
    <row r="25" spans="1:2" x14ac:dyDescent="0.2">
      <c r="A25" s="125"/>
      <c r="B25" s="125"/>
    </row>
    <row r="26" spans="1:2" x14ac:dyDescent="0.2">
      <c r="A26" s="125"/>
      <c r="B26" s="125"/>
    </row>
    <row r="27" spans="1:2" x14ac:dyDescent="0.2">
      <c r="A27" s="125"/>
      <c r="B27" s="125"/>
    </row>
    <row r="28" spans="1:2" x14ac:dyDescent="0.2">
      <c r="A28" s="125"/>
      <c r="B28" s="125"/>
    </row>
    <row r="29" spans="1:2" x14ac:dyDescent="0.2">
      <c r="A29" s="125"/>
      <c r="B29" s="125"/>
    </row>
    <row r="30" spans="1:2" x14ac:dyDescent="0.2">
      <c r="A30" s="125"/>
      <c r="B30" s="125"/>
    </row>
    <row r="31" spans="1:2" x14ac:dyDescent="0.2">
      <c r="A31" s="125"/>
      <c r="B31" s="125"/>
    </row>
    <row r="32" spans="1:2" x14ac:dyDescent="0.2">
      <c r="A32" s="125"/>
      <c r="B32" s="125"/>
    </row>
    <row r="33" spans="1:2" x14ac:dyDescent="0.2">
      <c r="A33" s="125"/>
      <c r="B33" s="125"/>
    </row>
    <row r="34" spans="1:2" x14ac:dyDescent="0.2">
      <c r="A34" s="125"/>
      <c r="B34" s="125"/>
    </row>
    <row r="35" spans="1:2" x14ac:dyDescent="0.2">
      <c r="A35" s="125"/>
      <c r="B35" s="125"/>
    </row>
    <row r="36" spans="1:2" x14ac:dyDescent="0.2">
      <c r="A36" s="125"/>
      <c r="B36" s="125"/>
    </row>
    <row r="37" spans="1:2" x14ac:dyDescent="0.2">
      <c r="A37" s="125"/>
      <c r="B37" s="1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H22"/>
  <sheetViews>
    <sheetView workbookViewId="0">
      <pane xSplit="1" ySplit="2" topLeftCell="B3" activePane="bottomRight" state="frozenSplit"/>
      <selection activeCell="J1" sqref="J1:K1 J2:K2 K1:K65536"/>
      <selection pane="topRight" activeCell="P1" sqref="P1"/>
      <selection pane="bottomLeft" activeCell="A12" sqref="A12:XFD12"/>
      <selection pane="bottomRight" activeCell="A3" sqref="A3:A13"/>
    </sheetView>
  </sheetViews>
  <sheetFormatPr baseColWidth="10" defaultRowHeight="14" x14ac:dyDescent="0.2"/>
  <cols>
    <col min="1" max="1" width="14.85546875" customWidth="1"/>
    <col min="2" max="2" width="11.7109375" customWidth="1"/>
    <col min="3" max="5" width="3.7109375" customWidth="1"/>
    <col min="6" max="8" width="2.140625" style="50" customWidth="1"/>
    <col min="9" max="10" width="9.7109375" customWidth="1"/>
    <col min="12" max="12" width="10.7109375" style="2"/>
    <col min="17" max="24" width="8.7109375" customWidth="1"/>
    <col min="25" max="49" width="7.7109375" customWidth="1"/>
    <col min="51" max="51" width="3.85546875" customWidth="1"/>
    <col min="52" max="52" width="4.7109375" customWidth="1"/>
    <col min="53" max="56" width="1.7109375" customWidth="1"/>
    <col min="57" max="57" width="2.7109375" customWidth="1"/>
  </cols>
  <sheetData>
    <row r="1" spans="1:60" x14ac:dyDescent="0.2">
      <c r="A1" t="s">
        <v>963</v>
      </c>
      <c r="B1" s="26" t="s">
        <v>140</v>
      </c>
      <c r="C1" s="126" t="s">
        <v>204</v>
      </c>
      <c r="D1" s="126"/>
      <c r="E1" s="126"/>
      <c r="F1" s="127" t="s">
        <v>413</v>
      </c>
      <c r="G1" s="127"/>
      <c r="H1" s="127"/>
      <c r="I1" s="133" t="s">
        <v>146</v>
      </c>
      <c r="J1" s="130"/>
      <c r="K1" s="128" t="str">
        <f>Candidates!F2</f>
        <v>Democratic</v>
      </c>
      <c r="L1" s="128"/>
      <c r="M1" s="129" t="str">
        <f>Candidates!F3</f>
        <v>Republican</v>
      </c>
      <c r="N1" s="130"/>
      <c r="O1" s="131" t="str">
        <f>Candidates!F4</f>
        <v>Independent</v>
      </c>
      <c r="P1" s="132"/>
      <c r="Q1" s="133" t="str">
        <f>Candidates!F5</f>
        <v>Libertarian</v>
      </c>
      <c r="R1" s="130"/>
      <c r="S1" s="133" t="str">
        <f>Candidates!F6</f>
        <v>Constitution</v>
      </c>
      <c r="T1" s="130"/>
      <c r="U1" s="133" t="str">
        <f>Candidates!F7</f>
        <v>Green</v>
      </c>
      <c r="V1" s="130"/>
      <c r="W1" s="133" t="str">
        <f>Candidates!F8</f>
        <v>Ind. American</v>
      </c>
      <c r="X1" s="130"/>
      <c r="Y1" s="133" t="str">
        <f>Candidates!F9</f>
        <v>Write-ins</v>
      </c>
      <c r="Z1" s="133"/>
      <c r="AA1" s="133" t="str">
        <f>Candidates!F10</f>
        <v>State1</v>
      </c>
      <c r="AB1" s="130"/>
      <c r="AC1" s="133" t="str">
        <f>Candidates!F11</f>
        <v>State2</v>
      </c>
      <c r="AD1" s="130"/>
      <c r="AE1" s="133" t="str">
        <f>Candidates!F12</f>
        <v>State3</v>
      </c>
      <c r="AF1" s="133"/>
      <c r="AG1" s="133" t="str">
        <f>Candidates!F13</f>
        <v>State4</v>
      </c>
      <c r="AH1" s="133"/>
      <c r="AI1" s="133" t="str">
        <f>Candidates!F14</f>
        <v>State5</v>
      </c>
      <c r="AJ1" s="133"/>
      <c r="AK1" s="133">
        <f>Candidates!F15</f>
        <v>0</v>
      </c>
      <c r="AL1" s="130"/>
      <c r="AM1" s="133">
        <f>Candidates!F16</f>
        <v>0</v>
      </c>
      <c r="AN1" s="133"/>
      <c r="AO1" s="133">
        <f>Candidates!F17</f>
        <v>0</v>
      </c>
      <c r="AP1" s="130"/>
      <c r="AQ1" s="133">
        <f>Candidates!F18</f>
        <v>0</v>
      </c>
      <c r="AR1" s="130"/>
      <c r="AS1" s="133">
        <f>Candidates!F19</f>
        <v>0</v>
      </c>
      <c r="AT1" s="130"/>
      <c r="AU1" s="133">
        <f>Candidates!F20</f>
        <v>0</v>
      </c>
      <c r="AV1" s="133"/>
      <c r="AW1" s="1"/>
      <c r="AX1" s="1"/>
      <c r="BA1" s="13" t="str">
        <f>LEFT(Q1,1)</f>
        <v>L</v>
      </c>
      <c r="BB1" s="13" t="str">
        <f>LEFT(S1,1)</f>
        <v>C</v>
      </c>
      <c r="BC1" s="13" t="str">
        <f>LEFT(W1,1)</f>
        <v>I</v>
      </c>
      <c r="BD1" s="13" t="str">
        <f>LEFT(U1,1)</f>
        <v>G</v>
      </c>
    </row>
    <row r="2" spans="1:60" s="28" customFormat="1" x14ac:dyDescent="0.2">
      <c r="B2" s="30" t="s">
        <v>172</v>
      </c>
      <c r="C2" s="29" t="s">
        <v>2</v>
      </c>
      <c r="D2" s="29" t="s">
        <v>512</v>
      </c>
      <c r="E2" s="29" t="s">
        <v>920</v>
      </c>
      <c r="F2" s="54" t="str">
        <f>LEFT(K2,1)</f>
        <v>D</v>
      </c>
      <c r="G2" s="55" t="str">
        <f>LEFT(M2,1)</f>
        <v>R</v>
      </c>
      <c r="H2" s="53" t="str">
        <f>LEFT(O2,1)</f>
        <v>I</v>
      </c>
      <c r="I2" s="30" t="s">
        <v>249</v>
      </c>
      <c r="J2" s="30" t="s">
        <v>43</v>
      </c>
      <c r="K2" s="136" t="str">
        <f>Candidates!D2</f>
        <v>Democratic</v>
      </c>
      <c r="L2" s="136"/>
      <c r="M2" s="137" t="str">
        <f>Candidates!D3</f>
        <v>Republican</v>
      </c>
      <c r="N2" s="135"/>
      <c r="O2" s="138" t="str">
        <f>Candidates!D4</f>
        <v>Independent</v>
      </c>
      <c r="P2" s="135"/>
      <c r="Q2" s="134" t="str">
        <f>Candidates!D5</f>
        <v>Libertarian</v>
      </c>
      <c r="R2" s="135"/>
      <c r="S2" s="134" t="str">
        <f>Candidates!D6</f>
        <v>Constitution</v>
      </c>
      <c r="T2" s="135"/>
      <c r="U2" s="134" t="str">
        <f>Candidates!D7</f>
        <v>Green</v>
      </c>
      <c r="V2" s="135"/>
      <c r="W2" s="134" t="str">
        <f>Candidates!D8</f>
        <v>Ind. American</v>
      </c>
      <c r="X2" s="135"/>
      <c r="Y2" s="134" t="str">
        <f>Candidates!D9</f>
        <v>Write-ins</v>
      </c>
      <c r="Z2" s="135"/>
      <c r="AA2" s="134" t="str">
        <f>Candidates!D10</f>
        <v>State1</v>
      </c>
      <c r="AB2" s="135"/>
      <c r="AC2" s="134" t="str">
        <f>Candidates!D11</f>
        <v>State2</v>
      </c>
      <c r="AD2" s="135"/>
      <c r="AE2" s="134" t="str">
        <f>Candidates!D12</f>
        <v>State3</v>
      </c>
      <c r="AF2" s="135"/>
      <c r="AG2" s="134" t="str">
        <f>Candidates!D13</f>
        <v>State4</v>
      </c>
      <c r="AH2" s="135"/>
      <c r="AI2" s="134" t="str">
        <f>Candidates!D14</f>
        <v>State5</v>
      </c>
      <c r="AJ2" s="135"/>
      <c r="AK2" s="134">
        <f>Candidates!D15</f>
        <v>0</v>
      </c>
      <c r="AL2" s="135"/>
      <c r="AM2" s="134">
        <f>Candidates!D16</f>
        <v>0</v>
      </c>
      <c r="AN2" s="135"/>
      <c r="AO2" s="134">
        <f>Candidates!D17</f>
        <v>0</v>
      </c>
      <c r="AP2" s="135"/>
      <c r="AQ2" s="134">
        <f>Candidates!D18</f>
        <v>0</v>
      </c>
      <c r="AR2" s="135"/>
      <c r="AS2" s="134">
        <f>Candidates!D19</f>
        <v>0</v>
      </c>
      <c r="AT2" s="135"/>
      <c r="AU2" s="134">
        <f>Candidates!D20</f>
        <v>0</v>
      </c>
      <c r="AV2" s="135"/>
      <c r="AW2" s="31"/>
      <c r="AX2" s="31" t="s">
        <v>963</v>
      </c>
      <c r="AZ2" s="28" t="s">
        <v>923</v>
      </c>
      <c r="BA2" s="32"/>
      <c r="BB2" s="32"/>
      <c r="BC2" s="32"/>
      <c r="BD2" s="32"/>
      <c r="BF2" s="28" t="s">
        <v>621</v>
      </c>
      <c r="BH2" s="28" t="s">
        <v>197</v>
      </c>
    </row>
    <row r="3" spans="1:60" s="99" customFormat="1" x14ac:dyDescent="0.2">
      <c r="A3" s="99" t="s">
        <v>662</v>
      </c>
      <c r="B3" s="100">
        <f>K3+M3+O3+Q3+S3+W3+U3+AC3+AI3+AA3+AE3+Y3+AG3+AQ3+AS3+AK3+AO3+AM3+AU3</f>
        <v>492635</v>
      </c>
      <c r="C3" s="101"/>
      <c r="D3" s="101"/>
      <c r="E3" s="101"/>
      <c r="F3" s="102">
        <f>RANK(K3,K3:AW3)</f>
        <v>1</v>
      </c>
      <c r="G3" s="102">
        <f>RANK(M3,K3:AW3)</f>
        <v>2</v>
      </c>
      <c r="H3" s="102">
        <f>IF(O3&gt;0,RANK(O3,K3:AW3),"-")</f>
        <v>3</v>
      </c>
      <c r="I3" s="109">
        <f t="shared" ref="I3:I13" si="0">ABS(M3-K3)</f>
        <v>102591</v>
      </c>
      <c r="J3" s="110">
        <f t="shared" ref="J3:J14" si="1">IF(B3&gt;0, I3/B3,0)</f>
        <v>0.20824951536127154</v>
      </c>
      <c r="K3" s="100">
        <f>County!N6</f>
        <v>292903</v>
      </c>
      <c r="L3" s="103">
        <f t="shared" ref="L3:L14" si="2">IF($B3&gt;0,K3/$B3,0)</f>
        <v>0.59456392663939839</v>
      </c>
      <c r="M3" s="104">
        <f>County!O6</f>
        <v>190312</v>
      </c>
      <c r="N3" s="105">
        <f t="shared" ref="N3:N14" si="3">IF($B3&gt;0,M3/$B3,0)</f>
        <v>0.38631441127812682</v>
      </c>
      <c r="O3" s="104">
        <f>County!P6</f>
        <v>6150</v>
      </c>
      <c r="P3" s="105">
        <f t="shared" ref="P3:P14" si="4">IF($B3&gt;0,O3/$B3,0)</f>
        <v>1.2483887665310016E-2</v>
      </c>
      <c r="Q3" s="104">
        <f>County!Q6</f>
        <v>3270</v>
      </c>
      <c r="R3" s="105">
        <f t="shared" ref="R3:R14" si="5">IF($B3&gt;0,Q3/$B3,0)</f>
        <v>6.6377744171648382E-3</v>
      </c>
      <c r="S3" s="104">
        <f>County!R6</f>
        <v>0</v>
      </c>
      <c r="T3" s="105">
        <f t="shared" ref="T3:T14" si="6">IF($B3&gt;0,S3/$B3,0)</f>
        <v>0</v>
      </c>
      <c r="U3" s="104">
        <f>County!S6</f>
        <v>0</v>
      </c>
      <c r="V3" s="105">
        <f t="shared" ref="V3:V14" si="7">IF($B3&gt;0,U3/$B3,0)</f>
        <v>0</v>
      </c>
      <c r="W3" s="104">
        <f>County!T6</f>
        <v>0</v>
      </c>
      <c r="X3" s="105">
        <f t="shared" ref="X3:X14" si="8">IF($B3&gt;0,W3/$B3,0)</f>
        <v>0</v>
      </c>
      <c r="Y3" s="104">
        <f>County!U6</f>
        <v>0</v>
      </c>
      <c r="Z3" s="105">
        <f t="shared" ref="Z3:Z14" si="9">IF($B3&gt;0,Y3/$B3,0)</f>
        <v>0</v>
      </c>
      <c r="AA3" s="104">
        <f>County!V6</f>
        <v>0</v>
      </c>
      <c r="AB3" s="105">
        <f t="shared" ref="AB3:AB14" si="10">IF($B3&gt;0,AA3/$B3,0)</f>
        <v>0</v>
      </c>
      <c r="AC3" s="104">
        <f>County!W6</f>
        <v>0</v>
      </c>
      <c r="AD3" s="105">
        <f t="shared" ref="AD3:AD14" si="11">IF($B3&gt;0,AC3/$B3,0)</f>
        <v>0</v>
      </c>
      <c r="AE3" s="104">
        <f>County!X6</f>
        <v>0</v>
      </c>
      <c r="AF3" s="105">
        <f t="shared" ref="AF3:AF14" si="12">IF($B3&gt;0,AE3/$B3,0)</f>
        <v>0</v>
      </c>
      <c r="AG3" s="100">
        <f>County!Y6</f>
        <v>0</v>
      </c>
      <c r="AH3" s="103">
        <f t="shared" ref="AH3:AH14" si="13">IF($B3&gt;0,AG3/$B3,0)</f>
        <v>0</v>
      </c>
      <c r="AI3" s="100">
        <f>County!Z6</f>
        <v>0</v>
      </c>
      <c r="AJ3" s="103">
        <f t="shared" ref="AJ3:AJ14" si="14">IF($B3&gt;0,AI3/$B3,0)</f>
        <v>0</v>
      </c>
      <c r="AK3" s="100">
        <f>County!AA6</f>
        <v>0</v>
      </c>
      <c r="AL3" s="103">
        <f t="shared" ref="AL3:AL14" si="15">IF($B3&gt;0,AK3/$B3,0)</f>
        <v>0</v>
      </c>
      <c r="AM3" s="100">
        <f>County!AB6</f>
        <v>0</v>
      </c>
      <c r="AN3" s="103">
        <f t="shared" ref="AN3:AN14" si="16">IF($B3&gt;0,AM3/$B3,0)</f>
        <v>0</v>
      </c>
      <c r="AO3" s="100">
        <f>County!AC6</f>
        <v>0</v>
      </c>
      <c r="AP3" s="103">
        <f t="shared" ref="AP3:AP14" si="17">IF($B3&gt;0,AO3/$B3,0)</f>
        <v>0</v>
      </c>
      <c r="AQ3" s="100">
        <f>County!AD6</f>
        <v>0</v>
      </c>
      <c r="AR3" s="103">
        <f t="shared" ref="AR3:AR14" si="18">IF($B3&gt;0,AQ3/$B3,0)</f>
        <v>0</v>
      </c>
      <c r="AS3" s="100">
        <f>County!AE6</f>
        <v>0</v>
      </c>
      <c r="AT3" s="103">
        <f t="shared" ref="AT3:AT14" si="19">IF($B3&gt;0,AS3/$B3,0)</f>
        <v>0</v>
      </c>
      <c r="AU3" s="100">
        <f>County!AF6</f>
        <v>0</v>
      </c>
      <c r="AV3" s="103">
        <f t="shared" ref="AV3:AV14" si="20">IF($B3&gt;0,AU3/$B3,0)</f>
        <v>0</v>
      </c>
      <c r="AW3" s="106"/>
      <c r="AX3" s="99" t="str">
        <f t="shared" ref="AX3:AX14" si="21">A3</f>
        <v>Delaware</v>
      </c>
      <c r="AY3" s="99" t="s">
        <v>663</v>
      </c>
      <c r="AZ3" s="99">
        <f t="shared" ref="AZ3:AZ14" si="22">SUM(C3:E3)</f>
        <v>0</v>
      </c>
      <c r="BA3" s="107">
        <f>RANK(Q3,(K3:P3,Q3:X3,AC3:AV3))</f>
        <v>4</v>
      </c>
      <c r="BB3" s="107">
        <f>RANK(S3,(K3:P3,Q3:X3,AC3:AV3))</f>
        <v>9</v>
      </c>
      <c r="BC3" s="107">
        <f>RANK(W3,(K3:P3,Q3:X3,AC3:AV3))</f>
        <v>9</v>
      </c>
      <c r="BD3" s="107">
        <f>RANK(U3,(K3:P3,Q3:X3,AC3:AV3))</f>
        <v>9</v>
      </c>
      <c r="BF3" s="99">
        <v>10</v>
      </c>
      <c r="BH3" s="100">
        <f>County!AY6</f>
        <v>0</v>
      </c>
    </row>
    <row r="4" spans="1:60" s="33" customFormat="1" x14ac:dyDescent="0.2">
      <c r="A4" s="33" t="s">
        <v>622</v>
      </c>
      <c r="B4" s="36">
        <f>K4+M4+O4+Q4+S4+W4+U4+AC4+AI4+AA4+AE4+Y4+AG4+AQ4+AS4+AK4+AO4+AM4+AU4</f>
        <v>3020388</v>
      </c>
      <c r="C4" s="35"/>
      <c r="D4" s="35"/>
      <c r="E4" s="35"/>
      <c r="F4" s="56">
        <f>RANK(K4,K4:AW4)</f>
        <v>2</v>
      </c>
      <c r="G4" s="56">
        <f>RANK(M4,K4:AW4)</f>
        <v>1</v>
      </c>
      <c r="H4" s="56" t="str">
        <f>IF(O4&gt;0,RANK(O4,K4:AW4),"-")</f>
        <v>-</v>
      </c>
      <c r="I4" s="1">
        <f t="shared" si="0"/>
        <v>738633</v>
      </c>
      <c r="J4" s="37">
        <f t="shared" si="1"/>
        <v>0.24454904469227132</v>
      </c>
      <c r="K4" s="36">
        <f>County!N100</f>
        <v>968094</v>
      </c>
      <c r="L4" s="37">
        <f t="shared" si="2"/>
        <v>0.320519747793992</v>
      </c>
      <c r="M4" s="51">
        <f>County!O100</f>
        <v>1706727</v>
      </c>
      <c r="N4" s="52">
        <f t="shared" si="3"/>
        <v>0.5650687924862634</v>
      </c>
      <c r="O4" s="51">
        <f>County!P100</f>
        <v>0</v>
      </c>
      <c r="P4" s="52">
        <f t="shared" si="4"/>
        <v>0</v>
      </c>
      <c r="Q4" s="51">
        <f>County!Q100</f>
        <v>345567</v>
      </c>
      <c r="R4" s="52">
        <f t="shared" si="5"/>
        <v>0.11441145971974462</v>
      </c>
      <c r="S4" s="51">
        <f>County!R100</f>
        <v>0</v>
      </c>
      <c r="T4" s="52">
        <f t="shared" si="6"/>
        <v>0</v>
      </c>
      <c r="U4" s="51">
        <f>County!S100</f>
        <v>0</v>
      </c>
      <c r="V4" s="52">
        <f t="shared" si="7"/>
        <v>0</v>
      </c>
      <c r="W4" s="51">
        <f>County!T100</f>
        <v>0</v>
      </c>
      <c r="X4" s="52">
        <f t="shared" si="8"/>
        <v>0</v>
      </c>
      <c r="Y4" s="51">
        <f>County!U100</f>
        <v>0</v>
      </c>
      <c r="Z4" s="52">
        <f t="shared" si="9"/>
        <v>0</v>
      </c>
      <c r="AA4" s="51">
        <f>County!V100</f>
        <v>0</v>
      </c>
      <c r="AB4" s="52">
        <f t="shared" si="10"/>
        <v>0</v>
      </c>
      <c r="AC4" s="51">
        <f>County!W100</f>
        <v>0</v>
      </c>
      <c r="AD4" s="52">
        <f t="shared" si="11"/>
        <v>0</v>
      </c>
      <c r="AE4" s="51">
        <f>County!X100</f>
        <v>0</v>
      </c>
      <c r="AF4" s="52">
        <f t="shared" si="12"/>
        <v>0</v>
      </c>
      <c r="AG4" s="36">
        <f>County!Y100</f>
        <v>0</v>
      </c>
      <c r="AH4" s="37">
        <f t="shared" si="13"/>
        <v>0</v>
      </c>
      <c r="AI4" s="36">
        <f>County!Z100</f>
        <v>0</v>
      </c>
      <c r="AJ4" s="37">
        <f t="shared" si="14"/>
        <v>0</v>
      </c>
      <c r="AK4" s="36">
        <f>County!AA100</f>
        <v>0</v>
      </c>
      <c r="AL4" s="37">
        <f t="shared" si="15"/>
        <v>0</v>
      </c>
      <c r="AM4" s="36">
        <f>County!AB100</f>
        <v>0</v>
      </c>
      <c r="AN4" s="37">
        <f t="shared" si="16"/>
        <v>0</v>
      </c>
      <c r="AO4" s="36">
        <f>County!AC100</f>
        <v>0</v>
      </c>
      <c r="AP4" s="37">
        <f t="shared" si="17"/>
        <v>0</v>
      </c>
      <c r="AQ4" s="36">
        <f>County!AD100</f>
        <v>0</v>
      </c>
      <c r="AR4" s="37">
        <f t="shared" si="18"/>
        <v>0</v>
      </c>
      <c r="AS4" s="36">
        <f>County!AE100</f>
        <v>0</v>
      </c>
      <c r="AT4" s="37">
        <f t="shared" si="19"/>
        <v>0</v>
      </c>
      <c r="AU4" s="36">
        <f>County!AF100</f>
        <v>0</v>
      </c>
      <c r="AV4" s="37">
        <f t="shared" si="20"/>
        <v>0</v>
      </c>
      <c r="AW4" s="42"/>
      <c r="AX4" s="33" t="str">
        <f t="shared" si="21"/>
        <v>Indiana</v>
      </c>
      <c r="AY4" s="33" t="s">
        <v>623</v>
      </c>
      <c r="AZ4" s="33">
        <f t="shared" si="22"/>
        <v>0</v>
      </c>
      <c r="BA4" s="34">
        <f>RANK(Q4,(K4:P4,Q4:X4,AC4:AV4))</f>
        <v>3</v>
      </c>
      <c r="BB4" s="34">
        <f>RANK(S4,(K4:P4,Q4:X4,AC4:AV4))</f>
        <v>7</v>
      </c>
      <c r="BC4" s="34">
        <f>RANK(W4,(K4:P4,Q4:X4,AC4:AV4))</f>
        <v>7</v>
      </c>
      <c r="BD4" s="34">
        <f>RANK(U4,(K4:P4,Q4:X4,AC4:AV4))</f>
        <v>7</v>
      </c>
      <c r="BF4" s="33">
        <v>18</v>
      </c>
      <c r="BH4" s="36">
        <f>County!AY100</f>
        <v>0</v>
      </c>
    </row>
    <row r="5" spans="1:60" s="99" customFormat="1" x14ac:dyDescent="0.2">
      <c r="A5" s="99" t="s">
        <v>198</v>
      </c>
      <c r="B5" s="100">
        <f>K5+M5+O5+Q5+S5+W5+U5+AC5+AI5+AA5+AE5+Y5+AG5+AQ5+AS5+AK5+AO5+AM5+AU5</f>
        <v>3012287</v>
      </c>
      <c r="C5" s="101"/>
      <c r="D5" s="101"/>
      <c r="E5" s="101"/>
      <c r="F5" s="102">
        <f>RANK(K5,K5:AW5)</f>
        <v>2</v>
      </c>
      <c r="G5" s="102">
        <f>RANK(M5,K5:AW5)</f>
        <v>1</v>
      </c>
      <c r="H5" s="102" t="str">
        <f>IF(O5&gt;0,RANK(O5,K5:AW5),"-")</f>
        <v>-</v>
      </c>
      <c r="I5" s="109">
        <f t="shared" si="0"/>
        <v>494431</v>
      </c>
      <c r="J5" s="110">
        <f t="shared" si="1"/>
        <v>0.16413807847658607</v>
      </c>
      <c r="K5" s="100">
        <f>County!N217</f>
        <v>1225771</v>
      </c>
      <c r="L5" s="103">
        <f t="shared" si="2"/>
        <v>0.40692370946061912</v>
      </c>
      <c r="M5" s="104">
        <f>County!O217</f>
        <v>1720202</v>
      </c>
      <c r="N5" s="105">
        <f t="shared" si="3"/>
        <v>0.57106178793720519</v>
      </c>
      <c r="O5" s="104">
        <f>County!P217</f>
        <v>0</v>
      </c>
      <c r="P5" s="105">
        <f t="shared" si="4"/>
        <v>0</v>
      </c>
      <c r="Q5" s="104">
        <f>County!Q217</f>
        <v>49067</v>
      </c>
      <c r="R5" s="105">
        <f t="shared" si="5"/>
        <v>1.6288952546686289E-2</v>
      </c>
      <c r="S5" s="104">
        <f>County!R217</f>
        <v>0</v>
      </c>
      <c r="T5" s="105">
        <f t="shared" si="6"/>
        <v>0</v>
      </c>
      <c r="U5" s="104">
        <f>County!S217</f>
        <v>17234</v>
      </c>
      <c r="V5" s="105">
        <f t="shared" si="7"/>
        <v>5.7212343976520167E-3</v>
      </c>
      <c r="W5" s="104">
        <f>County!T217</f>
        <v>0</v>
      </c>
      <c r="X5" s="105">
        <f t="shared" si="8"/>
        <v>0</v>
      </c>
      <c r="Y5" s="104">
        <f>County!U217</f>
        <v>0</v>
      </c>
      <c r="Z5" s="105">
        <f t="shared" si="9"/>
        <v>0</v>
      </c>
      <c r="AA5" s="104">
        <f>County!V217</f>
        <v>4</v>
      </c>
      <c r="AB5" s="105">
        <f t="shared" si="10"/>
        <v>1.3278947191950834E-6</v>
      </c>
      <c r="AC5" s="104">
        <f>County!W217</f>
        <v>5</v>
      </c>
      <c r="AD5" s="105">
        <f t="shared" si="11"/>
        <v>1.6598683989938542E-6</v>
      </c>
      <c r="AE5" s="104">
        <f>County!X217</f>
        <v>4</v>
      </c>
      <c r="AF5" s="105">
        <f t="shared" si="12"/>
        <v>1.3278947191950834E-6</v>
      </c>
      <c r="AG5" s="100">
        <f>County!Y217</f>
        <v>0</v>
      </c>
      <c r="AH5" s="103">
        <f t="shared" si="13"/>
        <v>0</v>
      </c>
      <c r="AI5" s="100">
        <f>County!Z217</f>
        <v>0</v>
      </c>
      <c r="AJ5" s="103">
        <f t="shared" si="14"/>
        <v>0</v>
      </c>
      <c r="AK5" s="100">
        <f>County!AA217</f>
        <v>0</v>
      </c>
      <c r="AL5" s="103">
        <f t="shared" si="15"/>
        <v>0</v>
      </c>
      <c r="AM5" s="100">
        <f>County!AB217</f>
        <v>0</v>
      </c>
      <c r="AN5" s="103">
        <f t="shared" si="16"/>
        <v>0</v>
      </c>
      <c r="AO5" s="100">
        <f>County!AC217</f>
        <v>0</v>
      </c>
      <c r="AP5" s="103">
        <f t="shared" si="17"/>
        <v>0</v>
      </c>
      <c r="AQ5" s="100">
        <f>County!AD217</f>
        <v>0</v>
      </c>
      <c r="AR5" s="103">
        <f t="shared" si="18"/>
        <v>0</v>
      </c>
      <c r="AS5" s="100">
        <f>County!AE217</f>
        <v>0</v>
      </c>
      <c r="AT5" s="103">
        <f t="shared" si="19"/>
        <v>0</v>
      </c>
      <c r="AU5" s="100">
        <f>County!AF217</f>
        <v>0</v>
      </c>
      <c r="AV5" s="103">
        <f t="shared" si="20"/>
        <v>0</v>
      </c>
      <c r="AW5" s="106"/>
      <c r="AX5" s="99" t="str">
        <f t="shared" si="21"/>
        <v>Missouri</v>
      </c>
      <c r="AY5" s="99" t="s">
        <v>282</v>
      </c>
      <c r="AZ5" s="99">
        <f t="shared" si="22"/>
        <v>0</v>
      </c>
      <c r="BA5" s="107">
        <f>RANK(Q5,(K5:P5,Q5:X5,AC5:AV5))</f>
        <v>3</v>
      </c>
      <c r="BB5" s="107">
        <f>RANK(S5,(K5:P5,Q5:X5,AC5:AV5))</f>
        <v>13</v>
      </c>
      <c r="BC5" s="107">
        <f>RANK(W5,(K5:P5,Q5:X5,AC5:AV5))</f>
        <v>13</v>
      </c>
      <c r="BD5" s="107">
        <f>RANK(U5,(K5:P5,Q5:X5,AC5:AV5))</f>
        <v>4</v>
      </c>
      <c r="BF5" s="99">
        <v>29</v>
      </c>
      <c r="BH5" s="100">
        <f>County!AY217</f>
        <v>0</v>
      </c>
    </row>
    <row r="6" spans="1:60" s="33" customFormat="1" x14ac:dyDescent="0.2">
      <c r="A6" s="33" t="s">
        <v>917</v>
      </c>
      <c r="B6" s="36">
        <f>K6+M6+O6+Q6+S6+W6+U6+AC6+AI6+AA6+AE6+Y6+AG6+AQ6+AS6+AK6+AO6+AM6+AU6</f>
        <v>603608</v>
      </c>
      <c r="C6" s="35"/>
      <c r="D6" s="35"/>
      <c r="E6" s="35"/>
      <c r="F6" s="56">
        <f>RANK(K6,K6:AW6)</f>
        <v>2</v>
      </c>
      <c r="G6" s="56">
        <f>RANK(M6,K6:AW6)</f>
        <v>1</v>
      </c>
      <c r="H6" s="56" t="str">
        <f>IF(O6&gt;0,RANK(O6,K6:AW6),"-")</f>
        <v>-</v>
      </c>
      <c r="I6" s="1">
        <f t="shared" si="0"/>
        <v>77688</v>
      </c>
      <c r="J6" s="37">
        <f t="shared" si="1"/>
        <v>0.1287060476335635</v>
      </c>
      <c r="K6" s="36">
        <f>County!N275</f>
        <v>250860</v>
      </c>
      <c r="L6" s="37">
        <f t="shared" si="2"/>
        <v>0.41560085353408172</v>
      </c>
      <c r="M6" s="51">
        <f>County!O275</f>
        <v>328548</v>
      </c>
      <c r="N6" s="52">
        <f t="shared" si="3"/>
        <v>0.54430690116764524</v>
      </c>
      <c r="O6" s="51">
        <f>County!P275</f>
        <v>0</v>
      </c>
      <c r="P6" s="52">
        <f t="shared" si="4"/>
        <v>0</v>
      </c>
      <c r="Q6" s="51">
        <f>County!Q275</f>
        <v>24179</v>
      </c>
      <c r="R6" s="52">
        <f t="shared" si="5"/>
        <v>4.0057454506898516E-2</v>
      </c>
      <c r="S6" s="51">
        <f>County!R275</f>
        <v>0</v>
      </c>
      <c r="T6" s="52">
        <f t="shared" si="6"/>
        <v>0</v>
      </c>
      <c r="U6" s="51">
        <f>County!S275</f>
        <v>0</v>
      </c>
      <c r="V6" s="52">
        <f t="shared" si="7"/>
        <v>0</v>
      </c>
      <c r="W6" s="51">
        <f>County!T275</f>
        <v>0</v>
      </c>
      <c r="X6" s="52">
        <f t="shared" si="8"/>
        <v>0</v>
      </c>
      <c r="Y6" s="51">
        <f>County!U275</f>
        <v>0</v>
      </c>
      <c r="Z6" s="52">
        <f t="shared" si="9"/>
        <v>0</v>
      </c>
      <c r="AA6" s="51">
        <f>County!V275</f>
        <v>21</v>
      </c>
      <c r="AB6" s="52">
        <f t="shared" si="10"/>
        <v>3.4790791374534464E-5</v>
      </c>
      <c r="AC6" s="51">
        <f>County!W275</f>
        <v>0</v>
      </c>
      <c r="AD6" s="52">
        <f t="shared" si="11"/>
        <v>0</v>
      </c>
      <c r="AE6" s="51">
        <f>County!X275</f>
        <v>0</v>
      </c>
      <c r="AF6" s="52">
        <f t="shared" si="12"/>
        <v>0</v>
      </c>
      <c r="AG6" s="36">
        <f>County!Y275</f>
        <v>0</v>
      </c>
      <c r="AH6" s="37">
        <f t="shared" si="13"/>
        <v>0</v>
      </c>
      <c r="AI6" s="36">
        <f>County!Z275</f>
        <v>0</v>
      </c>
      <c r="AJ6" s="37">
        <f t="shared" si="14"/>
        <v>0</v>
      </c>
      <c r="AK6" s="36">
        <f>County!AA275</f>
        <v>0</v>
      </c>
      <c r="AL6" s="37">
        <f t="shared" si="15"/>
        <v>0</v>
      </c>
      <c r="AM6" s="36">
        <f>County!AB275</f>
        <v>0</v>
      </c>
      <c r="AN6" s="37">
        <f t="shared" si="16"/>
        <v>0</v>
      </c>
      <c r="AO6" s="36">
        <f>County!AC275</f>
        <v>0</v>
      </c>
      <c r="AP6" s="37">
        <f t="shared" si="17"/>
        <v>0</v>
      </c>
      <c r="AQ6" s="36">
        <f>County!AD275</f>
        <v>0</v>
      </c>
      <c r="AR6" s="37">
        <f t="shared" si="18"/>
        <v>0</v>
      </c>
      <c r="AS6" s="36">
        <f>County!AE275</f>
        <v>0</v>
      </c>
      <c r="AT6" s="37">
        <f t="shared" si="19"/>
        <v>0</v>
      </c>
      <c r="AU6" s="36">
        <f>County!AF275</f>
        <v>0</v>
      </c>
      <c r="AV6" s="37">
        <f t="shared" si="20"/>
        <v>0</v>
      </c>
      <c r="AW6" s="42"/>
      <c r="AX6" s="33" t="str">
        <f t="shared" si="21"/>
        <v>Montana</v>
      </c>
      <c r="AY6" s="33" t="s">
        <v>531</v>
      </c>
      <c r="AZ6" s="33">
        <f t="shared" si="22"/>
        <v>0</v>
      </c>
      <c r="BA6" s="34">
        <f>RANK(Q6,(K6:P6,Q6:X6,AC6:AV6))</f>
        <v>3</v>
      </c>
      <c r="BB6" s="34">
        <f>RANK(S6,(K6:P6,Q6:X6,AC6:AV6))</f>
        <v>7</v>
      </c>
      <c r="BC6" s="34">
        <f>RANK(W6,(K6:P6,Q6:X6,AC6:AV6))</f>
        <v>7</v>
      </c>
      <c r="BD6" s="34">
        <f>RANK(U6,(K6:P6,Q6:X6,AC6:AV6))</f>
        <v>7</v>
      </c>
      <c r="BF6" s="33">
        <v>30</v>
      </c>
      <c r="BH6" s="36">
        <f>County!AY275</f>
        <v>0</v>
      </c>
    </row>
    <row r="7" spans="1:60" s="99" customFormat="1" x14ac:dyDescent="0.2">
      <c r="A7" s="99" t="s">
        <v>313</v>
      </c>
      <c r="B7" s="100">
        <f>K7+M7+O7+Q7+S7+W7+U7+AC7+AI7+AA7+AE7+Y7+AG7+AQ7+AS7+AK7+AO7+AM7+AU7</f>
        <v>793260</v>
      </c>
      <c r="C7" s="101"/>
      <c r="D7" s="101"/>
      <c r="E7" s="101"/>
      <c r="F7" s="102">
        <f>RANK(K7,K7:AW7)</f>
        <v>2</v>
      </c>
      <c r="G7" s="102">
        <f>RANK(M7,K7:AW7)</f>
        <v>1</v>
      </c>
      <c r="H7" s="102" t="str">
        <f>IF(O7&gt;0,RANK(O7,K7:AW7),"-")</f>
        <v>-</v>
      </c>
      <c r="I7" s="109">
        <f>ABS(M7-K7)</f>
        <v>251970</v>
      </c>
      <c r="J7" s="110">
        <f>IF(B7&gt;0, I7/B7,0)</f>
        <v>0.31763860524922471</v>
      </c>
      <c r="K7" s="100">
        <f>County!N287</f>
        <v>264639</v>
      </c>
      <c r="L7" s="103">
        <f t="shared" si="2"/>
        <v>0.3336094092731261</v>
      </c>
      <c r="M7" s="104">
        <f>County!O287</f>
        <v>516609</v>
      </c>
      <c r="N7" s="105">
        <f t="shared" si="3"/>
        <v>0.65124801452235082</v>
      </c>
      <c r="O7" s="104">
        <f>County!P287</f>
        <v>0</v>
      </c>
      <c r="P7" s="105">
        <f t="shared" si="4"/>
        <v>0</v>
      </c>
      <c r="Q7" s="104">
        <f>County!Q287</f>
        <v>11329</v>
      </c>
      <c r="R7" s="105">
        <f t="shared" si="5"/>
        <v>1.4281572246174016E-2</v>
      </c>
      <c r="S7" s="104">
        <f>County!R287</f>
        <v>0</v>
      </c>
      <c r="T7" s="105">
        <f t="shared" si="6"/>
        <v>0</v>
      </c>
      <c r="U7" s="104">
        <f>County!S287</f>
        <v>0</v>
      </c>
      <c r="V7" s="105">
        <f t="shared" si="7"/>
        <v>0</v>
      </c>
      <c r="W7" s="104">
        <f>County!T287</f>
        <v>0</v>
      </c>
      <c r="X7" s="105">
        <f t="shared" si="8"/>
        <v>0</v>
      </c>
      <c r="Y7" s="104">
        <f>County!U287</f>
        <v>683</v>
      </c>
      <c r="Z7" s="105">
        <f t="shared" si="9"/>
        <v>8.6100395834909111E-4</v>
      </c>
      <c r="AA7" s="104">
        <f>County!V287</f>
        <v>0</v>
      </c>
      <c r="AB7" s="105">
        <f t="shared" si="10"/>
        <v>0</v>
      </c>
      <c r="AC7" s="104">
        <f>County!W287</f>
        <v>0</v>
      </c>
      <c r="AD7" s="105">
        <f t="shared" si="11"/>
        <v>0</v>
      </c>
      <c r="AE7" s="104">
        <f>County!X287</f>
        <v>0</v>
      </c>
      <c r="AF7" s="105">
        <f t="shared" si="12"/>
        <v>0</v>
      </c>
      <c r="AG7" s="100">
        <f>County!Y287</f>
        <v>0</v>
      </c>
      <c r="AH7" s="103">
        <f t="shared" si="13"/>
        <v>0</v>
      </c>
      <c r="AI7" s="100">
        <f>County!Z287</f>
        <v>0</v>
      </c>
      <c r="AJ7" s="103">
        <f t="shared" si="14"/>
        <v>0</v>
      </c>
      <c r="AK7" s="100">
        <f>County!AA287</f>
        <v>0</v>
      </c>
      <c r="AL7" s="103">
        <f t="shared" si="15"/>
        <v>0</v>
      </c>
      <c r="AM7" s="100">
        <f>County!AB287</f>
        <v>0</v>
      </c>
      <c r="AN7" s="103">
        <f t="shared" si="16"/>
        <v>0</v>
      </c>
      <c r="AO7" s="100">
        <f>County!AC287</f>
        <v>0</v>
      </c>
      <c r="AP7" s="103">
        <f t="shared" si="17"/>
        <v>0</v>
      </c>
      <c r="AQ7" s="100">
        <f>County!AD287</f>
        <v>0</v>
      </c>
      <c r="AR7" s="103">
        <f t="shared" si="18"/>
        <v>0</v>
      </c>
      <c r="AS7" s="100">
        <f>County!AE287</f>
        <v>0</v>
      </c>
      <c r="AT7" s="103">
        <f t="shared" si="19"/>
        <v>0</v>
      </c>
      <c r="AU7" s="100">
        <f>County!AF287</f>
        <v>0</v>
      </c>
      <c r="AV7" s="103">
        <f t="shared" si="20"/>
        <v>0</v>
      </c>
      <c r="AW7" s="106"/>
      <c r="AX7" s="99" t="str">
        <f t="shared" si="21"/>
        <v>New Hampshire</v>
      </c>
      <c r="AY7" s="99" t="s">
        <v>11</v>
      </c>
      <c r="AZ7" s="99">
        <f>SUM(C7:E7)</f>
        <v>0</v>
      </c>
      <c r="BA7" s="107">
        <f>RANK(Q7,(K7:P7,Q7:X7,AC7:AV7))</f>
        <v>3</v>
      </c>
      <c r="BB7" s="107">
        <f>RANK(S7,(K7:P7,Q7:X7,AC7:AV7))</f>
        <v>7</v>
      </c>
      <c r="BC7" s="107">
        <f>RANK(W7,(K7:P7,Q7:X7,AC7:AV7))</f>
        <v>7</v>
      </c>
      <c r="BD7" s="107">
        <f>RANK(U7,(K7:P7,Q7:X7,AC7:AV7))</f>
        <v>7</v>
      </c>
      <c r="BF7" s="99">
        <v>33</v>
      </c>
      <c r="BH7" s="100"/>
    </row>
    <row r="8" spans="1:60" s="33" customFormat="1" x14ac:dyDescent="0.2">
      <c r="A8" s="33" t="s">
        <v>654</v>
      </c>
      <c r="B8" s="36">
        <f t="shared" ref="B8:B14" si="23">K8+M8+O8+Q8+S8+W8+U8+AC8+AI8+AA8+AE8+Y8+AG8+AQ8+AS8+AK8+AO8+AM8+AU8</f>
        <v>5502778</v>
      </c>
      <c r="C8" s="35"/>
      <c r="D8" s="35"/>
      <c r="E8" s="35"/>
      <c r="F8" s="56">
        <f t="shared" ref="F8:F14" si="24">RANK(K8,K8:AW8)</f>
        <v>1</v>
      </c>
      <c r="G8" s="56">
        <f t="shared" ref="G8:G14" si="25">RANK(M8,K8:AW8)</f>
        <v>2</v>
      </c>
      <c r="H8" s="56" t="str">
        <f t="shared" ref="H8:H14" si="26">IF(O8&gt;0,RANK(O8,K8:AW8),"-")</f>
        <v>-</v>
      </c>
      <c r="I8" s="1">
        <f t="shared" si="0"/>
        <v>248185</v>
      </c>
      <c r="J8" s="37">
        <f t="shared" si="1"/>
        <v>4.5101764963078647E-2</v>
      </c>
      <c r="K8" s="36">
        <f>County!N389</f>
        <v>2834790</v>
      </c>
      <c r="L8" s="37">
        <f t="shared" si="2"/>
        <v>0.51515616294169964</v>
      </c>
      <c r="M8" s="51">
        <f>County!O389</f>
        <v>2586605</v>
      </c>
      <c r="N8" s="52">
        <f t="shared" si="3"/>
        <v>0.47005439797862097</v>
      </c>
      <c r="O8" s="51">
        <f>County!P389</f>
        <v>0</v>
      </c>
      <c r="P8" s="52">
        <f t="shared" si="4"/>
        <v>0</v>
      </c>
      <c r="Q8" s="51">
        <f>County!Q389</f>
        <v>60449</v>
      </c>
      <c r="R8" s="52">
        <f t="shared" si="5"/>
        <v>1.0985178758801464E-2</v>
      </c>
      <c r="S8" s="51">
        <f>County!R389</f>
        <v>20934</v>
      </c>
      <c r="T8" s="52">
        <f t="shared" si="6"/>
        <v>3.8042603208779274E-3</v>
      </c>
      <c r="U8" s="51">
        <f>County!S389</f>
        <v>0</v>
      </c>
      <c r="V8" s="52">
        <f t="shared" si="7"/>
        <v>0</v>
      </c>
      <c r="W8" s="51">
        <f>County!T389</f>
        <v>0</v>
      </c>
      <c r="X8" s="52">
        <f t="shared" si="8"/>
        <v>0</v>
      </c>
      <c r="Y8" s="51">
        <f>County!U389</f>
        <v>0</v>
      </c>
      <c r="Z8" s="52">
        <f t="shared" si="9"/>
        <v>0</v>
      </c>
      <c r="AA8" s="51">
        <f>County!V389</f>
        <v>0</v>
      </c>
      <c r="AB8" s="52">
        <f t="shared" si="10"/>
        <v>0</v>
      </c>
      <c r="AC8" s="51">
        <f>County!W389</f>
        <v>0</v>
      </c>
      <c r="AD8" s="52">
        <f t="shared" si="11"/>
        <v>0</v>
      </c>
      <c r="AE8" s="51">
        <f>County!X389</f>
        <v>0</v>
      </c>
      <c r="AF8" s="52">
        <f t="shared" si="12"/>
        <v>0</v>
      </c>
      <c r="AG8" s="36">
        <f>County!Y389</f>
        <v>0</v>
      </c>
      <c r="AH8" s="37">
        <f t="shared" si="13"/>
        <v>0</v>
      </c>
      <c r="AI8" s="36">
        <f>County!Z389</f>
        <v>0</v>
      </c>
      <c r="AJ8" s="37">
        <f t="shared" si="14"/>
        <v>0</v>
      </c>
      <c r="AK8" s="36">
        <f>County!AA389</f>
        <v>0</v>
      </c>
      <c r="AL8" s="37">
        <f t="shared" si="15"/>
        <v>0</v>
      </c>
      <c r="AM8" s="36">
        <f>County!AB389</f>
        <v>0</v>
      </c>
      <c r="AN8" s="37">
        <f t="shared" si="16"/>
        <v>0</v>
      </c>
      <c r="AO8" s="36">
        <f>County!AC389</f>
        <v>0</v>
      </c>
      <c r="AP8" s="37">
        <f t="shared" si="17"/>
        <v>0</v>
      </c>
      <c r="AQ8" s="36">
        <f>County!AD389</f>
        <v>0</v>
      </c>
      <c r="AR8" s="37">
        <f t="shared" si="18"/>
        <v>0</v>
      </c>
      <c r="AS8" s="36">
        <f>County!AE389</f>
        <v>0</v>
      </c>
      <c r="AT8" s="37">
        <f t="shared" si="19"/>
        <v>0</v>
      </c>
      <c r="AU8" s="36">
        <f>County!AF389</f>
        <v>0</v>
      </c>
      <c r="AV8" s="37">
        <f t="shared" si="20"/>
        <v>0</v>
      </c>
      <c r="AW8" s="42"/>
      <c r="AX8" s="33" t="str">
        <f t="shared" si="21"/>
        <v>North Carolina</v>
      </c>
      <c r="AY8" s="33" t="s">
        <v>534</v>
      </c>
      <c r="AZ8" s="33">
        <f t="shared" si="22"/>
        <v>0</v>
      </c>
      <c r="BA8" s="34">
        <f>RANK(Q8,(K8:P8,Q8:X8,AC8:AV8))</f>
        <v>3</v>
      </c>
      <c r="BB8" s="34">
        <f>RANK(S8,(K8:P8,Q8:X8,AC8:AV8))</f>
        <v>4</v>
      </c>
      <c r="BC8" s="34">
        <f>RANK(W8,(K8:P8,Q8:X8,AC8:AV8))</f>
        <v>9</v>
      </c>
      <c r="BD8" s="34">
        <f>RANK(U8,(K8:P8,Q8:X8,AC8:AV8))</f>
        <v>9</v>
      </c>
      <c r="BF8" s="33">
        <v>37</v>
      </c>
      <c r="BH8" s="36">
        <f>County!AY389</f>
        <v>0</v>
      </c>
    </row>
    <row r="9" spans="1:60" s="99" customFormat="1" x14ac:dyDescent="0.2">
      <c r="A9" s="99" t="s">
        <v>533</v>
      </c>
      <c r="B9" s="100">
        <f t="shared" si="23"/>
        <v>357659</v>
      </c>
      <c r="C9" s="101"/>
      <c r="D9" s="101"/>
      <c r="E9" s="101"/>
      <c r="F9" s="102">
        <f t="shared" si="24"/>
        <v>2</v>
      </c>
      <c r="G9" s="102">
        <f t="shared" si="25"/>
        <v>1</v>
      </c>
      <c r="H9" s="102" t="str">
        <f t="shared" si="26"/>
        <v>-</v>
      </c>
      <c r="I9" s="109">
        <f t="shared" si="0"/>
        <v>144690</v>
      </c>
      <c r="J9" s="110">
        <f t="shared" si="1"/>
        <v>0.40454734817242122</v>
      </c>
      <c r="K9" s="100">
        <f>County!N444</f>
        <v>90789</v>
      </c>
      <c r="L9" s="103">
        <f t="shared" si="2"/>
        <v>0.2538423470400577</v>
      </c>
      <c r="M9" s="104">
        <f>County!O444</f>
        <v>235479</v>
      </c>
      <c r="N9" s="105">
        <f t="shared" si="3"/>
        <v>0.65838969521247892</v>
      </c>
      <c r="O9" s="104">
        <f>County!P444</f>
        <v>0</v>
      </c>
      <c r="P9" s="105">
        <f t="shared" si="4"/>
        <v>0</v>
      </c>
      <c r="Q9" s="104">
        <f>County!Q444</f>
        <v>13853</v>
      </c>
      <c r="R9" s="105">
        <f t="shared" si="5"/>
        <v>3.8732423900978308E-2</v>
      </c>
      <c r="S9" s="104">
        <f>County!R444</f>
        <v>0</v>
      </c>
      <c r="T9" s="105">
        <f t="shared" si="6"/>
        <v>0</v>
      </c>
      <c r="U9" s="104">
        <f>County!S444</f>
        <v>0</v>
      </c>
      <c r="V9" s="105">
        <f t="shared" si="7"/>
        <v>0</v>
      </c>
      <c r="W9" s="104">
        <f>County!T444</f>
        <v>0</v>
      </c>
      <c r="X9" s="105">
        <f t="shared" si="8"/>
        <v>0</v>
      </c>
      <c r="Y9" s="104">
        <f>County!U444</f>
        <v>17538</v>
      </c>
      <c r="Z9" s="105">
        <f t="shared" si="9"/>
        <v>4.9035533846485062E-2</v>
      </c>
      <c r="AA9" s="104">
        <f>County!V444</f>
        <v>0</v>
      </c>
      <c r="AB9" s="105">
        <f t="shared" si="10"/>
        <v>0</v>
      </c>
      <c r="AC9" s="104">
        <f>County!W444</f>
        <v>0</v>
      </c>
      <c r="AD9" s="105">
        <f t="shared" si="11"/>
        <v>0</v>
      </c>
      <c r="AE9" s="104">
        <f>County!X444</f>
        <v>0</v>
      </c>
      <c r="AF9" s="105">
        <f t="shared" si="12"/>
        <v>0</v>
      </c>
      <c r="AG9" s="100">
        <f>County!Y444</f>
        <v>0</v>
      </c>
      <c r="AH9" s="103">
        <f t="shared" si="13"/>
        <v>0</v>
      </c>
      <c r="AI9" s="100">
        <f>County!Z444</f>
        <v>0</v>
      </c>
      <c r="AJ9" s="103">
        <f t="shared" si="14"/>
        <v>0</v>
      </c>
      <c r="AK9" s="100">
        <f>County!AA444</f>
        <v>0</v>
      </c>
      <c r="AL9" s="103">
        <f t="shared" si="15"/>
        <v>0</v>
      </c>
      <c r="AM9" s="100">
        <f>County!AB444</f>
        <v>0</v>
      </c>
      <c r="AN9" s="103">
        <f t="shared" si="16"/>
        <v>0</v>
      </c>
      <c r="AO9" s="100">
        <f>County!AC444</f>
        <v>0</v>
      </c>
      <c r="AP9" s="103">
        <f t="shared" si="17"/>
        <v>0</v>
      </c>
      <c r="AQ9" s="100">
        <f>County!AD444</f>
        <v>0</v>
      </c>
      <c r="AR9" s="103">
        <f t="shared" si="18"/>
        <v>0</v>
      </c>
      <c r="AS9" s="100">
        <f>County!AE444</f>
        <v>0</v>
      </c>
      <c r="AT9" s="103">
        <f t="shared" si="19"/>
        <v>0</v>
      </c>
      <c r="AU9" s="100">
        <f>County!AF444</f>
        <v>0</v>
      </c>
      <c r="AV9" s="103">
        <f t="shared" si="20"/>
        <v>0</v>
      </c>
      <c r="AW9" s="106"/>
      <c r="AX9" s="99" t="str">
        <f t="shared" si="21"/>
        <v>North Dakota</v>
      </c>
      <c r="AY9" s="99" t="s">
        <v>236</v>
      </c>
      <c r="AZ9" s="99">
        <f t="shared" si="22"/>
        <v>0</v>
      </c>
      <c r="BA9" s="107">
        <f>RANK(Q9,(K9:P9,Q9:X9,AC9:AV9))</f>
        <v>3</v>
      </c>
      <c r="BB9" s="107">
        <f>RANK(S9,(K9:P9,Q9:X9,AC9:AV9))</f>
        <v>7</v>
      </c>
      <c r="BC9" s="107">
        <f>RANK(W9,(K9:P9,Q9:X9,AC9:AV9))</f>
        <v>7</v>
      </c>
      <c r="BD9" s="107">
        <f>RANK(U9,(K9:P9,Q9:X9,AC9:AV9))</f>
        <v>7</v>
      </c>
      <c r="BF9" s="99">
        <v>38</v>
      </c>
      <c r="BH9" s="100">
        <f>County!AY444</f>
        <v>0</v>
      </c>
    </row>
    <row r="10" spans="1:60" s="33" customFormat="1" x14ac:dyDescent="0.2">
      <c r="A10" s="33" t="s">
        <v>70</v>
      </c>
      <c r="B10" s="36">
        <f t="shared" si="23"/>
        <v>1458878</v>
      </c>
      <c r="C10" s="35"/>
      <c r="D10" s="35"/>
      <c r="E10" s="35"/>
      <c r="F10" s="56">
        <f t="shared" si="24"/>
        <v>2</v>
      </c>
      <c r="G10" s="56">
        <f t="shared" si="25"/>
        <v>1</v>
      </c>
      <c r="H10" s="56" t="str">
        <f t="shared" si="26"/>
        <v>-</v>
      </c>
      <c r="I10" s="36">
        <f t="shared" si="0"/>
        <v>476000</v>
      </c>
      <c r="J10" s="37">
        <f t="shared" si="1"/>
        <v>0.32627813977590997</v>
      </c>
      <c r="K10" s="36">
        <f>County!N475</f>
        <v>442754</v>
      </c>
      <c r="L10" s="37">
        <f t="shared" si="2"/>
        <v>0.30348939390408247</v>
      </c>
      <c r="M10" s="51">
        <f>County!O475</f>
        <v>918754</v>
      </c>
      <c r="N10" s="52">
        <f t="shared" si="3"/>
        <v>0.62976753367999239</v>
      </c>
      <c r="O10" s="51">
        <f>County!P475</f>
        <v>0</v>
      </c>
      <c r="P10" s="52">
        <f t="shared" si="4"/>
        <v>0</v>
      </c>
      <c r="Q10" s="51">
        <f>County!Q475</f>
        <v>51393</v>
      </c>
      <c r="R10" s="52">
        <f t="shared" si="5"/>
        <v>3.5227757221645672E-2</v>
      </c>
      <c r="S10" s="51">
        <f>County!R475</f>
        <v>0</v>
      </c>
      <c r="T10" s="52">
        <f t="shared" si="6"/>
        <v>0</v>
      </c>
      <c r="U10" s="51">
        <f>County!S475</f>
        <v>0</v>
      </c>
      <c r="V10" s="52">
        <f t="shared" si="7"/>
        <v>0</v>
      </c>
      <c r="W10" s="75">
        <f>County!T475</f>
        <v>25810</v>
      </c>
      <c r="X10" s="52">
        <f t="shared" si="8"/>
        <v>1.7691678125244196E-2</v>
      </c>
      <c r="Y10" s="51">
        <f>County!U475</f>
        <v>0</v>
      </c>
      <c r="Z10" s="52">
        <f t="shared" si="9"/>
        <v>0</v>
      </c>
      <c r="AA10" s="51">
        <f>County!V475</f>
        <v>18988</v>
      </c>
      <c r="AB10" s="52">
        <f t="shared" si="10"/>
        <v>1.3015481760640711E-2</v>
      </c>
      <c r="AC10" s="51">
        <f>County!W475</f>
        <v>230</v>
      </c>
      <c r="AD10" s="52">
        <f t="shared" si="11"/>
        <v>1.5765540367323382E-4</v>
      </c>
      <c r="AE10" s="51">
        <f>County!X475</f>
        <v>937</v>
      </c>
      <c r="AF10" s="52">
        <f t="shared" si="12"/>
        <v>6.4227440539921775E-4</v>
      </c>
      <c r="AG10" s="36">
        <f>County!Y475</f>
        <v>12</v>
      </c>
      <c r="AH10" s="37">
        <f t="shared" si="13"/>
        <v>8.2254993220817642E-6</v>
      </c>
      <c r="AI10" s="36">
        <f>County!Z475</f>
        <v>0</v>
      </c>
      <c r="AJ10" s="37">
        <f t="shared" si="14"/>
        <v>0</v>
      </c>
      <c r="AK10" s="36">
        <f>County!AA475</f>
        <v>0</v>
      </c>
      <c r="AL10" s="37">
        <f t="shared" si="15"/>
        <v>0</v>
      </c>
      <c r="AM10" s="36">
        <f>County!AB475</f>
        <v>0</v>
      </c>
      <c r="AN10" s="37">
        <f t="shared" si="16"/>
        <v>0</v>
      </c>
      <c r="AO10" s="36">
        <f>County!AC475</f>
        <v>0</v>
      </c>
      <c r="AP10" s="37">
        <f t="shared" si="17"/>
        <v>0</v>
      </c>
      <c r="AQ10" s="36">
        <f>County!AD475</f>
        <v>0</v>
      </c>
      <c r="AR10" s="37">
        <f t="shared" si="18"/>
        <v>0</v>
      </c>
      <c r="AS10" s="36">
        <f>County!AE475</f>
        <v>0</v>
      </c>
      <c r="AT10" s="37">
        <f t="shared" si="19"/>
        <v>0</v>
      </c>
      <c r="AU10" s="36">
        <f>County!AF475</f>
        <v>0</v>
      </c>
      <c r="AV10" s="37">
        <f t="shared" si="20"/>
        <v>0</v>
      </c>
      <c r="AW10" s="42"/>
      <c r="AX10" s="33" t="str">
        <f t="shared" si="21"/>
        <v>Utah</v>
      </c>
      <c r="AY10" s="33" t="s">
        <v>143</v>
      </c>
      <c r="AZ10" s="33">
        <f t="shared" si="22"/>
        <v>0</v>
      </c>
      <c r="BA10" s="34">
        <f>RANK(Q10,(K10:P10,Q10:X10,AC10:AV10))</f>
        <v>3</v>
      </c>
      <c r="BB10" s="34">
        <f>RANK(S10,(K10:P10,Q10:X10,AC10:AV10))</f>
        <v>15</v>
      </c>
      <c r="BC10" s="34">
        <f>RANK(W10,(K10:P10,Q10:X10,AC10:AV10))</f>
        <v>4</v>
      </c>
      <c r="BD10" s="34">
        <f>RANK(U10,(K10:P10,Q10:X10,AC10:AV10))</f>
        <v>15</v>
      </c>
      <c r="BF10" s="33">
        <v>49</v>
      </c>
      <c r="BH10" s="36">
        <f>County!AY475</f>
        <v>0</v>
      </c>
    </row>
    <row r="11" spans="1:60" s="99" customFormat="1" x14ac:dyDescent="0.2">
      <c r="A11" s="99" t="s">
        <v>105</v>
      </c>
      <c r="B11" s="100">
        <f>K11+M11+O11+Q11+S11+W11+U11+AC11+AI11+AA11+AE11+Y11+AG11+AQ11+AS11+AK11+AO11+AM11+AU11</f>
        <v>362711</v>
      </c>
      <c r="C11" s="101"/>
      <c r="D11" s="101"/>
      <c r="E11" s="101"/>
      <c r="F11" s="102">
        <f>RANK(K11,K11:AW11)</f>
        <v>2</v>
      </c>
      <c r="G11" s="102">
        <f>RANK(M11,K11:AW11)</f>
        <v>1</v>
      </c>
      <c r="H11" s="102">
        <f>IF(O11&gt;0,RANK(O11,K11:AW11),"-")</f>
        <v>3</v>
      </c>
      <c r="I11" s="100">
        <f>ABS(M11-K11)</f>
        <v>149198</v>
      </c>
      <c r="J11" s="103">
        <f>IF(B11&gt;0, I11/B11,0)</f>
        <v>0.41134126067309784</v>
      </c>
      <c r="K11" s="100">
        <f>County!N491</f>
        <v>99214</v>
      </c>
      <c r="L11" s="103">
        <f t="shared" si="2"/>
        <v>0.2735345771151137</v>
      </c>
      <c r="M11" s="104">
        <f>County!O491</f>
        <v>248412</v>
      </c>
      <c r="N11" s="105">
        <f t="shared" si="3"/>
        <v>0.68487583778821159</v>
      </c>
      <c r="O11" s="104">
        <f>County!P491</f>
        <v>4576</v>
      </c>
      <c r="P11" s="105">
        <f t="shared" si="4"/>
        <v>1.2616104832773199E-2</v>
      </c>
      <c r="Q11" s="104">
        <f>County!Q491</f>
        <v>0</v>
      </c>
      <c r="R11" s="105">
        <f t="shared" si="5"/>
        <v>0</v>
      </c>
      <c r="S11" s="104">
        <f>County!R491</f>
        <v>0</v>
      </c>
      <c r="T11" s="105">
        <f t="shared" si="6"/>
        <v>0</v>
      </c>
      <c r="U11" s="104">
        <f>County!S491</f>
        <v>0</v>
      </c>
      <c r="V11" s="105">
        <f t="shared" si="7"/>
        <v>0</v>
      </c>
      <c r="W11" s="104">
        <f>County!T491</f>
        <v>0</v>
      </c>
      <c r="X11" s="105">
        <f t="shared" si="8"/>
        <v>0</v>
      </c>
      <c r="Y11" s="104">
        <f>County!U491</f>
        <v>1599</v>
      </c>
      <c r="Z11" s="105">
        <f t="shared" si="9"/>
        <v>4.408468450088362E-3</v>
      </c>
      <c r="AA11" s="104">
        <f>County!V491</f>
        <v>1431</v>
      </c>
      <c r="AB11" s="105">
        <f t="shared" si="10"/>
        <v>3.9452897761578778E-3</v>
      </c>
      <c r="AC11" s="104">
        <f>County!W491</f>
        <v>1160</v>
      </c>
      <c r="AD11" s="105">
        <f t="shared" si="11"/>
        <v>3.198138462853346E-3</v>
      </c>
      <c r="AE11" s="104">
        <f>County!X491</f>
        <v>1037</v>
      </c>
      <c r="AF11" s="105">
        <f t="shared" si="12"/>
        <v>2.8590255051542412E-3</v>
      </c>
      <c r="AG11" s="100">
        <f>County!Y491</f>
        <v>3505</v>
      </c>
      <c r="AH11" s="103">
        <f t="shared" si="13"/>
        <v>9.6633407864663602E-3</v>
      </c>
      <c r="AI11" s="100">
        <f>County!Z491</f>
        <v>1777</v>
      </c>
      <c r="AJ11" s="103">
        <f t="shared" si="14"/>
        <v>4.8992172831813759E-3</v>
      </c>
      <c r="AK11" s="100">
        <f>County!AA491</f>
        <v>0</v>
      </c>
      <c r="AL11" s="103">
        <f t="shared" si="15"/>
        <v>0</v>
      </c>
      <c r="AM11" s="100">
        <f>County!AB491</f>
        <v>0</v>
      </c>
      <c r="AN11" s="103">
        <f t="shared" si="16"/>
        <v>0</v>
      </c>
      <c r="AO11" s="100">
        <f>County!AC491</f>
        <v>0</v>
      </c>
      <c r="AP11" s="103">
        <f t="shared" si="17"/>
        <v>0</v>
      </c>
      <c r="AQ11" s="100">
        <f>County!AD491</f>
        <v>0</v>
      </c>
      <c r="AR11" s="103">
        <f t="shared" si="18"/>
        <v>0</v>
      </c>
      <c r="AS11" s="100">
        <f>County!AE491</f>
        <v>0</v>
      </c>
      <c r="AT11" s="103">
        <f t="shared" si="19"/>
        <v>0</v>
      </c>
      <c r="AU11" s="100">
        <f>County!AF491</f>
        <v>0</v>
      </c>
      <c r="AV11" s="103">
        <f t="shared" si="20"/>
        <v>0</v>
      </c>
      <c r="AW11" s="106"/>
      <c r="AX11" s="99" t="str">
        <f t="shared" si="21"/>
        <v>Vermont</v>
      </c>
      <c r="AY11" s="99" t="s">
        <v>315</v>
      </c>
      <c r="AZ11" s="99">
        <f>SUM(C11:E11)</f>
        <v>0</v>
      </c>
      <c r="BA11" s="107">
        <f>RANK(Q11,(K11:P11,Q11:X11,AC11:AV11))</f>
        <v>15</v>
      </c>
      <c r="BB11" s="107">
        <f>RANK(S11,(K11:P11,Q11:X11,AC11:AV11))</f>
        <v>15</v>
      </c>
      <c r="BC11" s="107">
        <f>RANK(W11,(K11:P11,Q11:X11,AC11:AV11))</f>
        <v>15</v>
      </c>
      <c r="BD11" s="107">
        <f>RANK(U11,(K11:P11,Q11:X11,AC11:AV11))</f>
        <v>15</v>
      </c>
      <c r="BF11" s="99">
        <v>50</v>
      </c>
      <c r="BH11" s="100"/>
    </row>
    <row r="12" spans="1:60" s="33" customFormat="1" x14ac:dyDescent="0.2">
      <c r="A12" s="33" t="s">
        <v>387</v>
      </c>
      <c r="B12" s="36">
        <f t="shared" si="23"/>
        <v>4056454</v>
      </c>
      <c r="C12" s="35"/>
      <c r="D12" s="35"/>
      <c r="E12" s="35"/>
      <c r="F12" s="56">
        <f t="shared" si="24"/>
        <v>1</v>
      </c>
      <c r="G12" s="56">
        <f t="shared" si="25"/>
        <v>2</v>
      </c>
      <c r="H12" s="56" t="str">
        <f t="shared" si="26"/>
        <v>-</v>
      </c>
      <c r="I12" s="36">
        <f t="shared" si="0"/>
        <v>545177</v>
      </c>
      <c r="J12" s="37">
        <f t="shared" si="1"/>
        <v>0.13439743184564648</v>
      </c>
      <c r="K12" s="36">
        <f>County!N532</f>
        <v>2294243</v>
      </c>
      <c r="L12" s="37">
        <f t="shared" si="2"/>
        <v>0.56557845842699062</v>
      </c>
      <c r="M12" s="51">
        <f>County!O532</f>
        <v>1749066</v>
      </c>
      <c r="N12" s="52">
        <f t="shared" si="3"/>
        <v>0.43118102658134422</v>
      </c>
      <c r="O12" s="51">
        <f>County!P532</f>
        <v>0</v>
      </c>
      <c r="P12" s="52">
        <f t="shared" si="4"/>
        <v>0</v>
      </c>
      <c r="Q12" s="51">
        <f>County!Q532</f>
        <v>0</v>
      </c>
      <c r="R12" s="52">
        <f t="shared" si="5"/>
        <v>0</v>
      </c>
      <c r="S12" s="51">
        <f>County!R532</f>
        <v>0</v>
      </c>
      <c r="T12" s="52">
        <f t="shared" si="6"/>
        <v>0</v>
      </c>
      <c r="U12" s="51">
        <f>County!S532</f>
        <v>0</v>
      </c>
      <c r="V12" s="52">
        <f t="shared" si="7"/>
        <v>0</v>
      </c>
      <c r="W12" s="75">
        <f>County!T532</f>
        <v>0</v>
      </c>
      <c r="X12" s="52">
        <f t="shared" si="8"/>
        <v>0</v>
      </c>
      <c r="Y12" s="51">
        <f>County!U532</f>
        <v>13145</v>
      </c>
      <c r="Z12" s="52">
        <f t="shared" si="9"/>
        <v>3.240514991665134E-3</v>
      </c>
      <c r="AA12" s="51">
        <f>County!V532</f>
        <v>0</v>
      </c>
      <c r="AB12" s="52">
        <f t="shared" si="10"/>
        <v>0</v>
      </c>
      <c r="AC12" s="51">
        <f>County!W532</f>
        <v>0</v>
      </c>
      <c r="AD12" s="52">
        <f t="shared" si="11"/>
        <v>0</v>
      </c>
      <c r="AE12" s="51">
        <f>County!X532</f>
        <v>0</v>
      </c>
      <c r="AF12" s="52">
        <f t="shared" si="12"/>
        <v>0</v>
      </c>
      <c r="AG12" s="36">
        <f>County!Y532</f>
        <v>0</v>
      </c>
      <c r="AH12" s="37">
        <f t="shared" si="13"/>
        <v>0</v>
      </c>
      <c r="AI12" s="36">
        <f>County!Z532</f>
        <v>0</v>
      </c>
      <c r="AJ12" s="37">
        <f t="shared" si="14"/>
        <v>0</v>
      </c>
      <c r="AK12" s="36">
        <f>County!AA532</f>
        <v>0</v>
      </c>
      <c r="AL12" s="37">
        <f t="shared" si="15"/>
        <v>0</v>
      </c>
      <c r="AM12" s="36">
        <f>County!AB532</f>
        <v>0</v>
      </c>
      <c r="AN12" s="37">
        <f t="shared" si="16"/>
        <v>0</v>
      </c>
      <c r="AO12" s="36">
        <f>County!AC532</f>
        <v>0</v>
      </c>
      <c r="AP12" s="37">
        <f t="shared" si="17"/>
        <v>0</v>
      </c>
      <c r="AQ12" s="36">
        <f>County!AD532</f>
        <v>0</v>
      </c>
      <c r="AR12" s="37">
        <f t="shared" si="18"/>
        <v>0</v>
      </c>
      <c r="AS12" s="36">
        <f>County!AE532</f>
        <v>0</v>
      </c>
      <c r="AT12" s="37">
        <f t="shared" si="19"/>
        <v>0</v>
      </c>
      <c r="AU12" s="36">
        <f>County!AF532</f>
        <v>0</v>
      </c>
      <c r="AV12" s="37">
        <f t="shared" si="20"/>
        <v>0</v>
      </c>
      <c r="AW12" s="42"/>
      <c r="AX12" s="33" t="str">
        <f t="shared" si="21"/>
        <v>Washington</v>
      </c>
      <c r="AY12" s="33" t="s">
        <v>925</v>
      </c>
      <c r="AZ12" s="33">
        <f t="shared" si="22"/>
        <v>0</v>
      </c>
      <c r="BA12" s="34">
        <f>RANK(Q12,(K12:P12,Q12:X12,AC12:AV12))</f>
        <v>5</v>
      </c>
      <c r="BB12" s="34">
        <f>RANK(S12,(K12:P12,Q12:X12,AC12:AV12))</f>
        <v>5</v>
      </c>
      <c r="BC12" s="34">
        <f>RANK(W12,(K12:P12,Q12:X12,AC12:AV12))</f>
        <v>5</v>
      </c>
      <c r="BD12" s="34">
        <f>RANK(U12,(K12:P12,Q12:X12,AC12:AV12))</f>
        <v>5</v>
      </c>
      <c r="BF12" s="33">
        <v>53</v>
      </c>
      <c r="BH12" s="36">
        <f>County!AY532</f>
        <v>0</v>
      </c>
    </row>
    <row r="13" spans="1:60" s="111" customFormat="1" x14ac:dyDescent="0.2">
      <c r="A13" s="111" t="s">
        <v>392</v>
      </c>
      <c r="B13" s="112">
        <f t="shared" si="23"/>
        <v>784287</v>
      </c>
      <c r="C13" s="113"/>
      <c r="D13" s="113"/>
      <c r="E13" s="113"/>
      <c r="F13" s="114">
        <f t="shared" si="24"/>
        <v>2</v>
      </c>
      <c r="G13" s="114">
        <f t="shared" si="25"/>
        <v>1</v>
      </c>
      <c r="H13" s="114" t="str">
        <f t="shared" si="26"/>
        <v>-</v>
      </c>
      <c r="I13" s="112">
        <f t="shared" si="0"/>
        <v>260920</v>
      </c>
      <c r="J13" s="115">
        <f t="shared" si="1"/>
        <v>0.33268433621875665</v>
      </c>
      <c r="K13" s="112">
        <f>County!N589</f>
        <v>237024</v>
      </c>
      <c r="L13" s="115">
        <f t="shared" si="2"/>
        <v>0.3022158980067246</v>
      </c>
      <c r="M13" s="116">
        <f>County!O589</f>
        <v>497944</v>
      </c>
      <c r="N13" s="117">
        <f t="shared" si="3"/>
        <v>0.63490023422548125</v>
      </c>
      <c r="O13" s="116">
        <f>County!P589</f>
        <v>0</v>
      </c>
      <c r="P13" s="117">
        <f t="shared" si="4"/>
        <v>0</v>
      </c>
      <c r="Q13" s="116">
        <f>County!Q589</f>
        <v>22527</v>
      </c>
      <c r="R13" s="117">
        <f t="shared" si="5"/>
        <v>2.8722903732944699E-2</v>
      </c>
      <c r="S13" s="116">
        <f>County!R589</f>
        <v>0</v>
      </c>
      <c r="T13" s="117">
        <f t="shared" si="6"/>
        <v>0</v>
      </c>
      <c r="U13" s="116">
        <f>County!S589</f>
        <v>11309</v>
      </c>
      <c r="V13" s="117">
        <f t="shared" si="7"/>
        <v>1.4419466343315649E-2</v>
      </c>
      <c r="W13" s="116">
        <f>County!T589</f>
        <v>0</v>
      </c>
      <c r="X13" s="117">
        <f t="shared" si="8"/>
        <v>0</v>
      </c>
      <c r="Y13" s="116">
        <f>County!U589</f>
        <v>0</v>
      </c>
      <c r="Z13" s="117">
        <f t="shared" si="9"/>
        <v>0</v>
      </c>
      <c r="AA13" s="116">
        <f>County!V589</f>
        <v>152</v>
      </c>
      <c r="AB13" s="117">
        <f t="shared" si="10"/>
        <v>1.9380660396002994E-4</v>
      </c>
      <c r="AC13" s="116">
        <f>County!W589</f>
        <v>6</v>
      </c>
      <c r="AD13" s="117">
        <f t="shared" si="11"/>
        <v>7.6502606826327604E-6</v>
      </c>
      <c r="AE13" s="116">
        <f>County!X589</f>
        <v>15120</v>
      </c>
      <c r="AF13" s="117">
        <f t="shared" si="12"/>
        <v>1.9278656920234557E-2</v>
      </c>
      <c r="AG13" s="112">
        <f>County!Y589</f>
        <v>6</v>
      </c>
      <c r="AH13" s="115">
        <f t="shared" si="13"/>
        <v>7.6502606826327604E-6</v>
      </c>
      <c r="AI13" s="112">
        <f>County!Z589</f>
        <v>199</v>
      </c>
      <c r="AJ13" s="115">
        <f t="shared" si="14"/>
        <v>2.5373364597398656E-4</v>
      </c>
      <c r="AK13" s="112">
        <f>County!AA589</f>
        <v>0</v>
      </c>
      <c r="AL13" s="115">
        <f t="shared" si="15"/>
        <v>0</v>
      </c>
      <c r="AM13" s="112">
        <f>County!AB589</f>
        <v>0</v>
      </c>
      <c r="AN13" s="115">
        <f t="shared" si="16"/>
        <v>0</v>
      </c>
      <c r="AO13" s="112">
        <f>County!AC589</f>
        <v>0</v>
      </c>
      <c r="AP13" s="115">
        <f t="shared" si="17"/>
        <v>0</v>
      </c>
      <c r="AQ13" s="112">
        <f>County!AD589</f>
        <v>0</v>
      </c>
      <c r="AR13" s="115">
        <f t="shared" si="18"/>
        <v>0</v>
      </c>
      <c r="AS13" s="112">
        <f>County!AE589</f>
        <v>0</v>
      </c>
      <c r="AT13" s="115">
        <f t="shared" si="19"/>
        <v>0</v>
      </c>
      <c r="AU13" s="112">
        <f>County!AF589</f>
        <v>0</v>
      </c>
      <c r="AV13" s="115">
        <f t="shared" si="20"/>
        <v>0</v>
      </c>
      <c r="AW13" s="118"/>
      <c r="AX13" s="111" t="str">
        <f t="shared" si="21"/>
        <v>West Virginia</v>
      </c>
      <c r="AY13" s="111" t="s">
        <v>393</v>
      </c>
      <c r="AZ13" s="111">
        <f t="shared" si="22"/>
        <v>0</v>
      </c>
      <c r="BA13" s="119">
        <f>RANK(Q13,(K13:P13,Q13:X13,AC13:AV13))</f>
        <v>3</v>
      </c>
      <c r="BB13" s="119">
        <f>RANK(S13,(K13:P13,Q13:X13,AC13:AV13))</f>
        <v>17</v>
      </c>
      <c r="BC13" s="119">
        <f>RANK(W13,(K13:P13,Q13:X13,AC13:AV13))</f>
        <v>17</v>
      </c>
      <c r="BD13" s="119">
        <f>RANK(U13,(K13:P13,Q13:X13,AC13:AV13))</f>
        <v>5</v>
      </c>
      <c r="BF13" s="111">
        <v>54</v>
      </c>
      <c r="BH13" s="112">
        <f>County!AY589</f>
        <v>0</v>
      </c>
    </row>
    <row r="14" spans="1:60" s="33" customFormat="1" x14ac:dyDescent="0.2">
      <c r="A14" s="86" t="s">
        <v>140</v>
      </c>
      <c r="B14" s="36">
        <f t="shared" si="23"/>
        <v>20444945</v>
      </c>
      <c r="C14" s="35"/>
      <c r="D14" s="35"/>
      <c r="E14" s="35"/>
      <c r="F14" s="56">
        <f t="shared" si="24"/>
        <v>2</v>
      </c>
      <c r="G14" s="56">
        <f t="shared" si="25"/>
        <v>1</v>
      </c>
      <c r="H14" s="56">
        <f t="shared" si="26"/>
        <v>10</v>
      </c>
      <c r="I14" s="36">
        <f>ABS(M14-K14)</f>
        <v>1697577</v>
      </c>
      <c r="J14" s="37">
        <f t="shared" si="1"/>
        <v>8.3031624687667296E-2</v>
      </c>
      <c r="K14" s="36">
        <f>SUM(K3:K13)</f>
        <v>9001081</v>
      </c>
      <c r="L14" s="37">
        <f t="shared" si="2"/>
        <v>0.44025948712505708</v>
      </c>
      <c r="M14" s="36">
        <f>SUM(M3:M13)</f>
        <v>10698658</v>
      </c>
      <c r="N14" s="37">
        <f t="shared" si="3"/>
        <v>0.52329111181272436</v>
      </c>
      <c r="O14" s="36">
        <f>SUM(O3:O13)</f>
        <v>10726</v>
      </c>
      <c r="P14" s="37">
        <f t="shared" si="4"/>
        <v>5.2462845950429309E-4</v>
      </c>
      <c r="Q14" s="36">
        <f>SUM(Q3:Q13)</f>
        <v>581634</v>
      </c>
      <c r="R14" s="37">
        <f t="shared" si="5"/>
        <v>2.8448792598855119E-2</v>
      </c>
      <c r="S14" s="36">
        <f>SUM(S3:S13)</f>
        <v>20934</v>
      </c>
      <c r="T14" s="37">
        <f t="shared" si="6"/>
        <v>1.0239205828139915E-3</v>
      </c>
      <c r="U14" s="36">
        <f>SUM(U3:U13)</f>
        <v>28543</v>
      </c>
      <c r="V14" s="37">
        <f t="shared" si="7"/>
        <v>1.3960908185372961E-3</v>
      </c>
      <c r="W14" s="36">
        <f>SUM(W3:W13)</f>
        <v>25810</v>
      </c>
      <c r="X14" s="37">
        <f t="shared" si="8"/>
        <v>1.262414743595544E-3</v>
      </c>
      <c r="Y14" s="36">
        <f>SUM(Y3:Y13)</f>
        <v>32965</v>
      </c>
      <c r="Z14" s="37">
        <f t="shared" si="9"/>
        <v>1.6123790012641268E-3</v>
      </c>
      <c r="AA14" s="36">
        <f>SUM(AA3:AA13)</f>
        <v>20596</v>
      </c>
      <c r="AB14" s="37">
        <f t="shared" si="10"/>
        <v>1.0073883788877887E-3</v>
      </c>
      <c r="AC14" s="36">
        <f>SUM(AC3:AC13)</f>
        <v>1401</v>
      </c>
      <c r="AD14" s="37">
        <f t="shared" si="11"/>
        <v>6.852549615565119E-5</v>
      </c>
      <c r="AE14" s="36">
        <f>SUM(AE3:AE13)</f>
        <v>17098</v>
      </c>
      <c r="AF14" s="37">
        <f t="shared" si="12"/>
        <v>8.3629474180537051E-4</v>
      </c>
      <c r="AG14" s="36">
        <f>SUM(AG3:AG13)</f>
        <v>3523</v>
      </c>
      <c r="AH14" s="37">
        <f t="shared" si="13"/>
        <v>1.7231643323080596E-4</v>
      </c>
      <c r="AI14" s="36">
        <f>SUM(AI3:AI13)</f>
        <v>1976</v>
      </c>
      <c r="AJ14" s="37">
        <f t="shared" si="14"/>
        <v>9.6649807568570124E-5</v>
      </c>
      <c r="AK14" s="36">
        <f>SUM(AK3:AK13)</f>
        <v>0</v>
      </c>
      <c r="AL14" s="37">
        <f t="shared" si="15"/>
        <v>0</v>
      </c>
      <c r="AM14" s="36">
        <f>SUM(AM3:AM13)</f>
        <v>0</v>
      </c>
      <c r="AN14" s="37">
        <f t="shared" si="16"/>
        <v>0</v>
      </c>
      <c r="AO14" s="36">
        <f>SUM(AO3:AO13)</f>
        <v>0</v>
      </c>
      <c r="AP14" s="37">
        <f t="shared" si="17"/>
        <v>0</v>
      </c>
      <c r="AQ14" s="36">
        <f>SUM(AQ3:AQ13)</f>
        <v>0</v>
      </c>
      <c r="AR14" s="37">
        <f t="shared" si="18"/>
        <v>0</v>
      </c>
      <c r="AS14" s="36">
        <f>SUM(AS3:AS13)</f>
        <v>0</v>
      </c>
      <c r="AT14" s="37">
        <f t="shared" si="19"/>
        <v>0</v>
      </c>
      <c r="AU14" s="36">
        <f>SUM(AU3:AU13)</f>
        <v>0</v>
      </c>
      <c r="AV14" s="37">
        <f t="shared" si="20"/>
        <v>0</v>
      </c>
      <c r="AW14" s="42"/>
      <c r="AX14" s="33" t="str">
        <f t="shared" si="21"/>
        <v>Total</v>
      </c>
      <c r="AZ14" s="33">
        <f t="shared" si="22"/>
        <v>0</v>
      </c>
      <c r="BA14" s="34">
        <f>RANK(Q14,(K14:P14,Q14:X14,AC14:AV14))</f>
        <v>3</v>
      </c>
      <c r="BB14" s="34">
        <f>RANK(S14,(K14:P14,Q14:X14,AC14:AV14))</f>
        <v>6</v>
      </c>
      <c r="BC14" s="34">
        <f>RANK(W14,(K14:P14,Q14:X14,AC14:AV14))</f>
        <v>5</v>
      </c>
      <c r="BD14" s="34">
        <f>RANK(U14,(K14:P14,Q14:X14,AC14:AV14))</f>
        <v>4</v>
      </c>
      <c r="BH14" s="36">
        <f>SUM(BH3:BH13)</f>
        <v>0</v>
      </c>
    </row>
    <row r="15" spans="1:60" x14ac:dyDescent="0.2">
      <c r="B15" s="1"/>
      <c r="I15" s="1"/>
      <c r="J15" s="1"/>
      <c r="K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60" x14ac:dyDescent="0.2">
      <c r="A16" s="44" t="s">
        <v>37</v>
      </c>
      <c r="B16" s="92">
        <v>42676</v>
      </c>
      <c r="N16" s="1"/>
      <c r="O16" s="1"/>
      <c r="P16" s="1"/>
      <c r="Q16" s="1"/>
      <c r="S16" s="1"/>
      <c r="U16" s="1"/>
      <c r="W16" s="74"/>
      <c r="X16" s="1"/>
    </row>
    <row r="17" spans="10:28" x14ac:dyDescent="0.2">
      <c r="K17" s="27"/>
      <c r="M17" s="1"/>
      <c r="O17" s="2"/>
      <c r="U17" s="1"/>
      <c r="V17" s="1"/>
      <c r="W17" s="1"/>
      <c r="AB17" s="45"/>
    </row>
    <row r="18" spans="10:28" x14ac:dyDescent="0.2">
      <c r="J18" s="20"/>
      <c r="M18" s="1"/>
      <c r="AB18" s="7"/>
    </row>
    <row r="19" spans="10:28" x14ac:dyDescent="0.2">
      <c r="O19" s="1"/>
    </row>
    <row r="22" spans="10:28" x14ac:dyDescent="0.2">
      <c r="K22" s="1"/>
      <c r="M22" s="1"/>
    </row>
  </sheetData>
  <mergeCells count="41">
    <mergeCell ref="AI1:AJ1"/>
    <mergeCell ref="AM1:AN1"/>
    <mergeCell ref="AU1:AV1"/>
    <mergeCell ref="AM2:AN2"/>
    <mergeCell ref="AK1:AL1"/>
    <mergeCell ref="AI2:AJ2"/>
    <mergeCell ref="AO2:AP2"/>
    <mergeCell ref="AS1:AT1"/>
    <mergeCell ref="AQ1:AR1"/>
    <mergeCell ref="AQ2:AR2"/>
    <mergeCell ref="AO1:AP1"/>
    <mergeCell ref="AU2:AV2"/>
    <mergeCell ref="AS2:AT2"/>
    <mergeCell ref="AK2:AL2"/>
    <mergeCell ref="K2:L2"/>
    <mergeCell ref="M2:N2"/>
    <mergeCell ref="O2:P2"/>
    <mergeCell ref="Q2:R2"/>
    <mergeCell ref="AA2:AB2"/>
    <mergeCell ref="AE2:AF2"/>
    <mergeCell ref="AG2:AH2"/>
    <mergeCell ref="S2:T2"/>
    <mergeCell ref="W2:X2"/>
    <mergeCell ref="U2:V2"/>
    <mergeCell ref="Y2:Z2"/>
    <mergeCell ref="AC2:AD2"/>
    <mergeCell ref="AG1:AH1"/>
    <mergeCell ref="Y1:Z1"/>
    <mergeCell ref="AC1:AD1"/>
    <mergeCell ref="Q1:R1"/>
    <mergeCell ref="S1:T1"/>
    <mergeCell ref="W1:X1"/>
    <mergeCell ref="U1:V1"/>
    <mergeCell ref="AA1:AB1"/>
    <mergeCell ref="AE1:AF1"/>
    <mergeCell ref="C1:E1"/>
    <mergeCell ref="F1:H1"/>
    <mergeCell ref="K1:L1"/>
    <mergeCell ref="M1:N1"/>
    <mergeCell ref="O1:P1"/>
    <mergeCell ref="I1:J1"/>
  </mergeCells>
  <phoneticPr fontId="14"/>
  <conditionalFormatting sqref="F3:F14">
    <cfRule type="cellIs" dxfId="75" priority="19" stopIfTrue="1" operator="equal">
      <formula>1</formula>
    </cfRule>
    <cfRule type="cellIs" dxfId="74" priority="20" stopIfTrue="1" operator="equal">
      <formula>3</formula>
    </cfRule>
  </conditionalFormatting>
  <conditionalFormatting sqref="G3:G14">
    <cfRule type="cellIs" dxfId="73" priority="21" stopIfTrue="1" operator="equal">
      <formula>1</formula>
    </cfRule>
    <cfRule type="cellIs" dxfId="72" priority="22" stopIfTrue="1" operator="equal">
      <formula>3</formula>
    </cfRule>
  </conditionalFormatting>
  <conditionalFormatting sqref="H3:H14">
    <cfRule type="cellIs" dxfId="71" priority="23" stopIfTrue="1" operator="equal">
      <formula>1</formula>
    </cfRule>
    <cfRule type="cellIs" dxfId="70" priority="24" stopIfTrue="1" operator="equal">
      <formula>3</formula>
    </cfRule>
  </conditionalFormatting>
  <conditionalFormatting sqref="J3:J11">
    <cfRule type="cellIs" dxfId="69" priority="7" stopIfTrue="1" operator="between">
      <formula>0.01</formula>
      <formula>-0.01</formula>
    </cfRule>
  </conditionalFormatting>
  <conditionalFormatting sqref="I3:I11">
    <cfRule type="expression" dxfId="68" priority="8" stopIfTrue="1">
      <formula>IF(F3=1,1,0)</formula>
    </cfRule>
    <cfRule type="expression" dxfId="67" priority="9" stopIfTrue="1">
      <formula>IF(G3=1,1,0)</formula>
    </cfRule>
  </conditionalFormatting>
  <conditionalFormatting sqref="J12:J13">
    <cfRule type="cellIs" dxfId="66" priority="4" stopIfTrue="1" operator="between">
      <formula>0.01</formula>
      <formula>-0.01</formula>
    </cfRule>
  </conditionalFormatting>
  <conditionalFormatting sqref="I12:I13">
    <cfRule type="expression" dxfId="65" priority="5" stopIfTrue="1">
      <formula>IF(F12=1,1,0)</formula>
    </cfRule>
    <cfRule type="expression" dxfId="64" priority="6" stopIfTrue="1">
      <formula>IF(G12=1,1,0)</formula>
    </cfRule>
  </conditionalFormatting>
  <conditionalFormatting sqref="J14">
    <cfRule type="cellIs" dxfId="63" priority="1" stopIfTrue="1" operator="between">
      <formula>0.01</formula>
      <formula>-0.01</formula>
    </cfRule>
  </conditionalFormatting>
  <conditionalFormatting sqref="I14">
    <cfRule type="expression" dxfId="62" priority="2" stopIfTrue="1">
      <formula>IF(F14=1,1,0)</formula>
    </cfRule>
    <cfRule type="expression" dxfId="61" priority="3" stopIfTrue="1">
      <formula>IF(G14=1,1,0)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F591"/>
  <sheetViews>
    <sheetView workbookViewId="0">
      <pane xSplit="2" ySplit="1" topLeftCell="C2" activePane="bottomRight" state="frozenSplit"/>
      <selection pane="topRight"/>
      <selection pane="bottomLeft" activeCell="B3995" sqref="B3995"/>
      <selection pane="bottomRight" activeCell="V100" sqref="V100"/>
    </sheetView>
  </sheetViews>
  <sheetFormatPr baseColWidth="10" defaultColWidth="12.42578125" defaultRowHeight="15" customHeight="1" outlineLevelRow="1" x14ac:dyDescent="0.2"/>
  <cols>
    <col min="1" max="1" width="12.42578125" customWidth="1"/>
    <col min="2" max="2" width="2.7109375" customWidth="1"/>
    <col min="3" max="3" width="10.7109375" style="2" customWidth="1"/>
    <col min="4" max="4" width="1.7109375" style="5" customWidth="1"/>
    <col min="5" max="6" width="1.7109375" style="2" customWidth="1"/>
    <col min="7" max="7" width="9.7109375" style="1" customWidth="1"/>
    <col min="8" max="8" width="9.7109375" style="2" customWidth="1"/>
    <col min="9" max="9" width="1.7109375" style="1" customWidth="1"/>
    <col min="10" max="13" width="7.7109375" style="2" customWidth="1"/>
    <col min="14" max="16" width="9.7109375" style="1" customWidth="1"/>
    <col min="17" max="32" width="8.7109375" style="1" customWidth="1"/>
    <col min="33" max="36" width="1.7109375" style="6" customWidth="1"/>
    <col min="37" max="41" width="6.7109375" style="2" customWidth="1"/>
    <col min="42" max="42" width="12.42578125" customWidth="1"/>
    <col min="43" max="43" width="2.7109375" customWidth="1"/>
    <col min="44" max="44" width="3" bestFit="1" customWidth="1"/>
    <col min="45" max="45" width="4" customWidth="1"/>
    <col min="46" max="46" width="3" style="76" bestFit="1" customWidth="1"/>
    <col min="47" max="47" width="4" style="78" bestFit="1" customWidth="1"/>
    <col min="48" max="48" width="6" style="80" bestFit="1" customWidth="1"/>
    <col min="49" max="49" width="6" bestFit="1" customWidth="1"/>
    <col min="50" max="50" width="13.42578125" style="5" customWidth="1"/>
    <col min="51" max="52" width="7.5703125" style="1" customWidth="1"/>
    <col min="53" max="53" width="6.5703125" style="1" bestFit="1" customWidth="1"/>
    <col min="54" max="55" width="12.42578125" customWidth="1"/>
    <col min="56" max="56" width="15" bestFit="1" customWidth="1"/>
  </cols>
  <sheetData>
    <row r="1" spans="1:58" ht="15" customHeight="1" x14ac:dyDescent="0.2">
      <c r="C1" s="22" t="s">
        <v>481</v>
      </c>
      <c r="D1" s="19" t="str">
        <f>LEFT(N1)</f>
        <v>D</v>
      </c>
      <c r="E1" s="16" t="str">
        <f>LEFT(O1)</f>
        <v>R</v>
      </c>
      <c r="F1" s="17" t="str">
        <f>LEFT(P1)</f>
        <v>I</v>
      </c>
      <c r="G1" s="26" t="s">
        <v>541</v>
      </c>
      <c r="H1" s="2" t="s">
        <v>174</v>
      </c>
      <c r="I1" s="22"/>
      <c r="J1" s="15" t="str">
        <f>N1</f>
        <v>Democratic</v>
      </c>
      <c r="K1" s="16" t="str">
        <f>O1</f>
        <v>Republican</v>
      </c>
      <c r="L1" s="17" t="str">
        <f>P1</f>
        <v>Independent</v>
      </c>
      <c r="M1" s="2" t="s">
        <v>644</v>
      </c>
      <c r="N1" s="3" t="str">
        <f>Candidates!F2</f>
        <v>Democratic</v>
      </c>
      <c r="O1" s="4" t="str">
        <f>Candidates!F3</f>
        <v>Republican</v>
      </c>
      <c r="P1" s="18" t="str">
        <f>Candidates!F4</f>
        <v>Independent</v>
      </c>
      <c r="Q1" s="1" t="str">
        <f>Candidates!F5</f>
        <v>Libertarian</v>
      </c>
      <c r="R1" s="1" t="str">
        <f>Candidates!F6</f>
        <v>Constitution</v>
      </c>
      <c r="S1" s="1" t="str">
        <f>Candidates!F7</f>
        <v>Green</v>
      </c>
      <c r="T1" s="1" t="str">
        <f>Candidates!F8</f>
        <v>Ind. American</v>
      </c>
      <c r="U1" s="1" t="str">
        <f>Candidates!F9</f>
        <v>Write-ins</v>
      </c>
      <c r="V1" s="1" t="str">
        <f>Candidates!F10</f>
        <v>State1</v>
      </c>
      <c r="W1" s="1" t="str">
        <f>Candidates!F11</f>
        <v>State2</v>
      </c>
      <c r="X1" s="1" t="str">
        <f>Candidates!F12</f>
        <v>State3</v>
      </c>
      <c r="Y1" s="1" t="str">
        <f>Candidates!F13</f>
        <v>State4</v>
      </c>
      <c r="Z1" s="1" t="str">
        <f>Candidates!F14</f>
        <v>State5</v>
      </c>
      <c r="AA1" s="1">
        <f>Candidates!F15</f>
        <v>0</v>
      </c>
      <c r="AB1" s="1">
        <f>Candidates!F16</f>
        <v>0</v>
      </c>
      <c r="AC1" s="1">
        <f>Candidates!F17</f>
        <v>0</v>
      </c>
      <c r="AD1" s="1">
        <f>Candidates!F18</f>
        <v>0</v>
      </c>
      <c r="AE1" s="1">
        <f>Candidates!F19</f>
        <v>0</v>
      </c>
      <c r="AG1" s="20" t="str">
        <f>LEFT(Q1,1)</f>
        <v>L</v>
      </c>
      <c r="AH1" s="20" t="str">
        <f>LEFT(R1,1)</f>
        <v>C</v>
      </c>
      <c r="AI1" s="20" t="str">
        <f>LEFT(T1,1)</f>
        <v>I</v>
      </c>
      <c r="AJ1" s="20" t="str">
        <f>LEFT(S1,1)</f>
        <v>G</v>
      </c>
      <c r="AK1" s="2" t="str">
        <f>Q1</f>
        <v>Libertarian</v>
      </c>
      <c r="AL1" s="2" t="str">
        <f>R1</f>
        <v>Constitution</v>
      </c>
      <c r="AM1" s="2" t="str">
        <f>T1</f>
        <v>Ind. American</v>
      </c>
      <c r="AN1" s="2" t="str">
        <f>S1</f>
        <v>Green</v>
      </c>
      <c r="AR1" t="s">
        <v>772</v>
      </c>
      <c r="AT1" s="83" t="s">
        <v>111</v>
      </c>
      <c r="AU1" s="84" t="s">
        <v>112</v>
      </c>
      <c r="AV1" s="85" t="s">
        <v>749</v>
      </c>
      <c r="AW1" s="7" t="s">
        <v>1133</v>
      </c>
      <c r="AX1" s="5" t="s">
        <v>765</v>
      </c>
      <c r="AY1" s="1" t="s">
        <v>144</v>
      </c>
      <c r="AZ1" s="1" t="s">
        <v>145</v>
      </c>
      <c r="BA1" s="1" t="s">
        <v>138</v>
      </c>
      <c r="BD1" t="s">
        <v>418</v>
      </c>
      <c r="BF1" t="s">
        <v>813</v>
      </c>
    </row>
    <row r="2" spans="1:58" ht="15" customHeight="1" x14ac:dyDescent="0.2">
      <c r="C2" s="1"/>
      <c r="D2" s="7"/>
      <c r="E2" s="7"/>
      <c r="F2" s="7"/>
      <c r="G2" s="45"/>
      <c r="H2" s="48"/>
      <c r="I2" s="2"/>
      <c r="AG2" s="5"/>
      <c r="AH2" s="5"/>
      <c r="AI2" s="5"/>
      <c r="AJ2" s="5"/>
      <c r="AT2" s="77"/>
      <c r="AU2" s="79"/>
      <c r="AV2" s="82"/>
      <c r="AW2" s="82"/>
    </row>
    <row r="3" spans="1:58" ht="15" hidden="1" customHeight="1" outlineLevel="1" x14ac:dyDescent="0.2">
      <c r="A3" t="s">
        <v>964</v>
      </c>
      <c r="B3" t="s">
        <v>663</v>
      </c>
      <c r="C3" s="1">
        <f>SUM(N3:AE3)</f>
        <v>85415</v>
      </c>
      <c r="D3" s="7">
        <f>IF(N3&gt;0, RANK(N3,(N3:P3,Q3:AE3)),0)</f>
        <v>1</v>
      </c>
      <c r="E3" s="7">
        <f>IF(O3&gt;0,RANK(O3,(N3:P3,Q3:AE3)),0)</f>
        <v>2</v>
      </c>
      <c r="F3" s="7">
        <f>IF(P3&gt;0,RANK(P3,(N3:P3,Q3:AE3)),0)</f>
        <v>3</v>
      </c>
      <c r="G3" s="45">
        <f>IF(C3&gt;0,MAX(N3:P3)-LARGE(N3:P3,2),0)</f>
        <v>5020</v>
      </c>
      <c r="H3" s="48">
        <f>IF(C3&gt;0,G3/C3,0)</f>
        <v>5.8771878475677573E-2</v>
      </c>
      <c r="I3" s="2"/>
      <c r="J3" s="2">
        <f t="shared" ref="J3:L6" si="0">IF($C3=0,"-",N3/$C3)</f>
        <v>0.51925305859626525</v>
      </c>
      <c r="K3" s="2">
        <f t="shared" si="0"/>
        <v>0.4604811801205877</v>
      </c>
      <c r="L3" s="2">
        <f t="shared" si="0"/>
        <v>1.3053913247087748E-2</v>
      </c>
      <c r="M3" s="2">
        <f>IF(C3=0,"-",(1-J3-K3-L3))</f>
        <v>7.2118480360593065E-3</v>
      </c>
      <c r="N3" s="1">
        <v>44352</v>
      </c>
      <c r="O3" s="1">
        <v>39332</v>
      </c>
      <c r="P3" s="1">
        <v>1115</v>
      </c>
      <c r="Q3" s="1">
        <v>616</v>
      </c>
      <c r="AG3" s="5">
        <f>IF(Q3&gt;0,RANK(Q3,(N3:P3,Q3:AE3)),0)</f>
        <v>4</v>
      </c>
      <c r="AH3" s="5">
        <f>IF(R3&gt;0,RANK(R3,(N3:P3,Q3:AE3)),0)</f>
        <v>0</v>
      </c>
      <c r="AI3" s="5">
        <f>IF(T3&gt;0,RANK(T3,(N3:P3,Q3:AE3)),0)</f>
        <v>0</v>
      </c>
      <c r="AJ3" s="5">
        <f>IF(S3&gt;0,RANK(S3,(N3:P3,Q3:AE3)),0)</f>
        <v>0</v>
      </c>
      <c r="AK3" s="2">
        <f t="shared" ref="AK3:AL6" si="1">IF($C3=0,"-",Q3/$C3)</f>
        <v>7.2118480360592405E-3</v>
      </c>
      <c r="AL3" s="2">
        <f t="shared" si="1"/>
        <v>0</v>
      </c>
      <c r="AM3" s="2">
        <f>IF($C3=0,"-",T3/$C3)</f>
        <v>0</v>
      </c>
      <c r="AN3" s="2">
        <f>IF($C3=0,"-",S3/$C3)</f>
        <v>0</v>
      </c>
      <c r="AP3" t="s">
        <v>964</v>
      </c>
      <c r="AQ3" t="s">
        <v>663</v>
      </c>
      <c r="AR3">
        <v>1</v>
      </c>
      <c r="AT3" s="77">
        <v>10</v>
      </c>
      <c r="AU3" s="79">
        <v>1</v>
      </c>
      <c r="AV3" s="82">
        <f>1000*AT3+AU3</f>
        <v>10001</v>
      </c>
      <c r="AW3" s="82">
        <f t="shared" ref="AW3:AW66" si="2">AV3</f>
        <v>10001</v>
      </c>
      <c r="AX3" s="5" t="s">
        <v>195</v>
      </c>
    </row>
    <row r="4" spans="1:58" ht="15" hidden="1" customHeight="1" outlineLevel="1" x14ac:dyDescent="0.2">
      <c r="A4" t="s">
        <v>76</v>
      </c>
      <c r="B4" t="s">
        <v>663</v>
      </c>
      <c r="C4" s="1">
        <f>SUM(N4:AE4)</f>
        <v>280039</v>
      </c>
      <c r="D4" s="7">
        <f>IF(N4&gt;0, RANK(N4,(N4:P4,Q4:AE4)),0)</f>
        <v>1</v>
      </c>
      <c r="E4" s="7">
        <f>IF(O4&gt;0,RANK(O4,(N4:P4,Q4:AE4)),0)</f>
        <v>2</v>
      </c>
      <c r="F4" s="7">
        <f>IF(P4&gt;0,RANK(P4,(N4:P4,Q4:AE4)),0)</f>
        <v>3</v>
      </c>
      <c r="G4" s="45">
        <f>IF(C4&gt;0,MAX(N4:P4)-LARGE(N4:P4,2),0)</f>
        <v>109133</v>
      </c>
      <c r="H4" s="48">
        <f>IF(C4&gt;0,G4/C4,0)</f>
        <v>0.38970643374672814</v>
      </c>
      <c r="I4" s="2"/>
      <c r="J4" s="2">
        <f t="shared" si="0"/>
        <v>0.68446894896782229</v>
      </c>
      <c r="K4" s="2">
        <f t="shared" si="0"/>
        <v>0.2947625152210942</v>
      </c>
      <c r="L4" s="2">
        <f t="shared" si="0"/>
        <v>1.351597456068619E-2</v>
      </c>
      <c r="M4" s="2">
        <f>IF(C4=0,"-",(1-J4-K4-L4))</f>
        <v>7.2525612503973203E-3</v>
      </c>
      <c r="N4" s="1">
        <v>191678</v>
      </c>
      <c r="O4" s="1">
        <v>82545</v>
      </c>
      <c r="P4" s="1">
        <v>3785</v>
      </c>
      <c r="Q4" s="1">
        <v>2031</v>
      </c>
      <c r="AG4" s="5">
        <f>IF(Q4&gt;0,RANK(Q4,(N4:P4,Q4:AE4)),0)</f>
        <v>4</v>
      </c>
      <c r="AH4" s="5">
        <f>IF(R4&gt;0,RANK(R4,(N4:P4,Q4:AE4)),0)</f>
        <v>0</v>
      </c>
      <c r="AI4" s="5">
        <f>IF(T4&gt;0,RANK(T4,(N4:P4,Q4:AE4)),0)</f>
        <v>0</v>
      </c>
      <c r="AJ4" s="5">
        <f>IF(S4&gt;0,RANK(S4,(N4:P4,Q4:AE4)),0)</f>
        <v>0</v>
      </c>
      <c r="AK4" s="2">
        <f t="shared" si="1"/>
        <v>7.2525612503972657E-3</v>
      </c>
      <c r="AL4" s="2">
        <f t="shared" si="1"/>
        <v>0</v>
      </c>
      <c r="AM4" s="2">
        <f>IF($C4=0,"-",T4/$C4)</f>
        <v>0</v>
      </c>
      <c r="AN4" s="2">
        <f>IF($C4=0,"-",S4/$C4)</f>
        <v>0</v>
      </c>
      <c r="AP4" t="s">
        <v>76</v>
      </c>
      <c r="AQ4" t="s">
        <v>663</v>
      </c>
      <c r="AR4">
        <v>1</v>
      </c>
      <c r="AT4" s="77">
        <v>10</v>
      </c>
      <c r="AU4" s="79">
        <v>3</v>
      </c>
      <c r="AV4" s="82">
        <f>1000*AT4+AU4</f>
        <v>10003</v>
      </c>
      <c r="AW4" s="82">
        <f t="shared" si="2"/>
        <v>10003</v>
      </c>
      <c r="AX4" s="5" t="s">
        <v>195</v>
      </c>
    </row>
    <row r="5" spans="1:58" ht="15" hidden="1" customHeight="1" outlineLevel="1" x14ac:dyDescent="0.2">
      <c r="A5" t="s">
        <v>871</v>
      </c>
      <c r="B5" t="s">
        <v>663</v>
      </c>
      <c r="C5" s="1">
        <f>SUM(N5:AE5)</f>
        <v>127181</v>
      </c>
      <c r="D5" s="7">
        <f>IF(N5&gt;0, RANK(N5,(N5:P5,Q5:AE5)),0)</f>
        <v>2</v>
      </c>
      <c r="E5" s="7">
        <f>IF(O5&gt;0,RANK(O5,(N5:P5,Q5:AE5)),0)</f>
        <v>1</v>
      </c>
      <c r="F5" s="7">
        <f>IF(P5&gt;0,RANK(P5,(N5:P5,Q5:AE5)),0)</f>
        <v>3</v>
      </c>
      <c r="G5" s="45">
        <f>IF(C5&gt;0,MAX(N5:P5)-LARGE(N5:P5,2),0)</f>
        <v>11562</v>
      </c>
      <c r="H5" s="48">
        <f>IF(C5&gt;0,G5/C5,0)</f>
        <v>9.0909805709972397E-2</v>
      </c>
      <c r="I5" s="2"/>
      <c r="J5" s="2">
        <f t="shared" si="0"/>
        <v>0.44718157586431934</v>
      </c>
      <c r="K5" s="2">
        <f t="shared" si="0"/>
        <v>0.53809138157429171</v>
      </c>
      <c r="L5" s="2">
        <f t="shared" si="0"/>
        <v>9.8285121205211462E-3</v>
      </c>
      <c r="M5" s="2">
        <f>IF(C5=0,"-",(1-J5-K5-L5))</f>
        <v>4.8985304408677571E-3</v>
      </c>
      <c r="N5" s="1">
        <v>56873</v>
      </c>
      <c r="O5" s="1">
        <v>68435</v>
      </c>
      <c r="P5" s="1">
        <v>1250</v>
      </c>
      <c r="Q5" s="1">
        <v>623</v>
      </c>
      <c r="AG5" s="5">
        <f>IF(Q5&gt;0,RANK(Q5,(N5:P5,Q5:AE5)),0)</f>
        <v>4</v>
      </c>
      <c r="AH5" s="5">
        <f>IF(R5&gt;0,RANK(R5,(N5:P5,Q5:AE5)),0)</f>
        <v>0</v>
      </c>
      <c r="AI5" s="5">
        <f>IF(T5&gt;0,RANK(T5,(N5:P5,Q5:AE5)),0)</f>
        <v>0</v>
      </c>
      <c r="AJ5" s="5">
        <f>IF(S5&gt;0,RANK(S5,(N5:P5,Q5:AE5)),0)</f>
        <v>0</v>
      </c>
      <c r="AK5" s="2">
        <f t="shared" si="1"/>
        <v>4.8985304408677398E-3</v>
      </c>
      <c r="AL5" s="2">
        <f t="shared" si="1"/>
        <v>0</v>
      </c>
      <c r="AM5" s="2">
        <f>IF($C5=0,"-",T5/$C5)</f>
        <v>0</v>
      </c>
      <c r="AN5" s="2">
        <f>IF($C5=0,"-",S5/$C5)</f>
        <v>0</v>
      </c>
      <c r="AP5" t="s">
        <v>871</v>
      </c>
      <c r="AQ5" t="s">
        <v>663</v>
      </c>
      <c r="AR5">
        <v>1</v>
      </c>
      <c r="AT5" s="77">
        <v>10</v>
      </c>
      <c r="AU5" s="79">
        <v>5</v>
      </c>
      <c r="AV5" s="82">
        <f>1000*AT5+AU5</f>
        <v>10005</v>
      </c>
      <c r="AW5" s="82">
        <f t="shared" si="2"/>
        <v>10005</v>
      </c>
      <c r="AX5" s="5" t="s">
        <v>195</v>
      </c>
    </row>
    <row r="6" spans="1:58" ht="15" customHeight="1" collapsed="1" x14ac:dyDescent="0.2">
      <c r="A6" t="s">
        <v>662</v>
      </c>
      <c r="B6" t="s">
        <v>123</v>
      </c>
      <c r="C6" s="1">
        <f>SUM(N6:AE6)</f>
        <v>492635</v>
      </c>
      <c r="D6" s="7">
        <f>IF(N6&gt;0, RANK(N6,(N6:P6,Q6:AE6)),0)</f>
        <v>1</v>
      </c>
      <c r="E6" s="7">
        <f>IF(O6&gt;0,RANK(O6,(N6:P6,Q6:AE6)),0)</f>
        <v>2</v>
      </c>
      <c r="F6" s="7">
        <f>IF(P6&gt;0,RANK(P6,(N6:P6,Q6:AE6)),0)</f>
        <v>3</v>
      </c>
      <c r="G6" s="45">
        <f>IF(C6&gt;0,MAX(N6:P6)-LARGE(N6:P6,2),0)</f>
        <v>102591</v>
      </c>
      <c r="H6" s="48">
        <f>IF(C6&gt;0,G6/C6,0)</f>
        <v>0.20824951536127154</v>
      </c>
      <c r="I6" s="2"/>
      <c r="J6" s="2">
        <f t="shared" si="0"/>
        <v>0.59456392663939839</v>
      </c>
      <c r="K6" s="2">
        <f t="shared" si="0"/>
        <v>0.38631441127812682</v>
      </c>
      <c r="L6" s="2">
        <f t="shared" si="0"/>
        <v>1.2483887665310016E-2</v>
      </c>
      <c r="M6" s="2">
        <f>IF(C6=0,"-",(1-J6-K6-L6))</f>
        <v>6.6377744171647723E-3</v>
      </c>
      <c r="N6" s="1">
        <f>SUM(N3:N5)</f>
        <v>292903</v>
      </c>
      <c r="O6" s="1">
        <f>SUM(O3:O5)</f>
        <v>190312</v>
      </c>
      <c r="P6" s="1">
        <f>SUM(P3:P5)</f>
        <v>6150</v>
      </c>
      <c r="Q6" s="1">
        <f>SUM(Q3:Q5)</f>
        <v>3270</v>
      </c>
      <c r="AG6" s="5">
        <f>IF(Q6&gt;0,RANK(Q6,(N6:P6,Q6:AE6)),0)</f>
        <v>4</v>
      </c>
      <c r="AH6" s="5">
        <f>IF(R6&gt;0,RANK(R6,(N6:P6,Q6:AE6)),0)</f>
        <v>0</v>
      </c>
      <c r="AI6" s="5">
        <f>IF(T6&gt;0,RANK(T6,(N6:P6,Q6:AE6)),0)</f>
        <v>0</v>
      </c>
      <c r="AJ6" s="5">
        <f>IF(S6&gt;0,RANK(S6,(N6:P6,Q6:AE6)),0)</f>
        <v>0</v>
      </c>
      <c r="AK6" s="2">
        <f t="shared" si="1"/>
        <v>6.6377744171648382E-3</v>
      </c>
      <c r="AL6" s="2">
        <f t="shared" si="1"/>
        <v>0</v>
      </c>
      <c r="AM6" s="2">
        <f>IF($C6=0,"-",T6/$C6)</f>
        <v>0</v>
      </c>
      <c r="AN6" s="2">
        <f>IF($C6=0,"-",S6/$C6)</f>
        <v>0</v>
      </c>
      <c r="AP6" t="s">
        <v>662</v>
      </c>
      <c r="AQ6" t="s">
        <v>123</v>
      </c>
      <c r="AT6" s="77">
        <v>10</v>
      </c>
      <c r="AU6" s="79"/>
      <c r="AV6" s="77">
        <v>10</v>
      </c>
      <c r="AW6" s="77">
        <f t="shared" si="2"/>
        <v>10</v>
      </c>
      <c r="AX6" s="5" t="s">
        <v>963</v>
      </c>
    </row>
    <row r="7" spans="1:58" ht="15" customHeight="1" x14ac:dyDescent="0.2">
      <c r="C7" s="1"/>
      <c r="D7" s="7"/>
      <c r="E7" s="7"/>
      <c r="F7" s="7"/>
      <c r="G7" s="45"/>
      <c r="H7" s="48"/>
      <c r="I7" s="2"/>
      <c r="N7"/>
      <c r="O7"/>
      <c r="Q7"/>
      <c r="AG7" s="5"/>
      <c r="AH7" s="5"/>
      <c r="AI7" s="5"/>
      <c r="AJ7" s="5"/>
      <c r="AT7" s="77"/>
      <c r="AU7" s="79"/>
      <c r="AV7" s="82"/>
      <c r="AW7" s="82"/>
    </row>
    <row r="8" spans="1:58" ht="15" hidden="1" customHeight="1" outlineLevel="1" x14ac:dyDescent="0.2">
      <c r="A8" t="s">
        <v>627</v>
      </c>
      <c r="B8" t="s">
        <v>623</v>
      </c>
      <c r="C8" s="1">
        <f t="shared" ref="C8:C39" si="3">SUM(N8:AE8)</f>
        <v>14154</v>
      </c>
      <c r="D8" s="7">
        <f>IF(N8&gt;0, RANK(N8,(N8:P8,Q8:AE8)),0)</f>
        <v>3</v>
      </c>
      <c r="E8" s="7">
        <f>IF(O8&gt;0,RANK(O8,(N8:P8,Q8:AE8)),0)</f>
        <v>1</v>
      </c>
      <c r="F8" s="7">
        <f>IF(P8&gt;0,RANK(P8,(N8:P8,Q8:AE8)),0)</f>
        <v>0</v>
      </c>
      <c r="G8" s="45">
        <f t="shared" ref="G8:G39" si="4">IF(C8&gt;0,MAX(N8:P8)-LARGE(N8:P8,2),0)</f>
        <v>7298</v>
      </c>
      <c r="H8" s="48">
        <f t="shared" ref="H8:H39" si="5">IF(C8&gt;0,G8/C8,0)</f>
        <v>0.51561396071781829</v>
      </c>
      <c r="I8" s="2"/>
      <c r="J8" s="2">
        <f t="shared" ref="J8:J39" si="6">IF($C8=0,"-",N8/$C8)</f>
        <v>0.15140596297866327</v>
      </c>
      <c r="K8" s="2">
        <f t="shared" ref="K8:K39" si="7">IF($C8=0,"-",O8/$C8)</f>
        <v>0.66701992369648155</v>
      </c>
      <c r="L8" s="2">
        <f t="shared" ref="L8:L39" si="8">IF($C8=0,"-",P8/$C8)</f>
        <v>0</v>
      </c>
      <c r="M8" s="2">
        <f t="shared" ref="M8:M39" si="9">IF(C8=0,"-",(1-J8-K8-L8))</f>
        <v>0.18157411332485518</v>
      </c>
      <c r="N8" s="1">
        <v>2143</v>
      </c>
      <c r="O8" s="1">
        <v>9441</v>
      </c>
      <c r="Q8" s="1">
        <v>2570</v>
      </c>
      <c r="AG8" s="5">
        <f>IF(Q8&gt;0,RANK(Q8,(N8:P8,Q8:AE8)),0)</f>
        <v>2</v>
      </c>
      <c r="AH8" s="5">
        <f>IF(R8&gt;0,RANK(R8,(N8:P8,Q8:AE8)),0)</f>
        <v>0</v>
      </c>
      <c r="AI8" s="5">
        <f>IF(T8&gt;0,RANK(T8,(N8:P8,Q8:AE8)),0)</f>
        <v>0</v>
      </c>
      <c r="AJ8" s="5">
        <f>IF(S8&gt;0,RANK(S8,(N8:P8,Q8:AE8)),0)</f>
        <v>0</v>
      </c>
      <c r="AK8" s="2">
        <f t="shared" ref="AK8:AK39" si="10">IF($C8=0,"-",Q8/$C8)</f>
        <v>0.18157411332485515</v>
      </c>
      <c r="AL8" s="2">
        <f t="shared" ref="AL8:AL39" si="11">IF($C8=0,"-",R8/$C8)</f>
        <v>0</v>
      </c>
      <c r="AM8" s="2">
        <f t="shared" ref="AM8:AM39" si="12">IF($C8=0,"-",T8/$C8)</f>
        <v>0</v>
      </c>
      <c r="AN8" s="2">
        <f t="shared" ref="AN8:AN39" si="13">IF($C8=0,"-",S8/$C8)</f>
        <v>0</v>
      </c>
      <c r="AP8" t="s">
        <v>627</v>
      </c>
      <c r="AQ8" t="s">
        <v>623</v>
      </c>
      <c r="AR8">
        <v>3</v>
      </c>
      <c r="AT8" s="77">
        <v>18</v>
      </c>
      <c r="AU8" s="79">
        <v>1</v>
      </c>
      <c r="AV8" s="82">
        <f>1000*AT8+AU8</f>
        <v>18001</v>
      </c>
      <c r="AW8" s="82">
        <f t="shared" si="2"/>
        <v>18001</v>
      </c>
      <c r="AX8" s="5" t="s">
        <v>195</v>
      </c>
    </row>
    <row r="9" spans="1:58" ht="15" hidden="1" customHeight="1" outlineLevel="1" x14ac:dyDescent="0.2">
      <c r="A9" t="s">
        <v>453</v>
      </c>
      <c r="B9" t="s">
        <v>623</v>
      </c>
      <c r="C9" s="1">
        <f t="shared" si="3"/>
        <v>168312</v>
      </c>
      <c r="D9" s="7">
        <f>IF(N9&gt;0, RANK(N9,(N9:P9,Q9:AE9)),0)</f>
        <v>2</v>
      </c>
      <c r="E9" s="7">
        <f>IF(O9&gt;0,RANK(O9,(N9:P9,Q9:AE9)),0)</f>
        <v>1</v>
      </c>
      <c r="F9" s="7">
        <f>IF(P9&gt;0,RANK(P9,(N9:P9,Q9:AE9)),0)</f>
        <v>0</v>
      </c>
      <c r="G9" s="45">
        <f t="shared" si="4"/>
        <v>44511</v>
      </c>
      <c r="H9" s="48">
        <f t="shared" si="5"/>
        <v>0.264455297305005</v>
      </c>
      <c r="I9" s="2"/>
      <c r="J9" s="2">
        <f t="shared" si="6"/>
        <v>0.32020889776130046</v>
      </c>
      <c r="K9" s="2">
        <f t="shared" si="7"/>
        <v>0.5846641950663054</v>
      </c>
      <c r="L9" s="2">
        <f t="shared" si="8"/>
        <v>0</v>
      </c>
      <c r="M9" s="2">
        <f t="shared" si="9"/>
        <v>9.5126907172394137E-2</v>
      </c>
      <c r="N9" s="1">
        <v>53895</v>
      </c>
      <c r="O9" s="1">
        <v>98406</v>
      </c>
      <c r="Q9" s="1">
        <v>16011</v>
      </c>
      <c r="AG9" s="5">
        <f>IF(Q9&gt;0,RANK(Q9,(N9:P9,Q9:AE9)),0)</f>
        <v>3</v>
      </c>
      <c r="AH9" s="5">
        <f>IF(R9&gt;0,RANK(R9,(N9:P9,Q9:AE9)),0)</f>
        <v>0</v>
      </c>
      <c r="AI9" s="5">
        <f>IF(T9&gt;0,RANK(T9,(N9:P9,Q9:AE9)),0)</f>
        <v>0</v>
      </c>
      <c r="AJ9" s="5">
        <f>IF(S9&gt;0,RANK(S9,(N9:P9,Q9:AE9)),0)</f>
        <v>0</v>
      </c>
      <c r="AK9" s="2">
        <f t="shared" si="10"/>
        <v>9.5126907172394123E-2</v>
      </c>
      <c r="AL9" s="2">
        <f t="shared" si="11"/>
        <v>0</v>
      </c>
      <c r="AM9" s="2">
        <f t="shared" si="12"/>
        <v>0</v>
      </c>
      <c r="AN9" s="2">
        <f t="shared" si="13"/>
        <v>0</v>
      </c>
      <c r="AP9" t="s">
        <v>453</v>
      </c>
      <c r="AQ9" t="s">
        <v>623</v>
      </c>
      <c r="AR9">
        <v>3</v>
      </c>
      <c r="AT9" s="77">
        <v>18</v>
      </c>
      <c r="AU9" s="79">
        <v>3</v>
      </c>
      <c r="AV9" s="82">
        <f>1000*AT9+AU9</f>
        <v>18003</v>
      </c>
      <c r="AW9" s="82">
        <f t="shared" si="2"/>
        <v>18003</v>
      </c>
      <c r="AX9" s="5" t="s">
        <v>195</v>
      </c>
    </row>
    <row r="10" spans="1:58" ht="15" hidden="1" customHeight="1" outlineLevel="1" x14ac:dyDescent="0.2">
      <c r="A10" t="s">
        <v>549</v>
      </c>
      <c r="B10" t="s">
        <v>623</v>
      </c>
      <c r="C10" s="1">
        <f t="shared" si="3"/>
        <v>36037</v>
      </c>
      <c r="D10" s="7">
        <f>IF(N10&gt;0, RANK(N10,(N10:P10,Q10:AE10)),0)</f>
        <v>2</v>
      </c>
      <c r="E10" s="7">
        <f>IF(O10&gt;0,RANK(O10,(N10:P10,Q10:AE10)),0)</f>
        <v>1</v>
      </c>
      <c r="F10" s="7">
        <f>IF(P10&gt;0,RANK(P10,(N10:P10,Q10:AE10)),0)</f>
        <v>0</v>
      </c>
      <c r="G10" s="45">
        <f t="shared" si="4"/>
        <v>12946</v>
      </c>
      <c r="H10" s="48">
        <f t="shared" si="5"/>
        <v>0.35924189027943504</v>
      </c>
      <c r="I10" s="2"/>
      <c r="J10" s="2">
        <f t="shared" si="6"/>
        <v>0.25010405971640259</v>
      </c>
      <c r="K10" s="2">
        <f t="shared" si="7"/>
        <v>0.60934594999583758</v>
      </c>
      <c r="L10" s="2">
        <f t="shared" si="8"/>
        <v>0</v>
      </c>
      <c r="M10" s="2">
        <f t="shared" si="9"/>
        <v>0.14054999028775983</v>
      </c>
      <c r="N10" s="1">
        <v>9013</v>
      </c>
      <c r="O10" s="1">
        <v>21959</v>
      </c>
      <c r="Q10" s="1">
        <v>5065</v>
      </c>
      <c r="AG10" s="5">
        <f>IF(Q10&gt;0,RANK(Q10,(N10:P10,Q10:AE10)),0)</f>
        <v>3</v>
      </c>
      <c r="AH10" s="5">
        <f>IF(R10&gt;0,RANK(R10,(N10:P10,Q10:AE10)),0)</f>
        <v>0</v>
      </c>
      <c r="AI10" s="5">
        <f>IF(T10&gt;0,RANK(T10,(N10:P10,Q10:AE10)),0)</f>
        <v>0</v>
      </c>
      <c r="AJ10" s="5">
        <f>IF(S10&gt;0,RANK(S10,(N10:P10,Q10:AE10)),0)</f>
        <v>0</v>
      </c>
      <c r="AK10" s="2">
        <f t="shared" si="10"/>
        <v>0.1405499902877598</v>
      </c>
      <c r="AL10" s="2">
        <f t="shared" si="11"/>
        <v>0</v>
      </c>
      <c r="AM10" s="2">
        <f t="shared" si="12"/>
        <v>0</v>
      </c>
      <c r="AN10" s="2">
        <f t="shared" si="13"/>
        <v>0</v>
      </c>
      <c r="AP10" t="s">
        <v>549</v>
      </c>
      <c r="AQ10" t="s">
        <v>623</v>
      </c>
      <c r="AR10">
        <v>6</v>
      </c>
      <c r="AT10" s="77">
        <v>18</v>
      </c>
      <c r="AU10" s="79">
        <v>5</v>
      </c>
      <c r="AV10" s="82">
        <f>1000*AT10+AU10</f>
        <v>18005</v>
      </c>
      <c r="AW10" s="82">
        <f t="shared" si="2"/>
        <v>18005</v>
      </c>
      <c r="AX10" s="5" t="s">
        <v>195</v>
      </c>
    </row>
    <row r="11" spans="1:58" ht="15" hidden="1" customHeight="1" outlineLevel="1" x14ac:dyDescent="0.2">
      <c r="A11" t="s">
        <v>653</v>
      </c>
      <c r="B11" t="s">
        <v>623</v>
      </c>
      <c r="C11" s="1">
        <f t="shared" si="3"/>
        <v>4100</v>
      </c>
      <c r="D11" s="7">
        <f>IF(N11&gt;0, RANK(N11,(N11:P11,Q11:AE11)),0)</f>
        <v>2</v>
      </c>
      <c r="E11" s="7">
        <f>IF(O11&gt;0,RANK(O11,(N11:P11,Q11:AE11)),0)</f>
        <v>1</v>
      </c>
      <c r="F11" s="7">
        <f>IF(P11&gt;0,RANK(P11,(N11:P11,Q11:AE11)),0)</f>
        <v>0</v>
      </c>
      <c r="G11" s="45">
        <f t="shared" si="4"/>
        <v>2144</v>
      </c>
      <c r="H11" s="48">
        <f t="shared" si="5"/>
        <v>0.5229268292682927</v>
      </c>
      <c r="I11" s="2"/>
      <c r="J11" s="2">
        <f t="shared" si="6"/>
        <v>0.16365853658536586</v>
      </c>
      <c r="K11" s="2">
        <f t="shared" si="7"/>
        <v>0.68658536585365859</v>
      </c>
      <c r="L11" s="2">
        <f t="shared" si="8"/>
        <v>0</v>
      </c>
      <c r="M11" s="2">
        <f t="shared" si="9"/>
        <v>0.14975609756097552</v>
      </c>
      <c r="N11" s="1">
        <v>671</v>
      </c>
      <c r="O11" s="1">
        <v>2815</v>
      </c>
      <c r="Q11" s="1">
        <v>614</v>
      </c>
      <c r="AG11" s="5">
        <f>IF(Q11&gt;0,RANK(Q11,(N11:P11,Q11:AE11)),0)</f>
        <v>3</v>
      </c>
      <c r="AH11" s="5">
        <f>IF(R11&gt;0,RANK(R11,(N11:P11,Q11:AE11)),0)</f>
        <v>0</v>
      </c>
      <c r="AI11" s="5">
        <f>IF(T11&gt;0,RANK(T11,(N11:P11,Q11:AE11)),0)</f>
        <v>0</v>
      </c>
      <c r="AJ11" s="5">
        <f>IF(S11&gt;0,RANK(S11,(N11:P11,Q11:AE11)),0)</f>
        <v>0</v>
      </c>
      <c r="AK11" s="2">
        <f t="shared" si="10"/>
        <v>0.1497560975609756</v>
      </c>
      <c r="AL11" s="2">
        <f t="shared" si="11"/>
        <v>0</v>
      </c>
      <c r="AM11" s="2">
        <f t="shared" si="12"/>
        <v>0</v>
      </c>
      <c r="AN11" s="2">
        <f t="shared" si="13"/>
        <v>0</v>
      </c>
      <c r="AP11" t="s">
        <v>653</v>
      </c>
      <c r="AQ11" t="s">
        <v>623</v>
      </c>
      <c r="AR11">
        <v>4</v>
      </c>
      <c r="AT11" s="77">
        <v>18</v>
      </c>
      <c r="AU11" s="79">
        <v>7</v>
      </c>
      <c r="AV11" s="82">
        <f>1000*AT11+AU11</f>
        <v>18007</v>
      </c>
      <c r="AW11" s="82">
        <f t="shared" si="2"/>
        <v>18007</v>
      </c>
      <c r="AX11" s="5" t="s">
        <v>195</v>
      </c>
    </row>
    <row r="12" spans="1:58" ht="15" hidden="1" customHeight="1" outlineLevel="1" x14ac:dyDescent="0.2">
      <c r="A12" t="s">
        <v>324</v>
      </c>
      <c r="B12" t="s">
        <v>623</v>
      </c>
      <c r="C12" s="1">
        <f t="shared" si="3"/>
        <v>5283</v>
      </c>
      <c r="D12" s="7">
        <f>IF(N12&gt;0, RANK(N12,(N12:P12,Q12:AE12)),0)</f>
        <v>3</v>
      </c>
      <c r="E12" s="7">
        <f>IF(O12&gt;0,RANK(O12,(N12:P12,Q12:AE12)),0)</f>
        <v>1</v>
      </c>
      <c r="F12" s="7">
        <f>IF(P12&gt;0,RANK(P12,(N12:P12,Q12:AE12)),0)</f>
        <v>0</v>
      </c>
      <c r="G12" s="45">
        <f t="shared" si="4"/>
        <v>2400</v>
      </c>
      <c r="H12" s="48">
        <f t="shared" si="5"/>
        <v>0.45428733674048838</v>
      </c>
      <c r="I12" s="2"/>
      <c r="J12" s="2">
        <f t="shared" si="6"/>
        <v>0.17660420215786485</v>
      </c>
      <c r="K12" s="2">
        <f t="shared" si="7"/>
        <v>0.63089153889835325</v>
      </c>
      <c r="L12" s="2">
        <f t="shared" si="8"/>
        <v>0</v>
      </c>
      <c r="M12" s="2">
        <f t="shared" si="9"/>
        <v>0.19250425894378187</v>
      </c>
      <c r="N12" s="1">
        <v>933</v>
      </c>
      <c r="O12" s="1">
        <v>3333</v>
      </c>
      <c r="Q12" s="1">
        <v>1017</v>
      </c>
      <c r="AG12" s="5">
        <f>IF(Q12&gt;0,RANK(Q12,(N12:P12,Q12:AE12)),0)</f>
        <v>2</v>
      </c>
      <c r="AH12" s="5">
        <f>IF(R12&gt;0,RANK(R12,(N12:P12,Q12:AE12)),0)</f>
        <v>0</v>
      </c>
      <c r="AI12" s="5">
        <f>IF(T12&gt;0,RANK(T12,(N12:P12,Q12:AE12)),0)</f>
        <v>0</v>
      </c>
      <c r="AJ12" s="5">
        <f>IF(S12&gt;0,RANK(S12,(N12:P12,Q12:AE12)),0)</f>
        <v>0</v>
      </c>
      <c r="AK12" s="2">
        <f t="shared" si="10"/>
        <v>0.19250425894378195</v>
      </c>
      <c r="AL12" s="2">
        <f t="shared" si="11"/>
        <v>0</v>
      </c>
      <c r="AM12" s="2">
        <f t="shared" si="12"/>
        <v>0</v>
      </c>
      <c r="AN12" s="2">
        <f t="shared" si="13"/>
        <v>0</v>
      </c>
      <c r="AP12" t="s">
        <v>324</v>
      </c>
      <c r="AQ12" t="s">
        <v>623</v>
      </c>
      <c r="AT12" s="77">
        <v>18</v>
      </c>
      <c r="AU12" s="79">
        <v>9</v>
      </c>
      <c r="AV12" s="82">
        <f>1000*AT12+AU12</f>
        <v>18009</v>
      </c>
      <c r="AW12" s="82">
        <f t="shared" si="2"/>
        <v>18009</v>
      </c>
      <c r="AX12" s="5" t="s">
        <v>195</v>
      </c>
    </row>
    <row r="13" spans="1:58" ht="15" hidden="1" customHeight="1" outlineLevel="1" x14ac:dyDescent="0.2">
      <c r="A13" t="s">
        <v>769</v>
      </c>
      <c r="B13" t="s">
        <v>623</v>
      </c>
      <c r="C13" s="1">
        <f t="shared" si="3"/>
        <v>38492</v>
      </c>
      <c r="D13" s="7">
        <f>IF(N13&gt;0, RANK(N13,(N13:P13,Q13:AE13)),0)</f>
        <v>2</v>
      </c>
      <c r="E13" s="7">
        <f>IF(O13&gt;0,RANK(O13,(N13:P13,Q13:AE13)),0)</f>
        <v>1</v>
      </c>
      <c r="F13" s="7">
        <f>IF(P13&gt;0,RANK(P13,(N13:P13,Q13:AE13)),0)</f>
        <v>0</v>
      </c>
      <c r="G13" s="45">
        <f t="shared" si="4"/>
        <v>14076</v>
      </c>
      <c r="H13" s="48">
        <f t="shared" si="5"/>
        <v>0.3656863763898992</v>
      </c>
      <c r="I13" s="2"/>
      <c r="J13" s="2">
        <f t="shared" si="6"/>
        <v>0.25098721812324637</v>
      </c>
      <c r="K13" s="2">
        <f t="shared" si="7"/>
        <v>0.61667359451314563</v>
      </c>
      <c r="L13" s="2">
        <f t="shared" si="8"/>
        <v>0</v>
      </c>
      <c r="M13" s="2">
        <f t="shared" si="9"/>
        <v>0.13233918736360795</v>
      </c>
      <c r="N13" s="1">
        <v>9661</v>
      </c>
      <c r="O13" s="1">
        <v>23737</v>
      </c>
      <c r="Q13" s="1">
        <v>5094</v>
      </c>
      <c r="AG13" s="5">
        <f>IF(Q13&gt;0,RANK(Q13,(N13:P13,Q13:AE13)),0)</f>
        <v>3</v>
      </c>
      <c r="AH13" s="5">
        <f>IF(R13&gt;0,RANK(R13,(N13:P13,Q13:AE13)),0)</f>
        <v>0</v>
      </c>
      <c r="AI13" s="5">
        <f>IF(T13&gt;0,RANK(T13,(N13:P13,Q13:AE13)),0)</f>
        <v>0</v>
      </c>
      <c r="AJ13" s="5">
        <f>IF(S13&gt;0,RANK(S13,(N13:P13,Q13:AE13)),0)</f>
        <v>0</v>
      </c>
      <c r="AK13" s="2">
        <f t="shared" si="10"/>
        <v>0.13233918736360803</v>
      </c>
      <c r="AL13" s="2">
        <f t="shared" si="11"/>
        <v>0</v>
      </c>
      <c r="AM13" s="2">
        <f t="shared" si="12"/>
        <v>0</v>
      </c>
      <c r="AN13" s="2">
        <f t="shared" si="13"/>
        <v>0</v>
      </c>
      <c r="AP13" t="s">
        <v>769</v>
      </c>
      <c r="AQ13" t="s">
        <v>623</v>
      </c>
      <c r="AT13" s="77">
        <v>18</v>
      </c>
      <c r="AU13" s="79">
        <v>11</v>
      </c>
      <c r="AV13" s="82">
        <f t="shared" ref="AV13:AV76" si="14">1000*AT13+AU13</f>
        <v>18011</v>
      </c>
      <c r="AW13" s="82">
        <f t="shared" si="2"/>
        <v>18011</v>
      </c>
      <c r="AX13" s="5" t="s">
        <v>195</v>
      </c>
    </row>
    <row r="14" spans="1:58" ht="15" hidden="1" customHeight="1" outlineLevel="1" x14ac:dyDescent="0.2">
      <c r="A14" t="s">
        <v>645</v>
      </c>
      <c r="B14" t="s">
        <v>623</v>
      </c>
      <c r="C14" s="1">
        <f t="shared" si="3"/>
        <v>8957</v>
      </c>
      <c r="D14" s="7">
        <f>IF(N14&gt;0, RANK(N14,(N14:P14,Q14:AE14)),0)</f>
        <v>2</v>
      </c>
      <c r="E14" s="7">
        <f>IF(O14&gt;0,RANK(O14,(N14:P14,Q14:AE14)),0)</f>
        <v>1</v>
      </c>
      <c r="F14" s="7">
        <f>IF(P14&gt;0,RANK(P14,(N14:P14,Q14:AE14)),0)</f>
        <v>0</v>
      </c>
      <c r="G14" s="45">
        <f t="shared" si="4"/>
        <v>2572</v>
      </c>
      <c r="H14" s="48">
        <f t="shared" si="5"/>
        <v>0.28714971530646421</v>
      </c>
      <c r="I14" s="2"/>
      <c r="J14" s="2">
        <f t="shared" si="6"/>
        <v>0.26582561125376802</v>
      </c>
      <c r="K14" s="2">
        <f t="shared" si="7"/>
        <v>0.55297532656023218</v>
      </c>
      <c r="L14" s="2">
        <f t="shared" si="8"/>
        <v>0</v>
      </c>
      <c r="M14" s="2">
        <f t="shared" si="9"/>
        <v>0.18119906218599979</v>
      </c>
      <c r="N14" s="1">
        <v>2381</v>
      </c>
      <c r="O14" s="1">
        <v>4953</v>
      </c>
      <c r="Q14" s="1">
        <v>1623</v>
      </c>
      <c r="AG14" s="5">
        <f>IF(Q14&gt;0,RANK(Q14,(N14:P14,Q14:AE14)),0)</f>
        <v>3</v>
      </c>
      <c r="AH14" s="5">
        <f>IF(R14&gt;0,RANK(R14,(N14:P14,Q14:AE14)),0)</f>
        <v>0</v>
      </c>
      <c r="AI14" s="5">
        <f>IF(T14&gt;0,RANK(T14,(N14:P14,Q14:AE14)),0)</f>
        <v>0</v>
      </c>
      <c r="AJ14" s="5">
        <f>IF(S14&gt;0,RANK(S14,(N14:P14,Q14:AE14)),0)</f>
        <v>0</v>
      </c>
      <c r="AK14" s="2">
        <f t="shared" si="10"/>
        <v>0.18119906218599977</v>
      </c>
      <c r="AL14" s="2">
        <f t="shared" si="11"/>
        <v>0</v>
      </c>
      <c r="AM14" s="2">
        <f t="shared" si="12"/>
        <v>0</v>
      </c>
      <c r="AN14" s="2">
        <f t="shared" si="13"/>
        <v>0</v>
      </c>
      <c r="AP14" t="s">
        <v>645</v>
      </c>
      <c r="AQ14" t="s">
        <v>623</v>
      </c>
      <c r="AR14">
        <v>9</v>
      </c>
      <c r="AT14" s="77">
        <v>18</v>
      </c>
      <c r="AU14" s="79">
        <v>13</v>
      </c>
      <c r="AV14" s="82">
        <f t="shared" si="14"/>
        <v>18013</v>
      </c>
      <c r="AW14" s="82">
        <f t="shared" si="2"/>
        <v>18013</v>
      </c>
      <c r="AX14" s="5" t="s">
        <v>195</v>
      </c>
    </row>
    <row r="15" spans="1:58" ht="15" hidden="1" customHeight="1" outlineLevel="1" x14ac:dyDescent="0.2">
      <c r="A15" t="s">
        <v>792</v>
      </c>
      <c r="B15" t="s">
        <v>623</v>
      </c>
      <c r="C15" s="1">
        <f t="shared" si="3"/>
        <v>9510</v>
      </c>
      <c r="D15" s="7">
        <f>IF(N15&gt;0, RANK(N15,(N15:P15,Q15:AE15)),0)</f>
        <v>3</v>
      </c>
      <c r="E15" s="7">
        <f>IF(O15&gt;0,RANK(O15,(N15:P15,Q15:AE15)),0)</f>
        <v>1</v>
      </c>
      <c r="F15" s="7">
        <f>IF(P15&gt;0,RANK(P15,(N15:P15,Q15:AE15)),0)</f>
        <v>0</v>
      </c>
      <c r="G15" s="45">
        <f t="shared" si="4"/>
        <v>4508</v>
      </c>
      <c r="H15" s="48">
        <f t="shared" si="5"/>
        <v>0.47402733964248162</v>
      </c>
      <c r="I15" s="2"/>
      <c r="J15" s="2">
        <f t="shared" si="6"/>
        <v>0.16498422712933755</v>
      </c>
      <c r="K15" s="2">
        <f t="shared" si="7"/>
        <v>0.63901156677181914</v>
      </c>
      <c r="L15" s="2">
        <f t="shared" si="8"/>
        <v>0</v>
      </c>
      <c r="M15" s="2">
        <f t="shared" si="9"/>
        <v>0.19600420609884328</v>
      </c>
      <c r="N15" s="1">
        <v>1569</v>
      </c>
      <c r="O15" s="1">
        <v>6077</v>
      </c>
      <c r="Q15" s="1">
        <v>1864</v>
      </c>
      <c r="AG15" s="5">
        <f>IF(Q15&gt;0,RANK(Q15,(N15:P15,Q15:AE15)),0)</f>
        <v>2</v>
      </c>
      <c r="AH15" s="5">
        <f>IF(R15&gt;0,RANK(R15,(N15:P15,Q15:AE15)),0)</f>
        <v>0</v>
      </c>
      <c r="AI15" s="5">
        <f>IF(T15&gt;0,RANK(T15,(N15:P15,Q15:AE15)),0)</f>
        <v>0</v>
      </c>
      <c r="AJ15" s="5">
        <f>IF(S15&gt;0,RANK(S15,(N15:P15,Q15:AE15)),0)</f>
        <v>0</v>
      </c>
      <c r="AK15" s="2">
        <f t="shared" si="10"/>
        <v>0.19600420609884334</v>
      </c>
      <c r="AL15" s="2">
        <f t="shared" si="11"/>
        <v>0</v>
      </c>
      <c r="AM15" s="2">
        <f t="shared" si="12"/>
        <v>0</v>
      </c>
      <c r="AN15" s="2">
        <f t="shared" si="13"/>
        <v>0</v>
      </c>
      <c r="AP15" t="s">
        <v>792</v>
      </c>
      <c r="AQ15" t="s">
        <v>623</v>
      </c>
      <c r="AR15">
        <v>4</v>
      </c>
      <c r="AT15" s="77">
        <v>18</v>
      </c>
      <c r="AU15" s="79">
        <v>15</v>
      </c>
      <c r="AV15" s="82">
        <f t="shared" si="14"/>
        <v>18015</v>
      </c>
      <c r="AW15" s="82">
        <f t="shared" si="2"/>
        <v>18015</v>
      </c>
      <c r="AX15" s="5" t="s">
        <v>195</v>
      </c>
    </row>
    <row r="16" spans="1:58" ht="15" hidden="1" customHeight="1" outlineLevel="1" x14ac:dyDescent="0.2">
      <c r="A16" t="s">
        <v>420</v>
      </c>
      <c r="B16" t="s">
        <v>623</v>
      </c>
      <c r="C16" s="1">
        <f t="shared" si="3"/>
        <v>15146</v>
      </c>
      <c r="D16" s="7">
        <f>IF(N16&gt;0, RANK(N16,(N16:P16,Q16:AE16)),0)</f>
        <v>2</v>
      </c>
      <c r="E16" s="7">
        <f>IF(O16&gt;0,RANK(O16,(N16:P16,Q16:AE16)),0)</f>
        <v>1</v>
      </c>
      <c r="F16" s="7">
        <f>IF(P16&gt;0,RANK(P16,(N16:P16,Q16:AE16)),0)</f>
        <v>0</v>
      </c>
      <c r="G16" s="45">
        <f t="shared" si="4"/>
        <v>5460</v>
      </c>
      <c r="H16" s="48">
        <f t="shared" si="5"/>
        <v>0.36049121880364454</v>
      </c>
      <c r="I16" s="2"/>
      <c r="J16" s="2">
        <f t="shared" si="6"/>
        <v>0.22269906245873497</v>
      </c>
      <c r="K16" s="2">
        <f t="shared" si="7"/>
        <v>0.58319028126237948</v>
      </c>
      <c r="L16" s="2">
        <f t="shared" si="8"/>
        <v>0</v>
      </c>
      <c r="M16" s="2">
        <f t="shared" si="9"/>
        <v>0.19411065627888557</v>
      </c>
      <c r="N16" s="1">
        <v>3373</v>
      </c>
      <c r="O16" s="1">
        <v>8833</v>
      </c>
      <c r="Q16" s="1">
        <v>2940</v>
      </c>
      <c r="AG16" s="5">
        <f>IF(Q16&gt;0,RANK(Q16,(N16:P16,Q16:AE16)),0)</f>
        <v>3</v>
      </c>
      <c r="AH16" s="5">
        <f>IF(R16&gt;0,RANK(R16,(N16:P16,Q16:AE16)),0)</f>
        <v>0</v>
      </c>
      <c r="AI16" s="5">
        <f>IF(T16&gt;0,RANK(T16,(N16:P16,Q16:AE16)),0)</f>
        <v>0</v>
      </c>
      <c r="AJ16" s="5">
        <f>IF(S16&gt;0,RANK(S16,(N16:P16,Q16:AE16)),0)</f>
        <v>0</v>
      </c>
      <c r="AK16" s="2">
        <f t="shared" si="10"/>
        <v>0.19411065627888552</v>
      </c>
      <c r="AL16" s="2">
        <f t="shared" si="11"/>
        <v>0</v>
      </c>
      <c r="AM16" s="2">
        <f t="shared" si="12"/>
        <v>0</v>
      </c>
      <c r="AN16" s="2">
        <f t="shared" si="13"/>
        <v>0</v>
      </c>
      <c r="AP16" t="s">
        <v>420</v>
      </c>
      <c r="AQ16" t="s">
        <v>623</v>
      </c>
      <c r="AR16">
        <v>4</v>
      </c>
      <c r="AT16" s="77">
        <v>18</v>
      </c>
      <c r="AU16" s="79">
        <v>17</v>
      </c>
      <c r="AV16" s="82">
        <f t="shared" si="14"/>
        <v>18017</v>
      </c>
      <c r="AW16" s="82">
        <f t="shared" si="2"/>
        <v>18017</v>
      </c>
      <c r="AX16" s="5" t="s">
        <v>195</v>
      </c>
    </row>
    <row r="17" spans="1:50" ht="15" hidden="1" customHeight="1" outlineLevel="1" x14ac:dyDescent="0.2">
      <c r="A17" t="s">
        <v>633</v>
      </c>
      <c r="B17" t="s">
        <v>623</v>
      </c>
      <c r="C17" s="1">
        <f t="shared" si="3"/>
        <v>57426</v>
      </c>
      <c r="D17" s="7">
        <f>IF(N17&gt;0, RANK(N17,(N17:P17,Q17:AE17)),0)</f>
        <v>2</v>
      </c>
      <c r="E17" s="7">
        <f>IF(O17&gt;0,RANK(O17,(N17:P17,Q17:AE17)),0)</f>
        <v>1</v>
      </c>
      <c r="F17" s="7">
        <f>IF(P17&gt;0,RANK(P17,(N17:P17,Q17:AE17)),0)</f>
        <v>0</v>
      </c>
      <c r="G17" s="45">
        <f t="shared" si="4"/>
        <v>15592</v>
      </c>
      <c r="H17" s="48">
        <f t="shared" si="5"/>
        <v>0.27151464493435029</v>
      </c>
      <c r="I17" s="2"/>
      <c r="J17" s="2">
        <f t="shared" si="6"/>
        <v>0.33220144185560546</v>
      </c>
      <c r="K17" s="2">
        <f t="shared" si="7"/>
        <v>0.60371608678995581</v>
      </c>
      <c r="L17" s="2">
        <f t="shared" si="8"/>
        <v>0</v>
      </c>
      <c r="M17" s="2">
        <f t="shared" si="9"/>
        <v>6.4082471354438786E-2</v>
      </c>
      <c r="N17" s="1">
        <v>19077</v>
      </c>
      <c r="O17" s="1">
        <v>34669</v>
      </c>
      <c r="Q17" s="1">
        <v>3680</v>
      </c>
      <c r="AG17" s="5">
        <f>IF(Q17&gt;0,RANK(Q17,(N17:P17,Q17:AE17)),0)</f>
        <v>3</v>
      </c>
      <c r="AH17" s="5">
        <f>IF(R17&gt;0,RANK(R17,(N17:P17,Q17:AE17)),0)</f>
        <v>0</v>
      </c>
      <c r="AI17" s="5">
        <f>IF(T17&gt;0,RANK(T17,(N17:P17,Q17:AE17)),0)</f>
        <v>0</v>
      </c>
      <c r="AJ17" s="5">
        <f>IF(S17&gt;0,RANK(S17,(N17:P17,Q17:AE17)),0)</f>
        <v>0</v>
      </c>
      <c r="AK17" s="2">
        <f t="shared" si="10"/>
        <v>6.4082471354438758E-2</v>
      </c>
      <c r="AL17" s="2">
        <f t="shared" si="11"/>
        <v>0</v>
      </c>
      <c r="AM17" s="2">
        <f t="shared" si="12"/>
        <v>0</v>
      </c>
      <c r="AN17" s="2">
        <f t="shared" si="13"/>
        <v>0</v>
      </c>
      <c r="AP17" t="s">
        <v>633</v>
      </c>
      <c r="AQ17" t="s">
        <v>623</v>
      </c>
      <c r="AR17">
        <v>9</v>
      </c>
      <c r="AT17" s="77">
        <v>18</v>
      </c>
      <c r="AU17" s="79">
        <v>19</v>
      </c>
      <c r="AV17" s="82">
        <f t="shared" si="14"/>
        <v>18019</v>
      </c>
      <c r="AW17" s="82">
        <f t="shared" si="2"/>
        <v>18019</v>
      </c>
      <c r="AX17" s="5" t="s">
        <v>195</v>
      </c>
    </row>
    <row r="18" spans="1:50" ht="15" hidden="1" customHeight="1" outlineLevel="1" x14ac:dyDescent="0.2">
      <c r="A18" t="s">
        <v>294</v>
      </c>
      <c r="B18" t="s">
        <v>623</v>
      </c>
      <c r="C18" s="1">
        <f t="shared" si="3"/>
        <v>12186</v>
      </c>
      <c r="D18" s="7">
        <f>IF(N18&gt;0, RANK(N18,(N18:P18,Q18:AE18)),0)</f>
        <v>3</v>
      </c>
      <c r="E18" s="7">
        <f>IF(O18&gt;0,RANK(O18,(N18:P18,Q18:AE18)),0)</f>
        <v>1</v>
      </c>
      <c r="F18" s="7">
        <f>IF(P18&gt;0,RANK(P18,(N18:P18,Q18:AE18)),0)</f>
        <v>0</v>
      </c>
      <c r="G18" s="45">
        <f t="shared" si="4"/>
        <v>6384</v>
      </c>
      <c r="H18" s="48">
        <f t="shared" si="5"/>
        <v>0.52387986213687843</v>
      </c>
      <c r="I18" s="2"/>
      <c r="J18" s="2">
        <f t="shared" si="6"/>
        <v>0.14606925980633514</v>
      </c>
      <c r="K18" s="2">
        <f t="shared" si="7"/>
        <v>0.66994912194321354</v>
      </c>
      <c r="L18" s="2">
        <f t="shared" si="8"/>
        <v>0</v>
      </c>
      <c r="M18" s="2">
        <f t="shared" si="9"/>
        <v>0.18398161825045134</v>
      </c>
      <c r="N18" s="1">
        <v>1780</v>
      </c>
      <c r="O18" s="1">
        <v>8164</v>
      </c>
      <c r="Q18" s="1">
        <v>2242</v>
      </c>
      <c r="AG18" s="5">
        <f>IF(Q18&gt;0,RANK(Q18,(N18:P18,Q18:AE18)),0)</f>
        <v>2</v>
      </c>
      <c r="AH18" s="5">
        <f>IF(R18&gt;0,RANK(R18,(N18:P18,Q18:AE18)),0)</f>
        <v>0</v>
      </c>
      <c r="AI18" s="5">
        <f>IF(T18&gt;0,RANK(T18,(N18:P18,Q18:AE18)),0)</f>
        <v>0</v>
      </c>
      <c r="AJ18" s="5">
        <f>IF(S18&gt;0,RANK(S18,(N18:P18,Q18:AE18)),0)</f>
        <v>0</v>
      </c>
      <c r="AK18" s="2">
        <f t="shared" si="10"/>
        <v>0.18398161825045134</v>
      </c>
      <c r="AL18" s="2">
        <f t="shared" si="11"/>
        <v>0</v>
      </c>
      <c r="AM18" s="2">
        <f t="shared" si="12"/>
        <v>0</v>
      </c>
      <c r="AN18" s="2">
        <f t="shared" si="13"/>
        <v>0</v>
      </c>
      <c r="AP18" t="s">
        <v>294</v>
      </c>
      <c r="AQ18" t="s">
        <v>623</v>
      </c>
      <c r="AR18">
        <v>8</v>
      </c>
      <c r="AT18" s="77">
        <v>18</v>
      </c>
      <c r="AU18" s="79">
        <v>21</v>
      </c>
      <c r="AV18" s="82">
        <f t="shared" si="14"/>
        <v>18021</v>
      </c>
      <c r="AW18" s="82">
        <f t="shared" si="2"/>
        <v>18021</v>
      </c>
      <c r="AX18" s="5" t="s">
        <v>195</v>
      </c>
    </row>
    <row r="19" spans="1:50" ht="15" hidden="1" customHeight="1" outlineLevel="1" x14ac:dyDescent="0.2">
      <c r="A19" t="s">
        <v>230</v>
      </c>
      <c r="B19" t="s">
        <v>623</v>
      </c>
      <c r="C19" s="1">
        <f t="shared" si="3"/>
        <v>12891</v>
      </c>
      <c r="D19" s="7">
        <f>IF(N19&gt;0, RANK(N19,(N19:P19,Q19:AE19)),0)</f>
        <v>3</v>
      </c>
      <c r="E19" s="7">
        <f>IF(O19&gt;0,RANK(O19,(N19:P19,Q19:AE19)),0)</f>
        <v>1</v>
      </c>
      <c r="F19" s="7">
        <f>IF(P19&gt;0,RANK(P19,(N19:P19,Q19:AE19)),0)</f>
        <v>0</v>
      </c>
      <c r="G19" s="45">
        <f t="shared" si="4"/>
        <v>5565</v>
      </c>
      <c r="H19" s="48">
        <f t="shared" si="5"/>
        <v>0.43169653246451012</v>
      </c>
      <c r="I19" s="2"/>
      <c r="J19" s="2">
        <f t="shared" si="6"/>
        <v>0.18664184314638119</v>
      </c>
      <c r="K19" s="2">
        <f t="shared" si="7"/>
        <v>0.61833837561089133</v>
      </c>
      <c r="L19" s="2">
        <f t="shared" si="8"/>
        <v>0</v>
      </c>
      <c r="M19" s="2">
        <f t="shared" si="9"/>
        <v>0.19501978124272745</v>
      </c>
      <c r="N19" s="1">
        <v>2406</v>
      </c>
      <c r="O19" s="1">
        <v>7971</v>
      </c>
      <c r="Q19" s="1">
        <v>2514</v>
      </c>
      <c r="AG19" s="5">
        <f>IF(Q19&gt;0,RANK(Q19,(N19:P19,Q19:AE19)),0)</f>
        <v>2</v>
      </c>
      <c r="AH19" s="5">
        <f>IF(R19&gt;0,RANK(R19,(N19:P19,Q19:AE19)),0)</f>
        <v>0</v>
      </c>
      <c r="AI19" s="5">
        <f>IF(T19&gt;0,RANK(T19,(N19:P19,Q19:AE19)),0)</f>
        <v>0</v>
      </c>
      <c r="AJ19" s="5">
        <f>IF(S19&gt;0,RANK(S19,(N19:P19,Q19:AE19)),0)</f>
        <v>0</v>
      </c>
      <c r="AK19" s="2">
        <f t="shared" si="10"/>
        <v>0.19501978124272748</v>
      </c>
      <c r="AL19" s="2">
        <f t="shared" si="11"/>
        <v>0</v>
      </c>
      <c r="AM19" s="2">
        <f t="shared" si="12"/>
        <v>0</v>
      </c>
      <c r="AN19" s="2">
        <f t="shared" si="13"/>
        <v>0</v>
      </c>
      <c r="AP19" t="s">
        <v>230</v>
      </c>
      <c r="AQ19" t="s">
        <v>623</v>
      </c>
      <c r="AR19">
        <v>4</v>
      </c>
      <c r="AT19" s="77">
        <v>18</v>
      </c>
      <c r="AU19" s="79">
        <v>23</v>
      </c>
      <c r="AV19" s="82">
        <f t="shared" si="14"/>
        <v>18023</v>
      </c>
      <c r="AW19" s="82">
        <f t="shared" si="2"/>
        <v>18023</v>
      </c>
      <c r="AX19" s="5" t="s">
        <v>195</v>
      </c>
    </row>
    <row r="20" spans="1:50" ht="15" hidden="1" customHeight="1" outlineLevel="1" x14ac:dyDescent="0.2">
      <c r="A20" t="s">
        <v>540</v>
      </c>
      <c r="B20" t="s">
        <v>623</v>
      </c>
      <c r="C20" s="1">
        <f t="shared" si="3"/>
        <v>4859</v>
      </c>
      <c r="D20" s="7">
        <f>IF(N20&gt;0, RANK(N20,(N20:P20,Q20:AE20)),0)</f>
        <v>2</v>
      </c>
      <c r="E20" s="7">
        <f>IF(O20&gt;0,RANK(O20,(N20:P20,Q20:AE20)),0)</f>
        <v>1</v>
      </c>
      <c r="F20" s="7">
        <f>IF(P20&gt;0,RANK(P20,(N20:P20,Q20:AE20)),0)</f>
        <v>0</v>
      </c>
      <c r="G20" s="45">
        <f t="shared" si="4"/>
        <v>1822</v>
      </c>
      <c r="H20" s="48">
        <f t="shared" si="5"/>
        <v>0.37497427454208687</v>
      </c>
      <c r="I20" s="2"/>
      <c r="J20" s="2">
        <f t="shared" si="6"/>
        <v>0.25560814982506691</v>
      </c>
      <c r="K20" s="2">
        <f t="shared" si="7"/>
        <v>0.63058242436715373</v>
      </c>
      <c r="L20" s="2">
        <f t="shared" si="8"/>
        <v>0</v>
      </c>
      <c r="M20" s="2">
        <f t="shared" si="9"/>
        <v>0.11380942580777942</v>
      </c>
      <c r="N20" s="1">
        <v>1242</v>
      </c>
      <c r="O20" s="1">
        <v>3064</v>
      </c>
      <c r="Q20" s="1">
        <v>553</v>
      </c>
      <c r="AG20" s="5">
        <f>IF(Q20&gt;0,RANK(Q20,(N20:P20,Q20:AE20)),0)</f>
        <v>3</v>
      </c>
      <c r="AH20" s="5">
        <f>IF(R20&gt;0,RANK(R20,(N20:P20,Q20:AE20)),0)</f>
        <v>0</v>
      </c>
      <c r="AI20" s="5">
        <f>IF(T20&gt;0,RANK(T20,(N20:P20,Q20:AE20)),0)</f>
        <v>0</v>
      </c>
      <c r="AJ20" s="5">
        <f>IF(S20&gt;0,RANK(S20,(N20:P20,Q20:AE20)),0)</f>
        <v>0</v>
      </c>
      <c r="AK20" s="2">
        <f t="shared" si="10"/>
        <v>0.11380942580777938</v>
      </c>
      <c r="AL20" s="2">
        <f t="shared" si="11"/>
        <v>0</v>
      </c>
      <c r="AM20" s="2">
        <f t="shared" si="12"/>
        <v>0</v>
      </c>
      <c r="AN20" s="2">
        <f t="shared" si="13"/>
        <v>0</v>
      </c>
      <c r="AP20" t="s">
        <v>540</v>
      </c>
      <c r="AQ20" t="s">
        <v>623</v>
      </c>
      <c r="AT20" s="77">
        <v>18</v>
      </c>
      <c r="AU20" s="79">
        <v>25</v>
      </c>
      <c r="AV20" s="82">
        <f t="shared" si="14"/>
        <v>18025</v>
      </c>
      <c r="AW20" s="82">
        <f t="shared" si="2"/>
        <v>18025</v>
      </c>
      <c r="AX20" s="5" t="s">
        <v>195</v>
      </c>
    </row>
    <row r="21" spans="1:50" ht="15" hidden="1" customHeight="1" outlineLevel="1" x14ac:dyDescent="0.2">
      <c r="A21" t="s">
        <v>407</v>
      </c>
      <c r="B21" t="s">
        <v>623</v>
      </c>
      <c r="C21" s="1">
        <f t="shared" si="3"/>
        <v>11860</v>
      </c>
      <c r="D21" s="7">
        <f>IF(N21&gt;0, RANK(N21,(N21:P21,Q21:AE21)),0)</f>
        <v>3</v>
      </c>
      <c r="E21" s="7">
        <f>IF(O21&gt;0,RANK(O21,(N21:P21,Q21:AE21)),0)</f>
        <v>1</v>
      </c>
      <c r="F21" s="7">
        <f>IF(P21&gt;0,RANK(P21,(N21:P21,Q21:AE21)),0)</f>
        <v>0</v>
      </c>
      <c r="G21" s="45">
        <f t="shared" si="4"/>
        <v>6782</v>
      </c>
      <c r="H21" s="48">
        <f t="shared" si="5"/>
        <v>0.57183811129848228</v>
      </c>
      <c r="I21" s="2"/>
      <c r="J21" s="2">
        <f t="shared" si="6"/>
        <v>0.1290893760539629</v>
      </c>
      <c r="K21" s="2">
        <f t="shared" si="7"/>
        <v>0.70092748735244514</v>
      </c>
      <c r="L21" s="2">
        <f t="shared" si="8"/>
        <v>0</v>
      </c>
      <c r="M21" s="2">
        <f t="shared" si="9"/>
        <v>0.16998313659359199</v>
      </c>
      <c r="N21" s="1">
        <v>1531</v>
      </c>
      <c r="O21" s="1">
        <v>8313</v>
      </c>
      <c r="Q21" s="1">
        <v>2016</v>
      </c>
      <c r="AG21" s="5">
        <f>IF(Q21&gt;0,RANK(Q21,(N21:P21,Q21:AE21)),0)</f>
        <v>2</v>
      </c>
      <c r="AH21" s="5">
        <f>IF(R21&gt;0,RANK(R21,(N21:P21,Q21:AE21)),0)</f>
        <v>0</v>
      </c>
      <c r="AI21" s="5">
        <f>IF(T21&gt;0,RANK(T21,(N21:P21,Q21:AE21)),0)</f>
        <v>0</v>
      </c>
      <c r="AJ21" s="5">
        <f>IF(S21&gt;0,RANK(S21,(N21:P21,Q21:AE21)),0)</f>
        <v>0</v>
      </c>
      <c r="AK21" s="2">
        <f t="shared" si="10"/>
        <v>0.1699831365935919</v>
      </c>
      <c r="AL21" s="2">
        <f t="shared" si="11"/>
        <v>0</v>
      </c>
      <c r="AM21" s="2">
        <f t="shared" si="12"/>
        <v>0</v>
      </c>
      <c r="AN21" s="2">
        <f t="shared" si="13"/>
        <v>0</v>
      </c>
      <c r="AP21" t="s">
        <v>407</v>
      </c>
      <c r="AQ21" t="s">
        <v>623</v>
      </c>
      <c r="AR21">
        <v>8</v>
      </c>
      <c r="AT21" s="77">
        <v>18</v>
      </c>
      <c r="AU21" s="79">
        <v>27</v>
      </c>
      <c r="AV21" s="82">
        <f t="shared" si="14"/>
        <v>18027</v>
      </c>
      <c r="AW21" s="82">
        <f t="shared" si="2"/>
        <v>18027</v>
      </c>
      <c r="AX21" s="5" t="s">
        <v>195</v>
      </c>
    </row>
    <row r="22" spans="1:50" ht="15" hidden="1" customHeight="1" outlineLevel="1" x14ac:dyDescent="0.2">
      <c r="A22" t="s">
        <v>408</v>
      </c>
      <c r="B22" t="s">
        <v>623</v>
      </c>
      <c r="C22" s="1">
        <f t="shared" si="3"/>
        <v>25295</v>
      </c>
      <c r="D22" s="7">
        <f>IF(N22&gt;0, RANK(N22,(N22:P22,Q22:AE22)),0)</f>
        <v>2</v>
      </c>
      <c r="E22" s="7">
        <f>IF(O22&gt;0,RANK(O22,(N22:P22,Q22:AE22)),0)</f>
        <v>1</v>
      </c>
      <c r="F22" s="7">
        <f>IF(P22&gt;0,RANK(P22,(N22:P22,Q22:AE22)),0)</f>
        <v>0</v>
      </c>
      <c r="G22" s="45">
        <f t="shared" si="4"/>
        <v>13794</v>
      </c>
      <c r="H22" s="48">
        <f t="shared" si="5"/>
        <v>0.54532516307570666</v>
      </c>
      <c r="I22" s="2"/>
      <c r="J22" s="2">
        <f t="shared" si="6"/>
        <v>0.18023324767740659</v>
      </c>
      <c r="K22" s="2">
        <f t="shared" si="7"/>
        <v>0.72555841075311323</v>
      </c>
      <c r="L22" s="2">
        <f t="shared" si="8"/>
        <v>0</v>
      </c>
      <c r="M22" s="2">
        <f t="shared" si="9"/>
        <v>9.4208341569480214E-2</v>
      </c>
      <c r="N22" s="1">
        <v>4559</v>
      </c>
      <c r="O22" s="1">
        <v>18353</v>
      </c>
      <c r="Q22" s="1">
        <v>2383</v>
      </c>
      <c r="AG22" s="5">
        <f>IF(Q22&gt;0,RANK(Q22,(N22:P22,Q22:AE22)),0)</f>
        <v>3</v>
      </c>
      <c r="AH22" s="5">
        <f>IF(R22&gt;0,RANK(R22,(N22:P22,Q22:AE22)),0)</f>
        <v>0</v>
      </c>
      <c r="AI22" s="5">
        <f>IF(T22&gt;0,RANK(T22,(N22:P22,Q22:AE22)),0)</f>
        <v>0</v>
      </c>
      <c r="AJ22" s="5">
        <f>IF(S22&gt;0,RANK(S22,(N22:P22,Q22:AE22)),0)</f>
        <v>0</v>
      </c>
      <c r="AK22" s="2">
        <f t="shared" si="10"/>
        <v>9.4208341569480131E-2</v>
      </c>
      <c r="AL22" s="2">
        <f t="shared" si="11"/>
        <v>0</v>
      </c>
      <c r="AM22" s="2">
        <f t="shared" si="12"/>
        <v>0</v>
      </c>
      <c r="AN22" s="2">
        <f t="shared" si="13"/>
        <v>0</v>
      </c>
      <c r="AP22" t="s">
        <v>408</v>
      </c>
      <c r="AQ22" t="s">
        <v>623</v>
      </c>
      <c r="AR22">
        <v>6</v>
      </c>
      <c r="AT22" s="77">
        <v>18</v>
      </c>
      <c r="AU22" s="79">
        <v>29</v>
      </c>
      <c r="AV22" s="82">
        <f t="shared" si="14"/>
        <v>18029</v>
      </c>
      <c r="AW22" s="82">
        <f t="shared" si="2"/>
        <v>18029</v>
      </c>
      <c r="AX22" s="5" t="s">
        <v>195</v>
      </c>
    </row>
    <row r="23" spans="1:50" ht="15" hidden="1" customHeight="1" outlineLevel="1" x14ac:dyDescent="0.2">
      <c r="A23" t="s">
        <v>22</v>
      </c>
      <c r="B23" t="s">
        <v>623</v>
      </c>
      <c r="C23" s="1">
        <f t="shared" si="3"/>
        <v>12260</v>
      </c>
      <c r="D23" s="7">
        <f>IF(N23&gt;0, RANK(N23,(N23:P23,Q23:AE23)),0)</f>
        <v>3</v>
      </c>
      <c r="E23" s="7">
        <f>IF(O23&gt;0,RANK(O23,(N23:P23,Q23:AE23)),0)</f>
        <v>1</v>
      </c>
      <c r="F23" s="7">
        <f>IF(P23&gt;0,RANK(P23,(N23:P23,Q23:AE23)),0)</f>
        <v>0</v>
      </c>
      <c r="G23" s="45">
        <f t="shared" si="4"/>
        <v>6349</v>
      </c>
      <c r="H23" s="48">
        <f t="shared" si="5"/>
        <v>0.51786296900489392</v>
      </c>
      <c r="I23" s="2"/>
      <c r="J23" s="2">
        <f t="shared" si="6"/>
        <v>0.12740619902120717</v>
      </c>
      <c r="K23" s="2">
        <f t="shared" si="7"/>
        <v>0.64526916802610113</v>
      </c>
      <c r="L23" s="2">
        <f t="shared" si="8"/>
        <v>0</v>
      </c>
      <c r="M23" s="2">
        <f t="shared" si="9"/>
        <v>0.22732463295269167</v>
      </c>
      <c r="N23" s="1">
        <v>1562</v>
      </c>
      <c r="O23" s="1">
        <v>7911</v>
      </c>
      <c r="Q23" s="1">
        <v>2787</v>
      </c>
      <c r="AG23" s="5">
        <f>IF(Q23&gt;0,RANK(Q23,(N23:P23,Q23:AE23)),0)</f>
        <v>2</v>
      </c>
      <c r="AH23" s="5">
        <f>IF(R23&gt;0,RANK(R23,(N23:P23,Q23:AE23)),0)</f>
        <v>0</v>
      </c>
      <c r="AI23" s="5">
        <f>IF(T23&gt;0,RANK(T23,(N23:P23,Q23:AE23)),0)</f>
        <v>0</v>
      </c>
      <c r="AJ23" s="5">
        <f>IF(S23&gt;0,RANK(S23,(N23:P23,Q23:AE23)),0)</f>
        <v>0</v>
      </c>
      <c r="AK23" s="2">
        <f t="shared" si="10"/>
        <v>0.22732463295269167</v>
      </c>
      <c r="AL23" s="2">
        <f t="shared" si="11"/>
        <v>0</v>
      </c>
      <c r="AM23" s="2">
        <f t="shared" si="12"/>
        <v>0</v>
      </c>
      <c r="AN23" s="2">
        <f t="shared" si="13"/>
        <v>0</v>
      </c>
      <c r="AP23" t="s">
        <v>22</v>
      </c>
      <c r="AQ23" t="s">
        <v>623</v>
      </c>
      <c r="AR23">
        <v>6</v>
      </c>
      <c r="AT23" s="77">
        <v>18</v>
      </c>
      <c r="AU23" s="79">
        <v>31</v>
      </c>
      <c r="AV23" s="82">
        <f t="shared" si="14"/>
        <v>18031</v>
      </c>
      <c r="AW23" s="82">
        <f t="shared" si="2"/>
        <v>18031</v>
      </c>
      <c r="AX23" s="5" t="s">
        <v>195</v>
      </c>
    </row>
    <row r="24" spans="1:50" ht="15" hidden="1" customHeight="1" outlineLevel="1" x14ac:dyDescent="0.2">
      <c r="A24" t="s">
        <v>506</v>
      </c>
      <c r="B24" t="s">
        <v>623</v>
      </c>
      <c r="C24" s="1">
        <f t="shared" si="3"/>
        <v>19493</v>
      </c>
      <c r="D24" s="7">
        <f>IF(N24&gt;0, RANK(N24,(N24:P24,Q24:AE24)),0)</f>
        <v>2</v>
      </c>
      <c r="E24" s="7">
        <f>IF(O24&gt;0,RANK(O24,(N24:P24,Q24:AE24)),0)</f>
        <v>1</v>
      </c>
      <c r="F24" s="7">
        <f>IF(P24&gt;0,RANK(P24,(N24:P24,Q24:AE24)),0)</f>
        <v>0</v>
      </c>
      <c r="G24" s="45">
        <f t="shared" si="4"/>
        <v>9749</v>
      </c>
      <c r="H24" s="48">
        <f t="shared" si="5"/>
        <v>0.50012825116708559</v>
      </c>
      <c r="I24" s="2"/>
      <c r="J24" s="2">
        <f t="shared" si="6"/>
        <v>0.16893243728517929</v>
      </c>
      <c r="K24" s="2">
        <f t="shared" si="7"/>
        <v>0.66906068845226496</v>
      </c>
      <c r="L24" s="2">
        <f t="shared" si="8"/>
        <v>0</v>
      </c>
      <c r="M24" s="2">
        <f t="shared" si="9"/>
        <v>0.16200687426255578</v>
      </c>
      <c r="N24" s="1">
        <v>3293</v>
      </c>
      <c r="O24" s="1">
        <v>13042</v>
      </c>
      <c r="Q24" s="1">
        <v>3158</v>
      </c>
      <c r="AG24" s="5">
        <f>IF(Q24&gt;0,RANK(Q24,(N24:P24,Q24:AE24)),0)</f>
        <v>3</v>
      </c>
      <c r="AH24" s="5">
        <f>IF(R24&gt;0,RANK(R24,(N24:P24,Q24:AE24)),0)</f>
        <v>0</v>
      </c>
      <c r="AI24" s="5">
        <f>IF(T24&gt;0,RANK(T24,(N24:P24,Q24:AE24)),0)</f>
        <v>0</v>
      </c>
      <c r="AJ24" s="5">
        <f>IF(S24&gt;0,RANK(S24,(N24:P24,Q24:AE24)),0)</f>
        <v>0</v>
      </c>
      <c r="AK24" s="2">
        <f t="shared" si="10"/>
        <v>0.16200687426255578</v>
      </c>
      <c r="AL24" s="2">
        <f t="shared" si="11"/>
        <v>0</v>
      </c>
      <c r="AM24" s="2">
        <f t="shared" si="12"/>
        <v>0</v>
      </c>
      <c r="AN24" s="2">
        <f t="shared" si="13"/>
        <v>0</v>
      </c>
      <c r="AP24" t="s">
        <v>506</v>
      </c>
      <c r="AQ24" t="s">
        <v>623</v>
      </c>
      <c r="AR24">
        <v>3</v>
      </c>
      <c r="AT24" s="77">
        <v>18</v>
      </c>
      <c r="AU24" s="79">
        <v>33</v>
      </c>
      <c r="AV24" s="82">
        <f t="shared" si="14"/>
        <v>18033</v>
      </c>
      <c r="AW24" s="82">
        <f t="shared" si="2"/>
        <v>18033</v>
      </c>
      <c r="AX24" s="5" t="s">
        <v>195</v>
      </c>
    </row>
    <row r="25" spans="1:50" ht="15" hidden="1" customHeight="1" outlineLevel="1" x14ac:dyDescent="0.2">
      <c r="A25" t="s">
        <v>662</v>
      </c>
      <c r="B25" t="s">
        <v>623</v>
      </c>
      <c r="C25" s="1">
        <f t="shared" si="3"/>
        <v>47949</v>
      </c>
      <c r="D25" s="7">
        <f>IF(N25&gt;0, RANK(N25,(N25:P25,Q25:AE25)),0)</f>
        <v>2</v>
      </c>
      <c r="E25" s="7">
        <f>IF(O25&gt;0,RANK(O25,(N25:P25,Q25:AE25)),0)</f>
        <v>1</v>
      </c>
      <c r="F25" s="7">
        <f>IF(P25&gt;0,RANK(P25,(N25:P25,Q25:AE25)),0)</f>
        <v>0</v>
      </c>
      <c r="G25" s="45">
        <f t="shared" si="4"/>
        <v>11191</v>
      </c>
      <c r="H25" s="48">
        <f t="shared" si="5"/>
        <v>0.23339381426098563</v>
      </c>
      <c r="I25" s="2"/>
      <c r="J25" s="2">
        <f t="shared" si="6"/>
        <v>0.32613818849193937</v>
      </c>
      <c r="K25" s="2">
        <f t="shared" si="7"/>
        <v>0.55953200275292503</v>
      </c>
      <c r="L25" s="2">
        <f t="shared" si="8"/>
        <v>0</v>
      </c>
      <c r="M25" s="2">
        <f t="shared" si="9"/>
        <v>0.11432980875513554</v>
      </c>
      <c r="N25" s="1">
        <v>15638</v>
      </c>
      <c r="O25" s="1">
        <v>26829</v>
      </c>
      <c r="Q25" s="1">
        <v>5482</v>
      </c>
      <c r="AG25" s="5">
        <f>IF(Q25&gt;0,RANK(Q25,(N25:P25,Q25:AE25)),0)</f>
        <v>3</v>
      </c>
      <c r="AH25" s="5">
        <f>IF(R25&gt;0,RANK(R25,(N25:P25,Q25:AE25)),0)</f>
        <v>0</v>
      </c>
      <c r="AI25" s="5">
        <f>IF(T25&gt;0,RANK(T25,(N25:P25,Q25:AE25)),0)</f>
        <v>0</v>
      </c>
      <c r="AJ25" s="5">
        <f>IF(S25&gt;0,RANK(S25,(N25:P25,Q25:AE25)),0)</f>
        <v>0</v>
      </c>
      <c r="AK25" s="2">
        <f t="shared" si="10"/>
        <v>0.11432980875513567</v>
      </c>
      <c r="AL25" s="2">
        <f t="shared" si="11"/>
        <v>0</v>
      </c>
      <c r="AM25" s="2">
        <f t="shared" si="12"/>
        <v>0</v>
      </c>
      <c r="AN25" s="2">
        <f t="shared" si="13"/>
        <v>0</v>
      </c>
      <c r="AP25" t="s">
        <v>662</v>
      </c>
      <c r="AQ25" t="s">
        <v>623</v>
      </c>
      <c r="AR25">
        <v>6</v>
      </c>
      <c r="AT25" s="77">
        <v>18</v>
      </c>
      <c r="AU25" s="79">
        <v>35</v>
      </c>
      <c r="AV25" s="82">
        <f t="shared" si="14"/>
        <v>18035</v>
      </c>
      <c r="AW25" s="82">
        <f t="shared" si="2"/>
        <v>18035</v>
      </c>
      <c r="AX25" s="5" t="s">
        <v>195</v>
      </c>
    </row>
    <row r="26" spans="1:50" ht="15" hidden="1" customHeight="1" outlineLevel="1" x14ac:dyDescent="0.2">
      <c r="A26" t="s">
        <v>75</v>
      </c>
      <c r="B26" t="s">
        <v>623</v>
      </c>
      <c r="C26" s="1">
        <f t="shared" si="3"/>
        <v>21588</v>
      </c>
      <c r="D26" s="7">
        <f>IF(N26&gt;0, RANK(N26,(N26:P26,Q26:AE26)),0)</f>
        <v>2</v>
      </c>
      <c r="E26" s="7">
        <f>IF(O26&gt;0,RANK(O26,(N26:P26,Q26:AE26)),0)</f>
        <v>1</v>
      </c>
      <c r="F26" s="7">
        <f>IF(P26&gt;0,RANK(P26,(N26:P26,Q26:AE26)),0)</f>
        <v>0</v>
      </c>
      <c r="G26" s="45">
        <f t="shared" si="4"/>
        <v>9817</v>
      </c>
      <c r="H26" s="48">
        <f t="shared" si="5"/>
        <v>0.45474337594960162</v>
      </c>
      <c r="I26" s="2"/>
      <c r="J26" s="2">
        <f t="shared" si="6"/>
        <v>0.21243283305540114</v>
      </c>
      <c r="K26" s="2">
        <f t="shared" si="7"/>
        <v>0.66717620900500274</v>
      </c>
      <c r="L26" s="2">
        <f t="shared" si="8"/>
        <v>0</v>
      </c>
      <c r="M26" s="2">
        <f t="shared" si="9"/>
        <v>0.12039095793959609</v>
      </c>
      <c r="N26" s="1">
        <v>4586</v>
      </c>
      <c r="O26" s="1">
        <v>14403</v>
      </c>
      <c r="Q26" s="1">
        <v>2599</v>
      </c>
      <c r="AG26" s="5">
        <f>IF(Q26&gt;0,RANK(Q26,(N26:P26,Q26:AE26)),0)</f>
        <v>3</v>
      </c>
      <c r="AH26" s="5">
        <f>IF(R26&gt;0,RANK(R26,(N26:P26,Q26:AE26)),0)</f>
        <v>0</v>
      </c>
      <c r="AI26" s="5">
        <f>IF(T26&gt;0,RANK(T26,(N26:P26,Q26:AE26)),0)</f>
        <v>0</v>
      </c>
      <c r="AJ26" s="5">
        <f>IF(S26&gt;0,RANK(S26,(N26:P26,Q26:AE26)),0)</f>
        <v>0</v>
      </c>
      <c r="AK26" s="2">
        <f t="shared" si="10"/>
        <v>0.12039095793959607</v>
      </c>
      <c r="AL26" s="2">
        <f t="shared" si="11"/>
        <v>0</v>
      </c>
      <c r="AM26" s="2">
        <f t="shared" si="12"/>
        <v>0</v>
      </c>
      <c r="AN26" s="2">
        <f t="shared" si="13"/>
        <v>0</v>
      </c>
      <c r="AP26" t="s">
        <v>75</v>
      </c>
      <c r="AQ26" t="s">
        <v>623</v>
      </c>
      <c r="AR26">
        <v>8</v>
      </c>
      <c r="AT26" s="77">
        <v>18</v>
      </c>
      <c r="AU26" s="79">
        <v>37</v>
      </c>
      <c r="AV26" s="82">
        <f t="shared" si="14"/>
        <v>18037</v>
      </c>
      <c r="AW26" s="82">
        <f t="shared" si="2"/>
        <v>18037</v>
      </c>
      <c r="AX26" s="5" t="s">
        <v>195</v>
      </c>
    </row>
    <row r="27" spans="1:50" ht="15" hidden="1" customHeight="1" outlineLevel="1" x14ac:dyDescent="0.2">
      <c r="A27" t="s">
        <v>669</v>
      </c>
      <c r="B27" t="s">
        <v>623</v>
      </c>
      <c r="C27" s="1">
        <f t="shared" si="3"/>
        <v>74425</v>
      </c>
      <c r="D27" s="7">
        <f>IF(N27&gt;0, RANK(N27,(N27:P27,Q27:AE27)),0)</f>
        <v>2</v>
      </c>
      <c r="E27" s="7">
        <f>IF(O27&gt;0,RANK(O27,(N27:P27,Q27:AE27)),0)</f>
        <v>1</v>
      </c>
      <c r="F27" s="7">
        <f>IF(P27&gt;0,RANK(P27,(N27:P27,Q27:AE27)),0)</f>
        <v>0</v>
      </c>
      <c r="G27" s="45">
        <f t="shared" si="4"/>
        <v>25711</v>
      </c>
      <c r="H27" s="48">
        <f t="shared" si="5"/>
        <v>0.34546187437017134</v>
      </c>
      <c r="I27" s="2"/>
      <c r="J27" s="2">
        <f t="shared" si="6"/>
        <v>0.2756063150822976</v>
      </c>
      <c r="K27" s="2">
        <f t="shared" si="7"/>
        <v>0.62106818945246889</v>
      </c>
      <c r="L27" s="2">
        <f t="shared" si="8"/>
        <v>0</v>
      </c>
      <c r="M27" s="2">
        <f t="shared" si="9"/>
        <v>0.10332549546523351</v>
      </c>
      <c r="N27" s="1">
        <v>20512</v>
      </c>
      <c r="O27" s="1">
        <v>46223</v>
      </c>
      <c r="Q27" s="1">
        <v>7690</v>
      </c>
      <c r="AG27" s="5">
        <f>IF(Q27&gt;0,RANK(Q27,(N27:P27,Q27:AE27)),0)</f>
        <v>3</v>
      </c>
      <c r="AH27" s="5">
        <f>IF(R27&gt;0,RANK(R27,(N27:P27,Q27:AE27)),0)</f>
        <v>0</v>
      </c>
      <c r="AI27" s="5">
        <f>IF(T27&gt;0,RANK(T27,(N27:P27,Q27:AE27)),0)</f>
        <v>0</v>
      </c>
      <c r="AJ27" s="5">
        <f>IF(S27&gt;0,RANK(S27,(N27:P27,Q27:AE27)),0)</f>
        <v>0</v>
      </c>
      <c r="AK27" s="2">
        <f t="shared" si="10"/>
        <v>0.10332549546523345</v>
      </c>
      <c r="AL27" s="2">
        <f t="shared" si="11"/>
        <v>0</v>
      </c>
      <c r="AM27" s="2">
        <f t="shared" si="12"/>
        <v>0</v>
      </c>
      <c r="AN27" s="2">
        <f t="shared" si="13"/>
        <v>0</v>
      </c>
      <c r="AP27" t="s">
        <v>669</v>
      </c>
      <c r="AQ27" t="s">
        <v>623</v>
      </c>
      <c r="AR27">
        <v>2</v>
      </c>
      <c r="AT27" s="77">
        <v>18</v>
      </c>
      <c r="AU27" s="79">
        <v>39</v>
      </c>
      <c r="AV27" s="82">
        <f t="shared" si="14"/>
        <v>18039</v>
      </c>
      <c r="AW27" s="82">
        <f t="shared" si="2"/>
        <v>18039</v>
      </c>
      <c r="AX27" s="5" t="s">
        <v>195</v>
      </c>
    </row>
    <row r="28" spans="1:50" ht="15" hidden="1" customHeight="1" outlineLevel="1" x14ac:dyDescent="0.2">
      <c r="A28" t="s">
        <v>320</v>
      </c>
      <c r="B28" t="s">
        <v>623</v>
      </c>
      <c r="C28" s="1">
        <f t="shared" si="3"/>
        <v>10054</v>
      </c>
      <c r="D28" s="7">
        <f>IF(N28&gt;0, RANK(N28,(N28:P28,Q28:AE28)),0)</f>
        <v>2</v>
      </c>
      <c r="E28" s="7">
        <f>IF(O28&gt;0,RANK(O28,(N28:P28,Q28:AE28)),0)</f>
        <v>1</v>
      </c>
      <c r="F28" s="7">
        <f>IF(P28&gt;0,RANK(P28,(N28:P28,Q28:AE28)),0)</f>
        <v>0</v>
      </c>
      <c r="G28" s="45">
        <f t="shared" si="4"/>
        <v>5226</v>
      </c>
      <c r="H28" s="48">
        <f t="shared" si="5"/>
        <v>0.51979311716729659</v>
      </c>
      <c r="I28" s="2"/>
      <c r="J28" s="2">
        <f t="shared" si="6"/>
        <v>0.16978317087726277</v>
      </c>
      <c r="K28" s="2">
        <f t="shared" si="7"/>
        <v>0.68957628804455939</v>
      </c>
      <c r="L28" s="2">
        <f t="shared" si="8"/>
        <v>0</v>
      </c>
      <c r="M28" s="2">
        <f t="shared" si="9"/>
        <v>0.14064054107817781</v>
      </c>
      <c r="N28" s="1">
        <v>1707</v>
      </c>
      <c r="O28" s="1">
        <v>6933</v>
      </c>
      <c r="Q28" s="1">
        <v>1414</v>
      </c>
      <c r="AG28" s="5">
        <f>IF(Q28&gt;0,RANK(Q28,(N28:P28,Q28:AE28)),0)</f>
        <v>3</v>
      </c>
      <c r="AH28" s="5">
        <f>IF(R28&gt;0,RANK(R28,(N28:P28,Q28:AE28)),0)</f>
        <v>0</v>
      </c>
      <c r="AI28" s="5">
        <f>IF(T28&gt;0,RANK(T28,(N28:P28,Q28:AE28)),0)</f>
        <v>0</v>
      </c>
      <c r="AJ28" s="5">
        <f>IF(S28&gt;0,RANK(S28,(N28:P28,Q28:AE28)),0)</f>
        <v>0</v>
      </c>
      <c r="AK28" s="2">
        <f t="shared" si="10"/>
        <v>0.14064054107817783</v>
      </c>
      <c r="AL28" s="2">
        <f t="shared" si="11"/>
        <v>0</v>
      </c>
      <c r="AM28" s="2">
        <f t="shared" si="12"/>
        <v>0</v>
      </c>
      <c r="AN28" s="2">
        <f t="shared" si="13"/>
        <v>0</v>
      </c>
      <c r="AP28" t="s">
        <v>320</v>
      </c>
      <c r="AQ28" t="s">
        <v>623</v>
      </c>
      <c r="AR28">
        <v>6</v>
      </c>
      <c r="AT28" s="77">
        <v>18</v>
      </c>
      <c r="AU28" s="79">
        <v>41</v>
      </c>
      <c r="AV28" s="82">
        <f t="shared" si="14"/>
        <v>18041</v>
      </c>
      <c r="AW28" s="82">
        <f t="shared" si="2"/>
        <v>18041</v>
      </c>
      <c r="AX28" s="5" t="s">
        <v>195</v>
      </c>
    </row>
    <row r="29" spans="1:50" ht="15" hidden="1" customHeight="1" outlineLevel="1" x14ac:dyDescent="0.2">
      <c r="A29" t="s">
        <v>21</v>
      </c>
      <c r="B29" t="s">
        <v>623</v>
      </c>
      <c r="C29" s="1">
        <f t="shared" si="3"/>
        <v>41589</v>
      </c>
      <c r="D29" s="7">
        <f>IF(N29&gt;0, RANK(N29,(N29:P29,Q29:AE29)),0)</f>
        <v>2</v>
      </c>
      <c r="E29" s="7">
        <f>IF(O29&gt;0,RANK(O29,(N29:P29,Q29:AE29)),0)</f>
        <v>1</v>
      </c>
      <c r="F29" s="7">
        <f>IF(P29&gt;0,RANK(P29,(N29:P29,Q29:AE29)),0)</f>
        <v>0</v>
      </c>
      <c r="G29" s="45">
        <f t="shared" si="4"/>
        <v>10024</v>
      </c>
      <c r="H29" s="48">
        <f t="shared" si="5"/>
        <v>0.24102527110534036</v>
      </c>
      <c r="I29" s="2"/>
      <c r="J29" s="2">
        <f t="shared" si="6"/>
        <v>0.35942196253817116</v>
      </c>
      <c r="K29" s="2">
        <f t="shared" si="7"/>
        <v>0.60044723364351149</v>
      </c>
      <c r="L29" s="2">
        <f t="shared" si="8"/>
        <v>0</v>
      </c>
      <c r="M29" s="2">
        <f t="shared" si="9"/>
        <v>4.0130803818317351E-2</v>
      </c>
      <c r="N29" s="1">
        <v>14948</v>
      </c>
      <c r="O29" s="1">
        <v>24972</v>
      </c>
      <c r="Q29" s="1">
        <v>1669</v>
      </c>
      <c r="AG29" s="5">
        <f>IF(Q29&gt;0,RANK(Q29,(N29:P29,Q29:AE29)),0)</f>
        <v>3</v>
      </c>
      <c r="AH29" s="5">
        <f>IF(R29&gt;0,RANK(R29,(N29:P29,Q29:AE29)),0)</f>
        <v>0</v>
      </c>
      <c r="AI29" s="5">
        <f>IF(T29&gt;0,RANK(T29,(N29:P29,Q29:AE29)),0)</f>
        <v>0</v>
      </c>
      <c r="AJ29" s="5">
        <f>IF(S29&gt;0,RANK(S29,(N29:P29,Q29:AE29)),0)</f>
        <v>0</v>
      </c>
      <c r="AK29" s="2">
        <f t="shared" si="10"/>
        <v>4.0130803818317344E-2</v>
      </c>
      <c r="AL29" s="2">
        <f t="shared" si="11"/>
        <v>0</v>
      </c>
      <c r="AM29" s="2">
        <f t="shared" si="12"/>
        <v>0</v>
      </c>
      <c r="AN29" s="2">
        <f t="shared" si="13"/>
        <v>0</v>
      </c>
      <c r="AP29" t="s">
        <v>21</v>
      </c>
      <c r="AQ29" t="s">
        <v>623</v>
      </c>
      <c r="AR29">
        <v>9</v>
      </c>
      <c r="AT29" s="77">
        <v>18</v>
      </c>
      <c r="AU29" s="79">
        <v>43</v>
      </c>
      <c r="AV29" s="82">
        <f t="shared" si="14"/>
        <v>18043</v>
      </c>
      <c r="AW29" s="82">
        <f t="shared" si="2"/>
        <v>18043</v>
      </c>
      <c r="AX29" s="5" t="s">
        <v>195</v>
      </c>
    </row>
    <row r="30" spans="1:50" ht="15" hidden="1" customHeight="1" outlineLevel="1" x14ac:dyDescent="0.2">
      <c r="A30" t="s">
        <v>670</v>
      </c>
      <c r="B30" t="s">
        <v>623</v>
      </c>
      <c r="C30" s="1">
        <f t="shared" si="3"/>
        <v>7952</v>
      </c>
      <c r="D30" s="7">
        <f>IF(N30&gt;0, RANK(N30,(N30:P30,Q30:AE30)),0)</f>
        <v>3</v>
      </c>
      <c r="E30" s="7">
        <f>IF(O30&gt;0,RANK(O30,(N30:P30,Q30:AE30)),0)</f>
        <v>1</v>
      </c>
      <c r="F30" s="7">
        <f>IF(P30&gt;0,RANK(P30,(N30:P30,Q30:AE30)),0)</f>
        <v>0</v>
      </c>
      <c r="G30" s="45">
        <f t="shared" si="4"/>
        <v>4039</v>
      </c>
      <c r="H30" s="48">
        <f t="shared" si="5"/>
        <v>0.50792253521126762</v>
      </c>
      <c r="I30" s="2"/>
      <c r="J30" s="2">
        <f t="shared" si="6"/>
        <v>0.14461770623742454</v>
      </c>
      <c r="K30" s="2">
        <f t="shared" si="7"/>
        <v>0.65254024144869216</v>
      </c>
      <c r="L30" s="2">
        <f t="shared" si="8"/>
        <v>0</v>
      </c>
      <c r="M30" s="2">
        <f t="shared" si="9"/>
        <v>0.2028420523138833</v>
      </c>
      <c r="N30" s="1">
        <v>1150</v>
      </c>
      <c r="O30" s="1">
        <v>5189</v>
      </c>
      <c r="Q30" s="1">
        <v>1613</v>
      </c>
      <c r="AG30" s="5">
        <f>IF(Q30&gt;0,RANK(Q30,(N30:P30,Q30:AE30)),0)</f>
        <v>2</v>
      </c>
      <c r="AH30" s="5">
        <f>IF(R30&gt;0,RANK(R30,(N30:P30,Q30:AE30)),0)</f>
        <v>0</v>
      </c>
      <c r="AI30" s="5">
        <f>IF(T30&gt;0,RANK(T30,(N30:P30,Q30:AE30)),0)</f>
        <v>0</v>
      </c>
      <c r="AJ30" s="5">
        <f>IF(S30&gt;0,RANK(S30,(N30:P30,Q30:AE30)),0)</f>
        <v>0</v>
      </c>
      <c r="AK30" s="2">
        <f t="shared" si="10"/>
        <v>0.2028420523138833</v>
      </c>
      <c r="AL30" s="2">
        <f t="shared" si="11"/>
        <v>0</v>
      </c>
      <c r="AM30" s="2">
        <f t="shared" si="12"/>
        <v>0</v>
      </c>
      <c r="AN30" s="2">
        <f t="shared" si="13"/>
        <v>0</v>
      </c>
      <c r="AP30" t="s">
        <v>670</v>
      </c>
      <c r="AQ30" t="s">
        <v>623</v>
      </c>
      <c r="AR30">
        <v>4</v>
      </c>
      <c r="AT30" s="77">
        <v>18</v>
      </c>
      <c r="AU30" s="79">
        <v>45</v>
      </c>
      <c r="AV30" s="82">
        <f t="shared" si="14"/>
        <v>18045</v>
      </c>
      <c r="AW30" s="82">
        <f t="shared" si="2"/>
        <v>18045</v>
      </c>
      <c r="AX30" s="5" t="s">
        <v>195</v>
      </c>
    </row>
    <row r="31" spans="1:50" ht="15" hidden="1" customHeight="1" outlineLevel="1" x14ac:dyDescent="0.2">
      <c r="A31" t="s">
        <v>35</v>
      </c>
      <c r="B31" t="s">
        <v>623</v>
      </c>
      <c r="C31" s="1">
        <f t="shared" si="3"/>
        <v>11822</v>
      </c>
      <c r="D31" s="7">
        <f>IF(N31&gt;0, RANK(N31,(N31:P31,Q31:AE31)),0)</f>
        <v>2</v>
      </c>
      <c r="E31" s="7">
        <f>IF(O31&gt;0,RANK(O31,(N31:P31,Q31:AE31)),0)</f>
        <v>1</v>
      </c>
      <c r="F31" s="7">
        <f>IF(P31&gt;0,RANK(P31,(N31:P31,Q31:AE31)),0)</f>
        <v>0</v>
      </c>
      <c r="G31" s="45">
        <f t="shared" si="4"/>
        <v>6943</v>
      </c>
      <c r="H31" s="48">
        <f t="shared" si="5"/>
        <v>0.58729487396379632</v>
      </c>
      <c r="I31" s="2"/>
      <c r="J31" s="2">
        <f t="shared" si="6"/>
        <v>0.14295381492133311</v>
      </c>
      <c r="K31" s="2">
        <f t="shared" si="7"/>
        <v>0.73024868888512939</v>
      </c>
      <c r="L31" s="2">
        <f t="shared" si="8"/>
        <v>0</v>
      </c>
      <c r="M31" s="2">
        <f t="shared" si="9"/>
        <v>0.12679749619353753</v>
      </c>
      <c r="N31" s="1">
        <v>1690</v>
      </c>
      <c r="O31" s="1">
        <v>8633</v>
      </c>
      <c r="Q31" s="1">
        <v>1499</v>
      </c>
      <c r="AG31" s="5">
        <f>IF(Q31&gt;0,RANK(Q31,(N31:P31,Q31:AE31)),0)</f>
        <v>3</v>
      </c>
      <c r="AH31" s="5">
        <f>IF(R31&gt;0,RANK(R31,(N31:P31,Q31:AE31)),0)</f>
        <v>0</v>
      </c>
      <c r="AI31" s="5">
        <f>IF(T31&gt;0,RANK(T31,(N31:P31,Q31:AE31)),0)</f>
        <v>0</v>
      </c>
      <c r="AJ31" s="5">
        <f>IF(S31&gt;0,RANK(S31,(N31:P31,Q31:AE31)),0)</f>
        <v>0</v>
      </c>
      <c r="AK31" s="2">
        <f t="shared" si="10"/>
        <v>0.12679749619353747</v>
      </c>
      <c r="AL31" s="2">
        <f t="shared" si="11"/>
        <v>0</v>
      </c>
      <c r="AM31" s="2">
        <f t="shared" si="12"/>
        <v>0</v>
      </c>
      <c r="AN31" s="2">
        <f t="shared" si="13"/>
        <v>0</v>
      </c>
      <c r="AP31" t="s">
        <v>35</v>
      </c>
      <c r="AQ31" t="s">
        <v>623</v>
      </c>
      <c r="AR31">
        <v>6</v>
      </c>
      <c r="AT31" s="77">
        <v>18</v>
      </c>
      <c r="AU31" s="79">
        <v>47</v>
      </c>
      <c r="AV31" s="82">
        <f t="shared" si="14"/>
        <v>18047</v>
      </c>
      <c r="AW31" s="82">
        <f t="shared" si="2"/>
        <v>18047</v>
      </c>
      <c r="AX31" s="5" t="s">
        <v>195</v>
      </c>
    </row>
    <row r="32" spans="1:50" ht="15" hidden="1" customHeight="1" outlineLevel="1" x14ac:dyDescent="0.2">
      <c r="A32" t="s">
        <v>81</v>
      </c>
      <c r="B32" t="s">
        <v>623</v>
      </c>
      <c r="C32" s="1">
        <f t="shared" si="3"/>
        <v>9123</v>
      </c>
      <c r="D32" s="7">
        <f>IF(N32&gt;0, RANK(N32,(N32:P32,Q32:AE32)),0)</f>
        <v>3</v>
      </c>
      <c r="E32" s="7">
        <f>IF(O32&gt;0,RANK(O32,(N32:P32,Q32:AE32)),0)</f>
        <v>1</v>
      </c>
      <c r="F32" s="7">
        <f>IF(P32&gt;0,RANK(P32,(N32:P32,Q32:AE32)),0)</f>
        <v>0</v>
      </c>
      <c r="G32" s="45">
        <f t="shared" si="4"/>
        <v>3833</v>
      </c>
      <c r="H32" s="48">
        <f t="shared" si="5"/>
        <v>0.42014688150827578</v>
      </c>
      <c r="I32" s="2"/>
      <c r="J32" s="2">
        <f t="shared" si="6"/>
        <v>0.1757097446015565</v>
      </c>
      <c r="K32" s="2">
        <f t="shared" si="7"/>
        <v>0.59585662610983225</v>
      </c>
      <c r="L32" s="2">
        <f t="shared" si="8"/>
        <v>0</v>
      </c>
      <c r="M32" s="2">
        <f t="shared" si="9"/>
        <v>0.22843362928861122</v>
      </c>
      <c r="N32" s="1">
        <v>1603</v>
      </c>
      <c r="O32" s="1">
        <v>5436</v>
      </c>
      <c r="Q32" s="1">
        <v>2084</v>
      </c>
      <c r="AG32" s="5">
        <f>IF(Q32&gt;0,RANK(Q32,(N32:P32,Q32:AE32)),0)</f>
        <v>2</v>
      </c>
      <c r="AH32" s="5">
        <f>IF(R32&gt;0,RANK(R32,(N32:P32,Q32:AE32)),0)</f>
        <v>0</v>
      </c>
      <c r="AI32" s="5">
        <f>IF(T32&gt;0,RANK(T32,(N32:P32,Q32:AE32)),0)</f>
        <v>0</v>
      </c>
      <c r="AJ32" s="5">
        <f>IF(S32&gt;0,RANK(S32,(N32:P32,Q32:AE32)),0)</f>
        <v>0</v>
      </c>
      <c r="AK32" s="2">
        <f t="shared" si="10"/>
        <v>0.22843362928861119</v>
      </c>
      <c r="AL32" s="2">
        <f t="shared" si="11"/>
        <v>0</v>
      </c>
      <c r="AM32" s="2">
        <f t="shared" si="12"/>
        <v>0</v>
      </c>
      <c r="AN32" s="2">
        <f t="shared" si="13"/>
        <v>0</v>
      </c>
      <c r="AP32" t="s">
        <v>81</v>
      </c>
      <c r="AQ32" t="s">
        <v>623</v>
      </c>
      <c r="AR32">
        <v>2</v>
      </c>
      <c r="AT32" s="77">
        <v>18</v>
      </c>
      <c r="AU32" s="79">
        <v>49</v>
      </c>
      <c r="AV32" s="82">
        <f t="shared" si="14"/>
        <v>18049</v>
      </c>
      <c r="AW32" s="82">
        <f t="shared" si="2"/>
        <v>18049</v>
      </c>
      <c r="AX32" s="5" t="s">
        <v>195</v>
      </c>
    </row>
    <row r="33" spans="1:50" ht="15" hidden="1" customHeight="1" outlineLevel="1" x14ac:dyDescent="0.2">
      <c r="A33" t="s">
        <v>59</v>
      </c>
      <c r="B33" t="s">
        <v>623</v>
      </c>
      <c r="C33" s="1">
        <f t="shared" si="3"/>
        <v>16130</v>
      </c>
      <c r="D33" s="7">
        <f>IF(N33&gt;0, RANK(N33,(N33:P33,Q33:AE33)),0)</f>
        <v>2</v>
      </c>
      <c r="E33" s="7">
        <f>IF(O33&gt;0,RANK(O33,(N33:P33,Q33:AE33)),0)</f>
        <v>1</v>
      </c>
      <c r="F33" s="7">
        <f>IF(P33&gt;0,RANK(P33,(N33:P33,Q33:AE33)),0)</f>
        <v>0</v>
      </c>
      <c r="G33" s="45">
        <f t="shared" si="4"/>
        <v>8617</v>
      </c>
      <c r="H33" s="48">
        <f t="shared" si="5"/>
        <v>0.534221946683199</v>
      </c>
      <c r="I33" s="2"/>
      <c r="J33" s="2">
        <f t="shared" si="6"/>
        <v>0.18536887786732795</v>
      </c>
      <c r="K33" s="2">
        <f t="shared" si="7"/>
        <v>0.71959082455052692</v>
      </c>
      <c r="L33" s="2">
        <f t="shared" si="8"/>
        <v>0</v>
      </c>
      <c r="M33" s="2">
        <f t="shared" si="9"/>
        <v>9.5040297582145161E-2</v>
      </c>
      <c r="N33" s="1">
        <v>2990</v>
      </c>
      <c r="O33" s="1">
        <v>11607</v>
      </c>
      <c r="Q33" s="1">
        <v>1533</v>
      </c>
      <c r="AG33" s="5">
        <f>IF(Q33&gt;0,RANK(Q33,(N33:P33,Q33:AE33)),0)</f>
        <v>3</v>
      </c>
      <c r="AH33" s="5">
        <f>IF(R33&gt;0,RANK(R33,(N33:P33,Q33:AE33)),0)</f>
        <v>0</v>
      </c>
      <c r="AI33" s="5">
        <f>IF(T33&gt;0,RANK(T33,(N33:P33,Q33:AE33)),0)</f>
        <v>0</v>
      </c>
      <c r="AJ33" s="5">
        <f>IF(S33&gt;0,RANK(S33,(N33:P33,Q33:AE33)),0)</f>
        <v>0</v>
      </c>
      <c r="AK33" s="2">
        <f t="shared" si="10"/>
        <v>9.5040297582145078E-2</v>
      </c>
      <c r="AL33" s="2">
        <f t="shared" si="11"/>
        <v>0</v>
      </c>
      <c r="AM33" s="2">
        <f t="shared" si="12"/>
        <v>0</v>
      </c>
      <c r="AN33" s="2">
        <f t="shared" si="13"/>
        <v>0</v>
      </c>
      <c r="AP33" t="s">
        <v>59</v>
      </c>
      <c r="AQ33" t="s">
        <v>623</v>
      </c>
      <c r="AR33">
        <v>8</v>
      </c>
      <c r="AT33" s="77">
        <v>18</v>
      </c>
      <c r="AU33" s="79">
        <v>51</v>
      </c>
      <c r="AV33" s="82">
        <f t="shared" si="14"/>
        <v>18051</v>
      </c>
      <c r="AW33" s="82">
        <f t="shared" si="2"/>
        <v>18051</v>
      </c>
      <c r="AX33" s="5" t="s">
        <v>195</v>
      </c>
    </row>
    <row r="34" spans="1:50" ht="15" hidden="1" customHeight="1" outlineLevel="1" x14ac:dyDescent="0.2">
      <c r="A34" t="s">
        <v>49</v>
      </c>
      <c r="B34" t="s">
        <v>623</v>
      </c>
      <c r="C34" s="1">
        <f t="shared" si="3"/>
        <v>27021</v>
      </c>
      <c r="D34" s="7">
        <f>IF(N34&gt;0, RANK(N34,(N34:P34,Q34:AE34)),0)</f>
        <v>2</v>
      </c>
      <c r="E34" s="7">
        <f>IF(O34&gt;0,RANK(O34,(N34:P34,Q34:AE34)),0)</f>
        <v>1</v>
      </c>
      <c r="F34" s="7">
        <f>IF(P34&gt;0,RANK(P34,(N34:P34,Q34:AE34)),0)</f>
        <v>0</v>
      </c>
      <c r="G34" s="45">
        <f t="shared" si="4"/>
        <v>10998</v>
      </c>
      <c r="H34" s="48">
        <f t="shared" si="5"/>
        <v>0.40701676473853671</v>
      </c>
      <c r="I34" s="2"/>
      <c r="J34" s="2">
        <f t="shared" si="6"/>
        <v>0.21646127086340253</v>
      </c>
      <c r="K34" s="2">
        <f t="shared" si="7"/>
        <v>0.62347803560193926</v>
      </c>
      <c r="L34" s="2">
        <f t="shared" si="8"/>
        <v>0</v>
      </c>
      <c r="M34" s="2">
        <f t="shared" si="9"/>
        <v>0.16006069353465824</v>
      </c>
      <c r="N34" s="1">
        <v>5849</v>
      </c>
      <c r="O34" s="1">
        <v>16847</v>
      </c>
      <c r="Q34" s="1">
        <v>4325</v>
      </c>
      <c r="AG34" s="5">
        <f>IF(Q34&gt;0,RANK(Q34,(N34:P34,Q34:AE34)),0)</f>
        <v>3</v>
      </c>
      <c r="AH34" s="5">
        <f>IF(R34&gt;0,RANK(R34,(N34:P34,Q34:AE34)),0)</f>
        <v>0</v>
      </c>
      <c r="AI34" s="5">
        <f>IF(T34&gt;0,RANK(T34,(N34:P34,Q34:AE34)),0)</f>
        <v>0</v>
      </c>
      <c r="AJ34" s="5">
        <f>IF(S34&gt;0,RANK(S34,(N34:P34,Q34:AE34)),0)</f>
        <v>0</v>
      </c>
      <c r="AK34" s="2">
        <f t="shared" si="10"/>
        <v>0.16006069353465824</v>
      </c>
      <c r="AL34" s="2">
        <f t="shared" si="11"/>
        <v>0</v>
      </c>
      <c r="AM34" s="2">
        <f t="shared" si="12"/>
        <v>0</v>
      </c>
      <c r="AN34" s="2">
        <f t="shared" si="13"/>
        <v>0</v>
      </c>
      <c r="AP34" t="s">
        <v>49</v>
      </c>
      <c r="AQ34" t="s">
        <v>623</v>
      </c>
      <c r="AR34">
        <v>5</v>
      </c>
      <c r="AT34" s="77">
        <v>18</v>
      </c>
      <c r="AU34" s="79">
        <v>53</v>
      </c>
      <c r="AV34" s="82">
        <f t="shared" si="14"/>
        <v>18053</v>
      </c>
      <c r="AW34" s="82">
        <f t="shared" si="2"/>
        <v>18053</v>
      </c>
      <c r="AX34" s="5" t="s">
        <v>195</v>
      </c>
    </row>
    <row r="35" spans="1:50" ht="15" hidden="1" customHeight="1" outlineLevel="1" x14ac:dyDescent="0.2">
      <c r="A35" t="s">
        <v>526</v>
      </c>
      <c r="B35" t="s">
        <v>623</v>
      </c>
      <c r="C35" s="1">
        <f t="shared" si="3"/>
        <v>14694</v>
      </c>
      <c r="D35" s="7">
        <f>IF(N35&gt;0, RANK(N35,(N35:P35,Q35:AE35)),0)</f>
        <v>3</v>
      </c>
      <c r="E35" s="7">
        <f>IF(O35&gt;0,RANK(O35,(N35:P35,Q35:AE35)),0)</f>
        <v>1</v>
      </c>
      <c r="F35" s="7">
        <f>IF(P35&gt;0,RANK(P35,(N35:P35,Q35:AE35)),0)</f>
        <v>0</v>
      </c>
      <c r="G35" s="45">
        <f t="shared" si="4"/>
        <v>7068</v>
      </c>
      <c r="H35" s="48">
        <f t="shared" si="5"/>
        <v>0.48101265822784811</v>
      </c>
      <c r="I35" s="2"/>
      <c r="J35" s="2">
        <f t="shared" si="6"/>
        <v>0.17088607594936708</v>
      </c>
      <c r="K35" s="2">
        <f t="shared" si="7"/>
        <v>0.65189873417721522</v>
      </c>
      <c r="L35" s="2">
        <f t="shared" si="8"/>
        <v>0</v>
      </c>
      <c r="M35" s="2">
        <f t="shared" si="9"/>
        <v>0.17721518987341767</v>
      </c>
      <c r="N35" s="1">
        <v>2511</v>
      </c>
      <c r="O35" s="1">
        <v>9579</v>
      </c>
      <c r="Q35" s="1">
        <v>2604</v>
      </c>
      <c r="AG35" s="5">
        <f>IF(Q35&gt;0,RANK(Q35,(N35:P35,Q35:AE35)),0)</f>
        <v>2</v>
      </c>
      <c r="AH35" s="5">
        <f>IF(R35&gt;0,RANK(R35,(N35:P35,Q35:AE35)),0)</f>
        <v>0</v>
      </c>
      <c r="AI35" s="5">
        <f>IF(T35&gt;0,RANK(T35,(N35:P35,Q35:AE35)),0)</f>
        <v>0</v>
      </c>
      <c r="AJ35" s="5">
        <f>IF(S35&gt;0,RANK(S35,(N35:P35,Q35:AE35)),0)</f>
        <v>0</v>
      </c>
      <c r="AK35" s="2">
        <f t="shared" si="10"/>
        <v>0.17721518987341772</v>
      </c>
      <c r="AL35" s="2">
        <f t="shared" si="11"/>
        <v>0</v>
      </c>
      <c r="AM35" s="2">
        <f t="shared" si="12"/>
        <v>0</v>
      </c>
      <c r="AN35" s="2">
        <f t="shared" si="13"/>
        <v>0</v>
      </c>
      <c r="AP35" t="s">
        <v>526</v>
      </c>
      <c r="AQ35" t="s">
        <v>623</v>
      </c>
      <c r="AR35">
        <v>8</v>
      </c>
      <c r="AT35" s="77">
        <v>18</v>
      </c>
      <c r="AU35" s="79">
        <v>55</v>
      </c>
      <c r="AV35" s="82">
        <f t="shared" si="14"/>
        <v>18055</v>
      </c>
      <c r="AW35" s="82">
        <f t="shared" si="2"/>
        <v>18055</v>
      </c>
      <c r="AX35" s="5" t="s">
        <v>195</v>
      </c>
    </row>
    <row r="36" spans="1:50" ht="15" hidden="1" customHeight="1" outlineLevel="1" x14ac:dyDescent="0.2">
      <c r="A36" t="s">
        <v>88</v>
      </c>
      <c r="B36" t="s">
        <v>623</v>
      </c>
      <c r="C36" s="1">
        <f t="shared" si="3"/>
        <v>193584</v>
      </c>
      <c r="D36" s="7">
        <f>IF(N36&gt;0, RANK(N36,(N36:P36,Q36:AE36)),0)</f>
        <v>2</v>
      </c>
      <c r="E36" s="7">
        <f>IF(O36&gt;0,RANK(O36,(N36:P36,Q36:AE36)),0)</f>
        <v>1</v>
      </c>
      <c r="F36" s="7">
        <f>IF(P36&gt;0,RANK(P36,(N36:P36,Q36:AE36)),0)</f>
        <v>0</v>
      </c>
      <c r="G36" s="45">
        <f t="shared" si="4"/>
        <v>59035</v>
      </c>
      <c r="H36" s="48">
        <f t="shared" si="5"/>
        <v>0.30495805438465989</v>
      </c>
      <c r="I36" s="2"/>
      <c r="J36" s="2">
        <f t="shared" si="6"/>
        <v>0.30329985949252003</v>
      </c>
      <c r="K36" s="2">
        <f t="shared" si="7"/>
        <v>0.60825791387717998</v>
      </c>
      <c r="L36" s="2">
        <f t="shared" si="8"/>
        <v>0</v>
      </c>
      <c r="M36" s="2">
        <f t="shared" si="9"/>
        <v>8.8442226630299992E-2</v>
      </c>
      <c r="N36" s="1">
        <v>58714</v>
      </c>
      <c r="O36" s="1">
        <v>117749</v>
      </c>
      <c r="Q36" s="1">
        <v>17121</v>
      </c>
      <c r="AG36" s="5">
        <f>IF(Q36&gt;0,RANK(Q36,(N36:P36,Q36:AE36)),0)</f>
        <v>3</v>
      </c>
      <c r="AH36" s="5">
        <f>IF(R36&gt;0,RANK(R36,(N36:P36,Q36:AE36)),0)</f>
        <v>0</v>
      </c>
      <c r="AI36" s="5">
        <f>IF(T36&gt;0,RANK(T36,(N36:P36,Q36:AE36)),0)</f>
        <v>0</v>
      </c>
      <c r="AJ36" s="5">
        <f>IF(S36&gt;0,RANK(S36,(N36:P36,Q36:AE36)),0)</f>
        <v>0</v>
      </c>
      <c r="AK36" s="2">
        <f t="shared" si="10"/>
        <v>8.8442226630300019E-2</v>
      </c>
      <c r="AL36" s="2">
        <f t="shared" si="11"/>
        <v>0</v>
      </c>
      <c r="AM36" s="2">
        <f t="shared" si="12"/>
        <v>0</v>
      </c>
      <c r="AN36" s="2">
        <f t="shared" si="13"/>
        <v>0</v>
      </c>
      <c r="AP36" t="s">
        <v>88</v>
      </c>
      <c r="AQ36" t="s">
        <v>623</v>
      </c>
      <c r="AR36">
        <v>5</v>
      </c>
      <c r="AT36" s="77">
        <v>18</v>
      </c>
      <c r="AU36" s="79">
        <v>57</v>
      </c>
      <c r="AV36" s="82">
        <f t="shared" si="14"/>
        <v>18057</v>
      </c>
      <c r="AW36" s="82">
        <f t="shared" si="2"/>
        <v>18057</v>
      </c>
      <c r="AX36" s="5" t="s">
        <v>195</v>
      </c>
    </row>
    <row r="37" spans="1:50" ht="15" hidden="1" customHeight="1" outlineLevel="1" x14ac:dyDescent="0.2">
      <c r="A37" t="s">
        <v>71</v>
      </c>
      <c r="B37" t="s">
        <v>623</v>
      </c>
      <c r="C37" s="1">
        <f t="shared" si="3"/>
        <v>42809</v>
      </c>
      <c r="D37" s="7">
        <f>IF(N37&gt;0, RANK(N37,(N37:P37,Q37:AE37)),0)</f>
        <v>3</v>
      </c>
      <c r="E37" s="7">
        <f>IF(O37&gt;0,RANK(O37,(N37:P37,Q37:AE37)),0)</f>
        <v>1</v>
      </c>
      <c r="F37" s="7">
        <f>IF(P37&gt;0,RANK(P37,(N37:P37,Q37:AE37)),0)</f>
        <v>0</v>
      </c>
      <c r="G37" s="45">
        <f t="shared" si="4"/>
        <v>17109</v>
      </c>
      <c r="H37" s="48">
        <f t="shared" si="5"/>
        <v>0.39965895022074799</v>
      </c>
      <c r="I37" s="2"/>
      <c r="J37" s="2">
        <f t="shared" si="6"/>
        <v>0.19944404214067135</v>
      </c>
      <c r="K37" s="2">
        <f t="shared" si="7"/>
        <v>0.59910299236141928</v>
      </c>
      <c r="L37" s="2">
        <f t="shared" si="8"/>
        <v>0</v>
      </c>
      <c r="M37" s="2">
        <f t="shared" si="9"/>
        <v>0.20145296549790936</v>
      </c>
      <c r="N37" s="1">
        <v>8538</v>
      </c>
      <c r="O37" s="1">
        <v>25647</v>
      </c>
      <c r="Q37" s="1">
        <v>8624</v>
      </c>
      <c r="AG37" s="5">
        <f>IF(Q37&gt;0,RANK(Q37,(N37:P37,Q37:AE37)),0)</f>
        <v>2</v>
      </c>
      <c r="AH37" s="5">
        <f>IF(R37&gt;0,RANK(R37,(N37:P37,Q37:AE37)),0)</f>
        <v>0</v>
      </c>
      <c r="AI37" s="5">
        <f>IF(T37&gt;0,RANK(T37,(N37:P37,Q37:AE37)),0)</f>
        <v>0</v>
      </c>
      <c r="AJ37" s="5">
        <f>IF(S37&gt;0,RANK(S37,(N37:P37,Q37:AE37)),0)</f>
        <v>0</v>
      </c>
      <c r="AK37" s="2">
        <f t="shared" si="10"/>
        <v>0.20145296549790931</v>
      </c>
      <c r="AL37" s="2">
        <f t="shared" si="11"/>
        <v>0</v>
      </c>
      <c r="AM37" s="2">
        <f t="shared" si="12"/>
        <v>0</v>
      </c>
      <c r="AN37" s="2">
        <f t="shared" si="13"/>
        <v>0</v>
      </c>
      <c r="AP37" t="s">
        <v>71</v>
      </c>
      <c r="AQ37" t="s">
        <v>623</v>
      </c>
      <c r="AR37">
        <v>6</v>
      </c>
      <c r="AT37" s="77">
        <v>18</v>
      </c>
      <c r="AU37" s="79">
        <v>59</v>
      </c>
      <c r="AV37" s="82">
        <f t="shared" si="14"/>
        <v>18059</v>
      </c>
      <c r="AW37" s="82">
        <f t="shared" si="2"/>
        <v>18059</v>
      </c>
      <c r="AX37" s="5" t="s">
        <v>195</v>
      </c>
    </row>
    <row r="38" spans="1:50" ht="15" hidden="1" customHeight="1" outlineLevel="1" x14ac:dyDescent="0.2">
      <c r="A38" t="s">
        <v>50</v>
      </c>
      <c r="B38" t="s">
        <v>623</v>
      </c>
      <c r="C38" s="1">
        <f t="shared" si="3"/>
        <v>20199</v>
      </c>
      <c r="D38" s="7">
        <f>IF(N38&gt;0, RANK(N38,(N38:P38,Q38:AE38)),0)</f>
        <v>2</v>
      </c>
      <c r="E38" s="7">
        <f>IF(O38&gt;0,RANK(O38,(N38:P38,Q38:AE38)),0)</f>
        <v>1</v>
      </c>
      <c r="F38" s="7">
        <f>IF(P38&gt;0,RANK(P38,(N38:P38,Q38:AE38)),0)</f>
        <v>0</v>
      </c>
      <c r="G38" s="45">
        <f t="shared" si="4"/>
        <v>9569</v>
      </c>
      <c r="H38" s="48">
        <f t="shared" si="5"/>
        <v>0.47373632358037526</v>
      </c>
      <c r="I38" s="2"/>
      <c r="J38" s="2">
        <f t="shared" si="6"/>
        <v>0.22347640972325364</v>
      </c>
      <c r="K38" s="2">
        <f t="shared" si="7"/>
        <v>0.69721273330362887</v>
      </c>
      <c r="L38" s="2">
        <f t="shared" si="8"/>
        <v>0</v>
      </c>
      <c r="M38" s="2">
        <f t="shared" si="9"/>
        <v>7.9310856973117461E-2</v>
      </c>
      <c r="N38" s="1">
        <v>4514</v>
      </c>
      <c r="O38" s="1">
        <v>14083</v>
      </c>
      <c r="Q38" s="1">
        <v>1602</v>
      </c>
      <c r="AG38" s="5">
        <f>IF(Q38&gt;0,RANK(Q38,(N38:P38,Q38:AE38)),0)</f>
        <v>3</v>
      </c>
      <c r="AH38" s="5">
        <f>IF(R38&gt;0,RANK(R38,(N38:P38,Q38:AE38)),0)</f>
        <v>0</v>
      </c>
      <c r="AI38" s="5">
        <f>IF(T38&gt;0,RANK(T38,(N38:P38,Q38:AE38)),0)</f>
        <v>0</v>
      </c>
      <c r="AJ38" s="5">
        <f>IF(S38&gt;0,RANK(S38,(N38:P38,Q38:AE38)),0)</f>
        <v>0</v>
      </c>
      <c r="AK38" s="2">
        <f t="shared" si="10"/>
        <v>7.9310856973117475E-2</v>
      </c>
      <c r="AL38" s="2">
        <f t="shared" si="11"/>
        <v>0</v>
      </c>
      <c r="AM38" s="2">
        <f t="shared" si="12"/>
        <v>0</v>
      </c>
      <c r="AN38" s="2">
        <f t="shared" si="13"/>
        <v>0</v>
      </c>
      <c r="AP38" t="s">
        <v>50</v>
      </c>
      <c r="AQ38" t="s">
        <v>623</v>
      </c>
      <c r="AR38">
        <v>9</v>
      </c>
      <c r="AT38" s="77">
        <v>18</v>
      </c>
      <c r="AU38" s="79">
        <v>61</v>
      </c>
      <c r="AV38" s="82">
        <f t="shared" si="14"/>
        <v>18061</v>
      </c>
      <c r="AW38" s="82">
        <f t="shared" si="2"/>
        <v>18061</v>
      </c>
      <c r="AX38" s="5" t="s">
        <v>195</v>
      </c>
    </row>
    <row r="39" spans="1:50" ht="15" hidden="1" customHeight="1" outlineLevel="1" x14ac:dyDescent="0.2">
      <c r="A39" t="s">
        <v>319</v>
      </c>
      <c r="B39" t="s">
        <v>623</v>
      </c>
      <c r="C39" s="1">
        <f t="shared" si="3"/>
        <v>88122</v>
      </c>
      <c r="D39" s="7">
        <f>IF(N39&gt;0, RANK(N39,(N39:P39,Q39:AE39)),0)</f>
        <v>2</v>
      </c>
      <c r="E39" s="7">
        <f>IF(O39&gt;0,RANK(O39,(N39:P39,Q39:AE39)),0)</f>
        <v>1</v>
      </c>
      <c r="F39" s="7">
        <f>IF(P39&gt;0,RANK(P39,(N39:P39,Q39:AE39)),0)</f>
        <v>0</v>
      </c>
      <c r="G39" s="45">
        <f t="shared" si="4"/>
        <v>27518</v>
      </c>
      <c r="H39" s="48">
        <f t="shared" si="5"/>
        <v>0.31227162343115228</v>
      </c>
      <c r="I39" s="2"/>
      <c r="J39" s="2">
        <f t="shared" si="6"/>
        <v>0.26303306779237873</v>
      </c>
      <c r="K39" s="2">
        <f t="shared" si="7"/>
        <v>0.57530469122353101</v>
      </c>
      <c r="L39" s="2">
        <f t="shared" si="8"/>
        <v>0</v>
      </c>
      <c r="M39" s="2">
        <f t="shared" si="9"/>
        <v>0.16166224098409032</v>
      </c>
      <c r="N39" s="1">
        <v>23179</v>
      </c>
      <c r="O39" s="1">
        <v>50697</v>
      </c>
      <c r="Q39" s="1">
        <v>14246</v>
      </c>
      <c r="AG39" s="5">
        <f>IF(Q39&gt;0,RANK(Q39,(N39:P39,Q39:AE39)),0)</f>
        <v>3</v>
      </c>
      <c r="AH39" s="5">
        <f>IF(R39&gt;0,RANK(R39,(N39:P39,Q39:AE39)),0)</f>
        <v>0</v>
      </c>
      <c r="AI39" s="5">
        <f>IF(T39&gt;0,RANK(T39,(N39:P39,Q39:AE39)),0)</f>
        <v>0</v>
      </c>
      <c r="AJ39" s="5">
        <f>IF(S39&gt;0,RANK(S39,(N39:P39,Q39:AE39)),0)</f>
        <v>0</v>
      </c>
      <c r="AK39" s="2">
        <f t="shared" si="10"/>
        <v>0.16166224098409024</v>
      </c>
      <c r="AL39" s="2">
        <f t="shared" si="11"/>
        <v>0</v>
      </c>
      <c r="AM39" s="2">
        <f t="shared" si="12"/>
        <v>0</v>
      </c>
      <c r="AN39" s="2">
        <f t="shared" si="13"/>
        <v>0</v>
      </c>
      <c r="AP39" t="s">
        <v>319</v>
      </c>
      <c r="AQ39" t="s">
        <v>623</v>
      </c>
      <c r="AR39">
        <v>4</v>
      </c>
      <c r="AT39" s="77">
        <v>18</v>
      </c>
      <c r="AU39" s="79">
        <v>63</v>
      </c>
      <c r="AV39" s="82">
        <f t="shared" si="14"/>
        <v>18063</v>
      </c>
      <c r="AW39" s="82">
        <f t="shared" si="2"/>
        <v>18063</v>
      </c>
      <c r="AX39" s="5" t="s">
        <v>195</v>
      </c>
    </row>
    <row r="40" spans="1:50" ht="15" hidden="1" customHeight="1" outlineLevel="1" x14ac:dyDescent="0.2">
      <c r="A40" t="s">
        <v>39</v>
      </c>
      <c r="B40" t="s">
        <v>623</v>
      </c>
      <c r="C40" s="1">
        <f t="shared" ref="C40:C71" si="15">SUM(N40:AE40)</f>
        <v>21061</v>
      </c>
      <c r="D40" s="7">
        <f>IF(N40&gt;0, RANK(N40,(N40:P40,Q40:AE40)),0)</f>
        <v>3</v>
      </c>
      <c r="E40" s="7">
        <f>IF(O40&gt;0,RANK(O40,(N40:P40,Q40:AE40)),0)</f>
        <v>1</v>
      </c>
      <c r="F40" s="7">
        <f>IF(P40&gt;0,RANK(P40,(N40:P40,Q40:AE40)),0)</f>
        <v>0</v>
      </c>
      <c r="G40" s="45">
        <f t="shared" ref="G40:G71" si="16">IF(C40&gt;0,MAX(N40:P40)-LARGE(N40:P40,2),0)</f>
        <v>8363</v>
      </c>
      <c r="H40" s="48">
        <f t="shared" ref="H40:H71" si="17">IF(C40&gt;0,G40/C40,0)</f>
        <v>0.3970846588481079</v>
      </c>
      <c r="I40" s="2"/>
      <c r="J40" s="2">
        <f t="shared" ref="J40:J71" si="18">IF($C40=0,"-",N40/$C40)</f>
        <v>0.19600208916955511</v>
      </c>
      <c r="K40" s="2">
        <f t="shared" ref="K40:K71" si="19">IF($C40=0,"-",O40/$C40)</f>
        <v>0.59308674801766292</v>
      </c>
      <c r="L40" s="2">
        <f t="shared" ref="L40:L71" si="20">IF($C40=0,"-",P40/$C40)</f>
        <v>0</v>
      </c>
      <c r="M40" s="2">
        <f t="shared" ref="M40:M71" si="21">IF(C40=0,"-",(1-J40-K40-L40))</f>
        <v>0.21091116281278199</v>
      </c>
      <c r="N40" s="1">
        <v>4128</v>
      </c>
      <c r="O40" s="1">
        <v>12491</v>
      </c>
      <c r="Q40" s="1">
        <v>4442</v>
      </c>
      <c r="AG40" s="5">
        <f>IF(Q40&gt;0,RANK(Q40,(N40:P40,Q40:AE40)),0)</f>
        <v>2</v>
      </c>
      <c r="AH40" s="5">
        <f>IF(R40&gt;0,RANK(R40,(N40:P40,Q40:AE40)),0)</f>
        <v>0</v>
      </c>
      <c r="AI40" s="5">
        <f>IF(T40&gt;0,RANK(T40,(N40:P40,Q40:AE40)),0)</f>
        <v>0</v>
      </c>
      <c r="AJ40" s="5">
        <f>IF(S40&gt;0,RANK(S40,(N40:P40,Q40:AE40)),0)</f>
        <v>0</v>
      </c>
      <c r="AK40" s="2">
        <f t="shared" ref="AK40:AK71" si="22">IF($C40=0,"-",Q40/$C40)</f>
        <v>0.21091116281278191</v>
      </c>
      <c r="AL40" s="2">
        <f t="shared" ref="AL40:AL71" si="23">IF($C40=0,"-",R40/$C40)</f>
        <v>0</v>
      </c>
      <c r="AM40" s="2">
        <f t="shared" ref="AM40:AM71" si="24">IF($C40=0,"-",T40/$C40)</f>
        <v>0</v>
      </c>
      <c r="AN40" s="2">
        <f t="shared" ref="AN40:AN71" si="25">IF($C40=0,"-",S40/$C40)</f>
        <v>0</v>
      </c>
      <c r="AP40" t="s">
        <v>39</v>
      </c>
      <c r="AQ40" t="s">
        <v>623</v>
      </c>
      <c r="AR40">
        <v>6</v>
      </c>
      <c r="AT40" s="77">
        <v>18</v>
      </c>
      <c r="AU40" s="79">
        <v>65</v>
      </c>
      <c r="AV40" s="82">
        <f t="shared" si="14"/>
        <v>18065</v>
      </c>
      <c r="AW40" s="82">
        <f t="shared" si="2"/>
        <v>18065</v>
      </c>
      <c r="AX40" s="5" t="s">
        <v>195</v>
      </c>
    </row>
    <row r="41" spans="1:50" ht="15" hidden="1" customHeight="1" outlineLevel="1" x14ac:dyDescent="0.2">
      <c r="A41" t="s">
        <v>68</v>
      </c>
      <c r="B41" t="s">
        <v>623</v>
      </c>
      <c r="C41" s="1">
        <f t="shared" si="15"/>
        <v>40547</v>
      </c>
      <c r="D41" s="7">
        <f>IF(N41&gt;0, RANK(N41,(N41:P41,Q41:AE41)),0)</f>
        <v>2</v>
      </c>
      <c r="E41" s="7">
        <f>IF(O41&gt;0,RANK(O41,(N41:P41,Q41:AE41)),0)</f>
        <v>1</v>
      </c>
      <c r="F41" s="7">
        <f>IF(P41&gt;0,RANK(P41,(N41:P41,Q41:AE41)),0)</f>
        <v>0</v>
      </c>
      <c r="G41" s="45">
        <f t="shared" si="16"/>
        <v>14488</v>
      </c>
      <c r="H41" s="48">
        <f t="shared" si="17"/>
        <v>0.3573137346782746</v>
      </c>
      <c r="I41" s="2"/>
      <c r="J41" s="2">
        <f t="shared" si="18"/>
        <v>0.24344587762349865</v>
      </c>
      <c r="K41" s="2">
        <f t="shared" si="19"/>
        <v>0.60075961230177322</v>
      </c>
      <c r="L41" s="2">
        <f t="shared" si="20"/>
        <v>0</v>
      </c>
      <c r="M41" s="2">
        <f t="shared" si="21"/>
        <v>0.15579451007472811</v>
      </c>
      <c r="N41" s="1">
        <v>9871</v>
      </c>
      <c r="O41" s="1">
        <v>24359</v>
      </c>
      <c r="Q41" s="1">
        <v>6317</v>
      </c>
      <c r="AG41" s="5">
        <f>IF(Q41&gt;0,RANK(Q41,(N41:P41,Q41:AE41)),0)</f>
        <v>3</v>
      </c>
      <c r="AH41" s="5">
        <f>IF(R41&gt;0,RANK(R41,(N41:P41,Q41:AE41)),0)</f>
        <v>0</v>
      </c>
      <c r="AI41" s="5">
        <f>IF(T41&gt;0,RANK(T41,(N41:P41,Q41:AE41)),0)</f>
        <v>0</v>
      </c>
      <c r="AJ41" s="5">
        <f>IF(S41&gt;0,RANK(S41,(N41:P41,Q41:AE41)),0)</f>
        <v>0</v>
      </c>
      <c r="AK41" s="2">
        <f t="shared" si="22"/>
        <v>0.15579451007472808</v>
      </c>
      <c r="AL41" s="2">
        <f t="shared" si="23"/>
        <v>0</v>
      </c>
      <c r="AM41" s="2">
        <f t="shared" si="24"/>
        <v>0</v>
      </c>
      <c r="AN41" s="2">
        <f t="shared" si="25"/>
        <v>0</v>
      </c>
      <c r="AP41" t="s">
        <v>68</v>
      </c>
      <c r="AQ41" t="s">
        <v>623</v>
      </c>
      <c r="AT41" s="77">
        <v>18</v>
      </c>
      <c r="AU41" s="79">
        <v>67</v>
      </c>
      <c r="AV41" s="82">
        <f t="shared" si="14"/>
        <v>18067</v>
      </c>
      <c r="AW41" s="82">
        <f t="shared" si="2"/>
        <v>18067</v>
      </c>
      <c r="AX41" s="5" t="s">
        <v>195</v>
      </c>
    </row>
    <row r="42" spans="1:50" ht="15" hidden="1" customHeight="1" outlineLevel="1" x14ac:dyDescent="0.2">
      <c r="A42" t="s">
        <v>290</v>
      </c>
      <c r="B42" t="s">
        <v>623</v>
      </c>
      <c r="C42" s="1">
        <f t="shared" si="15"/>
        <v>17731</v>
      </c>
      <c r="D42" s="7">
        <f>IF(N42&gt;0, RANK(N42,(N42:P42,Q42:AE42)),0)</f>
        <v>3</v>
      </c>
      <c r="E42" s="7">
        <f>IF(O42&gt;0,RANK(O42,(N42:P42,Q42:AE42)),0)</f>
        <v>1</v>
      </c>
      <c r="F42" s="7">
        <f>IF(P42&gt;0,RANK(P42,(N42:P42,Q42:AE42)),0)</f>
        <v>0</v>
      </c>
      <c r="G42" s="45">
        <f t="shared" si="16"/>
        <v>8955</v>
      </c>
      <c r="H42" s="48">
        <f t="shared" si="17"/>
        <v>0.50504765664655127</v>
      </c>
      <c r="I42" s="2"/>
      <c r="J42" s="2">
        <f t="shared" si="18"/>
        <v>0.15814110879251028</v>
      </c>
      <c r="K42" s="2">
        <f t="shared" si="19"/>
        <v>0.66318876543906158</v>
      </c>
      <c r="L42" s="2">
        <f t="shared" si="20"/>
        <v>0</v>
      </c>
      <c r="M42" s="2">
        <f t="shared" si="21"/>
        <v>0.17867012576842811</v>
      </c>
      <c r="N42" s="1">
        <v>2804</v>
      </c>
      <c r="O42" s="1">
        <v>11759</v>
      </c>
      <c r="Q42" s="1">
        <v>3168</v>
      </c>
      <c r="AG42" s="5">
        <f>IF(Q42&gt;0,RANK(Q42,(N42:P42,Q42:AE42)),0)</f>
        <v>2</v>
      </c>
      <c r="AH42" s="5">
        <f>IF(R42&gt;0,RANK(R42,(N42:P42,Q42:AE42)),0)</f>
        <v>0</v>
      </c>
      <c r="AI42" s="5">
        <f>IF(T42&gt;0,RANK(T42,(N42:P42,Q42:AE42)),0)</f>
        <v>0</v>
      </c>
      <c r="AJ42" s="5">
        <f>IF(S42&gt;0,RANK(S42,(N42:P42,Q42:AE42)),0)</f>
        <v>0</v>
      </c>
      <c r="AK42" s="2">
        <f t="shared" si="22"/>
        <v>0.17867012576842817</v>
      </c>
      <c r="AL42" s="2">
        <f t="shared" si="23"/>
        <v>0</v>
      </c>
      <c r="AM42" s="2">
        <f t="shared" si="24"/>
        <v>0</v>
      </c>
      <c r="AN42" s="2">
        <f t="shared" si="25"/>
        <v>0</v>
      </c>
      <c r="AP42" t="s">
        <v>290</v>
      </c>
      <c r="AQ42" t="s">
        <v>623</v>
      </c>
      <c r="AR42">
        <v>3</v>
      </c>
      <c r="AS42" s="1"/>
      <c r="AT42" s="77">
        <v>18</v>
      </c>
      <c r="AU42" s="79">
        <v>69</v>
      </c>
      <c r="AV42" s="82">
        <f t="shared" si="14"/>
        <v>18069</v>
      </c>
      <c r="AW42" s="82">
        <f t="shared" si="2"/>
        <v>18069</v>
      </c>
      <c r="AX42" s="5" t="s">
        <v>195</v>
      </c>
    </row>
    <row r="43" spans="1:50" ht="15" hidden="1" customHeight="1" outlineLevel="1" x14ac:dyDescent="0.2">
      <c r="A43" t="s">
        <v>277</v>
      </c>
      <c r="B43" t="s">
        <v>623</v>
      </c>
      <c r="C43" s="1">
        <f t="shared" si="15"/>
        <v>19136</v>
      </c>
      <c r="D43" s="7">
        <f>IF(N43&gt;0, RANK(N43,(N43:P43,Q43:AE43)),0)</f>
        <v>3</v>
      </c>
      <c r="E43" s="7">
        <f>IF(O43&gt;0,RANK(O43,(N43:P43,Q43:AE43)),0)</f>
        <v>1</v>
      </c>
      <c r="F43" s="7">
        <f>IF(P43&gt;0,RANK(P43,(N43:P43,Q43:AE43)),0)</f>
        <v>0</v>
      </c>
      <c r="G43" s="45">
        <f t="shared" si="16"/>
        <v>8480</v>
      </c>
      <c r="H43" s="48">
        <f t="shared" si="17"/>
        <v>0.44314381270903008</v>
      </c>
      <c r="I43" s="2"/>
      <c r="J43" s="2">
        <f t="shared" si="18"/>
        <v>0.16900083612040134</v>
      </c>
      <c r="K43" s="2">
        <f t="shared" si="19"/>
        <v>0.61214464882943143</v>
      </c>
      <c r="L43" s="2">
        <f t="shared" si="20"/>
        <v>0</v>
      </c>
      <c r="M43" s="2">
        <f t="shared" si="21"/>
        <v>0.21885451505016718</v>
      </c>
      <c r="N43" s="1">
        <v>3234</v>
      </c>
      <c r="O43" s="1">
        <v>11714</v>
      </c>
      <c r="Q43" s="1">
        <v>4188</v>
      </c>
      <c r="AG43" s="5">
        <f>IF(Q43&gt;0,RANK(Q43,(N43:P43,Q43:AE43)),0)</f>
        <v>2</v>
      </c>
      <c r="AH43" s="5">
        <f>IF(R43&gt;0,RANK(R43,(N43:P43,Q43:AE43)),0)</f>
        <v>0</v>
      </c>
      <c r="AI43" s="5">
        <f>IF(T43&gt;0,RANK(T43,(N43:P43,Q43:AE43)),0)</f>
        <v>0</v>
      </c>
      <c r="AJ43" s="5">
        <f>IF(S43&gt;0,RANK(S43,(N43:P43,Q43:AE43)),0)</f>
        <v>0</v>
      </c>
      <c r="AK43" s="2">
        <f t="shared" si="22"/>
        <v>0.21885451505016723</v>
      </c>
      <c r="AL43" s="2">
        <f t="shared" si="23"/>
        <v>0</v>
      </c>
      <c r="AM43" s="2">
        <f t="shared" si="24"/>
        <v>0</v>
      </c>
      <c r="AN43" s="2">
        <f t="shared" si="25"/>
        <v>0</v>
      </c>
      <c r="AP43" t="s">
        <v>277</v>
      </c>
      <c r="AQ43" t="s">
        <v>623</v>
      </c>
      <c r="AR43">
        <v>9</v>
      </c>
      <c r="AS43" s="1"/>
      <c r="AT43" s="77">
        <v>18</v>
      </c>
      <c r="AU43" s="79">
        <v>71</v>
      </c>
      <c r="AV43" s="82">
        <f t="shared" si="14"/>
        <v>18071</v>
      </c>
      <c r="AW43" s="82">
        <f t="shared" si="2"/>
        <v>18071</v>
      </c>
      <c r="AX43" s="5" t="s">
        <v>195</v>
      </c>
    </row>
    <row r="44" spans="1:50" ht="15" hidden="1" customHeight="1" outlineLevel="1" x14ac:dyDescent="0.2">
      <c r="A44" t="s">
        <v>193</v>
      </c>
      <c r="B44" t="s">
        <v>623</v>
      </c>
      <c r="C44" s="1">
        <f t="shared" si="15"/>
        <v>15371</v>
      </c>
      <c r="D44" s="7">
        <f>IF(N44&gt;0, RANK(N44,(N44:P44,Q44:AE44)),0)</f>
        <v>2</v>
      </c>
      <c r="E44" s="7">
        <f>IF(O44&gt;0,RANK(O44,(N44:P44,Q44:AE44)),0)</f>
        <v>1</v>
      </c>
      <c r="F44" s="7">
        <f>IF(P44&gt;0,RANK(P44,(N44:P44,Q44:AE44)),0)</f>
        <v>0</v>
      </c>
      <c r="G44" s="45">
        <f t="shared" si="16"/>
        <v>7474</v>
      </c>
      <c r="H44" s="48">
        <f t="shared" si="17"/>
        <v>0.48624032268557671</v>
      </c>
      <c r="I44" s="2"/>
      <c r="J44" s="2">
        <f t="shared" si="18"/>
        <v>0.18892720057250667</v>
      </c>
      <c r="K44" s="2">
        <f t="shared" si="19"/>
        <v>0.67516752325808338</v>
      </c>
      <c r="L44" s="2">
        <f t="shared" si="20"/>
        <v>0</v>
      </c>
      <c r="M44" s="2">
        <f t="shared" si="21"/>
        <v>0.13590527616940995</v>
      </c>
      <c r="N44" s="1">
        <v>2904</v>
      </c>
      <c r="O44" s="1">
        <v>10378</v>
      </c>
      <c r="Q44" s="1">
        <v>2089</v>
      </c>
      <c r="AG44" s="5">
        <f>IF(Q44&gt;0,RANK(Q44,(N44:P44,Q44:AE44)),0)</f>
        <v>3</v>
      </c>
      <c r="AH44" s="5">
        <f>IF(R44&gt;0,RANK(R44,(N44:P44,Q44:AE44)),0)</f>
        <v>0</v>
      </c>
      <c r="AI44" s="5">
        <f>IF(T44&gt;0,RANK(T44,(N44:P44,Q44:AE44)),0)</f>
        <v>0</v>
      </c>
      <c r="AJ44" s="5">
        <f>IF(S44&gt;0,RANK(S44,(N44:P44,Q44:AE44)),0)</f>
        <v>0</v>
      </c>
      <c r="AK44" s="2">
        <f t="shared" si="22"/>
        <v>0.13590527616940992</v>
      </c>
      <c r="AL44" s="2">
        <f t="shared" si="23"/>
        <v>0</v>
      </c>
      <c r="AM44" s="2">
        <f t="shared" si="24"/>
        <v>0</v>
      </c>
      <c r="AN44" s="2">
        <f t="shared" si="25"/>
        <v>0</v>
      </c>
      <c r="AP44" t="s">
        <v>193</v>
      </c>
      <c r="AQ44" t="s">
        <v>623</v>
      </c>
      <c r="AR44">
        <v>4</v>
      </c>
      <c r="AS44" s="1"/>
      <c r="AT44" s="77">
        <v>18</v>
      </c>
      <c r="AU44" s="79">
        <v>73</v>
      </c>
      <c r="AV44" s="82">
        <f t="shared" si="14"/>
        <v>18073</v>
      </c>
      <c r="AW44" s="82">
        <f t="shared" si="2"/>
        <v>18073</v>
      </c>
      <c r="AX44" s="5" t="s">
        <v>195</v>
      </c>
    </row>
    <row r="45" spans="1:50" ht="15" hidden="1" customHeight="1" outlineLevel="1" x14ac:dyDescent="0.2">
      <c r="A45" t="s">
        <v>771</v>
      </c>
      <c r="B45" t="s">
        <v>623</v>
      </c>
      <c r="C45" s="1">
        <f t="shared" si="15"/>
        <v>8405</v>
      </c>
      <c r="D45" s="7">
        <f>IF(N45&gt;0, RANK(N45,(N45:P45,Q45:AE45)),0)</f>
        <v>3</v>
      </c>
      <c r="E45" s="7">
        <f>IF(O45&gt;0,RANK(O45,(N45:P45,Q45:AE45)),0)</f>
        <v>1</v>
      </c>
      <c r="F45" s="7">
        <f>IF(P45&gt;0,RANK(P45,(N45:P45,Q45:AE45)),0)</f>
        <v>0</v>
      </c>
      <c r="G45" s="45">
        <f t="shared" si="16"/>
        <v>3987</v>
      </c>
      <c r="H45" s="48">
        <f t="shared" si="17"/>
        <v>0.474360499702558</v>
      </c>
      <c r="I45" s="2"/>
      <c r="J45" s="2">
        <f t="shared" si="18"/>
        <v>0.14753123140987506</v>
      </c>
      <c r="K45" s="2">
        <f t="shared" si="19"/>
        <v>0.62189173111243312</v>
      </c>
      <c r="L45" s="2">
        <f t="shared" si="20"/>
        <v>0</v>
      </c>
      <c r="M45" s="2">
        <f t="shared" si="21"/>
        <v>0.23057703747769176</v>
      </c>
      <c r="N45" s="1">
        <v>1240</v>
      </c>
      <c r="O45" s="1">
        <v>5227</v>
      </c>
      <c r="Q45" s="1">
        <v>1938</v>
      </c>
      <c r="AG45" s="5">
        <f>IF(Q45&gt;0,RANK(Q45,(N45:P45,Q45:AE45)),0)</f>
        <v>2</v>
      </c>
      <c r="AH45" s="5">
        <f>IF(R45&gt;0,RANK(R45,(N45:P45,Q45:AE45)),0)</f>
        <v>0</v>
      </c>
      <c r="AI45" s="5">
        <f>IF(T45&gt;0,RANK(T45,(N45:P45,Q45:AE45)),0)</f>
        <v>0</v>
      </c>
      <c r="AJ45" s="5">
        <f>IF(S45&gt;0,RANK(S45,(N45:P45,Q45:AE45)),0)</f>
        <v>0</v>
      </c>
      <c r="AK45" s="2">
        <f t="shared" si="22"/>
        <v>0.23057703747769184</v>
      </c>
      <c r="AL45" s="2">
        <f t="shared" si="23"/>
        <v>0</v>
      </c>
      <c r="AM45" s="2">
        <f t="shared" si="24"/>
        <v>0</v>
      </c>
      <c r="AN45" s="2">
        <f t="shared" si="25"/>
        <v>0</v>
      </c>
      <c r="AP45" t="s">
        <v>771</v>
      </c>
      <c r="AQ45" t="s">
        <v>623</v>
      </c>
      <c r="AR45">
        <v>3</v>
      </c>
      <c r="AS45" s="1"/>
      <c r="AT45" s="77">
        <v>18</v>
      </c>
      <c r="AU45" s="79">
        <v>75</v>
      </c>
      <c r="AV45" s="82">
        <f t="shared" si="14"/>
        <v>18075</v>
      </c>
      <c r="AW45" s="82">
        <f t="shared" si="2"/>
        <v>18075</v>
      </c>
      <c r="AX45" s="5" t="s">
        <v>195</v>
      </c>
    </row>
    <row r="46" spans="1:50" ht="15" hidden="1" customHeight="1" outlineLevel="1" x14ac:dyDescent="0.2">
      <c r="A46" t="s">
        <v>528</v>
      </c>
      <c r="B46" t="s">
        <v>623</v>
      </c>
      <c r="C46" s="1">
        <f t="shared" si="15"/>
        <v>14537</v>
      </c>
      <c r="D46" s="7">
        <f>IF(N46&gt;0, RANK(N46,(N46:P46,Q46:AE46)),0)</f>
        <v>2</v>
      </c>
      <c r="E46" s="7">
        <f>IF(O46&gt;0,RANK(O46,(N46:P46,Q46:AE46)),0)</f>
        <v>1</v>
      </c>
      <c r="F46" s="7">
        <f>IF(P46&gt;0,RANK(P46,(N46:P46,Q46:AE46)),0)</f>
        <v>0</v>
      </c>
      <c r="G46" s="45">
        <f t="shared" si="16"/>
        <v>5365</v>
      </c>
      <c r="H46" s="48">
        <f t="shared" si="17"/>
        <v>0.369058265116599</v>
      </c>
      <c r="I46" s="2"/>
      <c r="J46" s="2">
        <f t="shared" si="18"/>
        <v>0.25527963128568482</v>
      </c>
      <c r="K46" s="2">
        <f t="shared" si="19"/>
        <v>0.62433789640228388</v>
      </c>
      <c r="L46" s="2">
        <f t="shared" si="20"/>
        <v>0</v>
      </c>
      <c r="M46" s="2">
        <f t="shared" si="21"/>
        <v>0.12038247231203125</v>
      </c>
      <c r="N46" s="1">
        <v>3711</v>
      </c>
      <c r="O46" s="1">
        <v>9076</v>
      </c>
      <c r="Q46" s="1">
        <v>1750</v>
      </c>
      <c r="AG46" s="5">
        <f>IF(Q46&gt;0,RANK(Q46,(N46:P46,Q46:AE46)),0)</f>
        <v>3</v>
      </c>
      <c r="AH46" s="5">
        <f>IF(R46&gt;0,RANK(R46,(N46:P46,Q46:AE46)),0)</f>
        <v>0</v>
      </c>
      <c r="AI46" s="5">
        <f>IF(T46&gt;0,RANK(T46,(N46:P46,Q46:AE46)),0)</f>
        <v>0</v>
      </c>
      <c r="AJ46" s="5">
        <f>IF(S46&gt;0,RANK(S46,(N46:P46,Q46:AE46)),0)</f>
        <v>0</v>
      </c>
      <c r="AK46" s="2">
        <f t="shared" si="22"/>
        <v>0.12038247231203136</v>
      </c>
      <c r="AL46" s="2">
        <f t="shared" si="23"/>
        <v>0</v>
      </c>
      <c r="AM46" s="2">
        <f t="shared" si="24"/>
        <v>0</v>
      </c>
      <c r="AN46" s="2">
        <f t="shared" si="25"/>
        <v>0</v>
      </c>
      <c r="AP46" t="s">
        <v>528</v>
      </c>
      <c r="AQ46" t="s">
        <v>623</v>
      </c>
      <c r="AR46">
        <v>6</v>
      </c>
      <c r="AT46" s="77">
        <v>18</v>
      </c>
      <c r="AU46" s="79">
        <v>77</v>
      </c>
      <c r="AV46" s="82">
        <f t="shared" si="14"/>
        <v>18077</v>
      </c>
      <c r="AW46" s="82">
        <f t="shared" si="2"/>
        <v>18077</v>
      </c>
      <c r="AX46" s="5" t="s">
        <v>195</v>
      </c>
    </row>
    <row r="47" spans="1:50" ht="15" hidden="1" customHeight="1" outlineLevel="1" x14ac:dyDescent="0.2">
      <c r="A47" t="s">
        <v>967</v>
      </c>
      <c r="B47" t="s">
        <v>623</v>
      </c>
      <c r="C47" s="1">
        <f t="shared" si="15"/>
        <v>12153</v>
      </c>
      <c r="D47" s="7">
        <f>IF(N47&gt;0, RANK(N47,(N47:P47,Q47:AE47)),0)</f>
        <v>3</v>
      </c>
      <c r="E47" s="7">
        <f>IF(O47&gt;0,RANK(O47,(N47:P47,Q47:AE47)),0)</f>
        <v>1</v>
      </c>
      <c r="F47" s="7">
        <f>IF(P47&gt;0,RANK(P47,(N47:P47,Q47:AE47)),0)</f>
        <v>0</v>
      </c>
      <c r="G47" s="45">
        <f t="shared" si="16"/>
        <v>5617</v>
      </c>
      <c r="H47" s="48">
        <f t="shared" si="17"/>
        <v>0.4621904056611536</v>
      </c>
      <c r="I47" s="2"/>
      <c r="J47" s="2">
        <f t="shared" si="18"/>
        <v>0.15880852464412079</v>
      </c>
      <c r="K47" s="2">
        <f t="shared" si="19"/>
        <v>0.62099893030527442</v>
      </c>
      <c r="L47" s="2">
        <f t="shared" si="20"/>
        <v>0</v>
      </c>
      <c r="M47" s="2">
        <f t="shared" si="21"/>
        <v>0.22019254505060482</v>
      </c>
      <c r="N47" s="1">
        <v>1930</v>
      </c>
      <c r="O47" s="1">
        <v>7547</v>
      </c>
      <c r="Q47" s="1">
        <v>2676</v>
      </c>
      <c r="AG47" s="5">
        <f>IF(Q47&gt;0,RANK(Q47,(N47:P47,Q47:AE47)),0)</f>
        <v>2</v>
      </c>
      <c r="AH47" s="5">
        <f>IF(R47&gt;0,RANK(R47,(N47:P47,Q47:AE47)),0)</f>
        <v>0</v>
      </c>
      <c r="AI47" s="5">
        <f>IF(T47&gt;0,RANK(T47,(N47:P47,Q47:AE47)),0)</f>
        <v>0</v>
      </c>
      <c r="AJ47" s="5">
        <f>IF(S47&gt;0,RANK(S47,(N47:P47,Q47:AE47)),0)</f>
        <v>0</v>
      </c>
      <c r="AK47" s="2">
        <f t="shared" si="22"/>
        <v>0.22019254505060479</v>
      </c>
      <c r="AL47" s="2">
        <f t="shared" si="23"/>
        <v>0</v>
      </c>
      <c r="AM47" s="2">
        <f t="shared" si="24"/>
        <v>0</v>
      </c>
      <c r="AN47" s="2">
        <f t="shared" si="25"/>
        <v>0</v>
      </c>
      <c r="AP47" t="s">
        <v>967</v>
      </c>
      <c r="AQ47" t="s">
        <v>623</v>
      </c>
      <c r="AR47">
        <v>6</v>
      </c>
      <c r="AT47" s="77">
        <v>18</v>
      </c>
      <c r="AU47" s="79">
        <v>79</v>
      </c>
      <c r="AV47" s="82">
        <f t="shared" si="14"/>
        <v>18079</v>
      </c>
      <c r="AW47" s="82">
        <f t="shared" si="2"/>
        <v>18079</v>
      </c>
      <c r="AX47" s="5" t="s">
        <v>195</v>
      </c>
    </row>
    <row r="48" spans="1:50" ht="15" hidden="1" customHeight="1" outlineLevel="1" x14ac:dyDescent="0.2">
      <c r="A48" t="s">
        <v>92</v>
      </c>
      <c r="B48" t="s">
        <v>623</v>
      </c>
      <c r="C48" s="1">
        <f t="shared" si="15"/>
        <v>77274</v>
      </c>
      <c r="D48" s="7">
        <f>IF(N48&gt;0, RANK(N48,(N48:P48,Q48:AE48)),0)</f>
        <v>2</v>
      </c>
      <c r="E48" s="7">
        <f>IF(O48&gt;0,RANK(O48,(N48:P48,Q48:AE48)),0)</f>
        <v>1</v>
      </c>
      <c r="F48" s="7">
        <f>IF(P48&gt;0,RANK(P48,(N48:P48,Q48:AE48)),0)</f>
        <v>0</v>
      </c>
      <c r="G48" s="45">
        <f t="shared" si="16"/>
        <v>29837</v>
      </c>
      <c r="H48" s="48">
        <f t="shared" si="17"/>
        <v>0.38611952273727257</v>
      </c>
      <c r="I48" s="2"/>
      <c r="J48" s="2">
        <f t="shared" si="18"/>
        <v>0.22814918342521417</v>
      </c>
      <c r="K48" s="2">
        <f t="shared" si="19"/>
        <v>0.61426870616248674</v>
      </c>
      <c r="L48" s="2">
        <f t="shared" si="20"/>
        <v>0</v>
      </c>
      <c r="M48" s="2">
        <f t="shared" si="21"/>
        <v>0.15758211041229908</v>
      </c>
      <c r="N48" s="1">
        <v>17630</v>
      </c>
      <c r="O48" s="1">
        <v>47467</v>
      </c>
      <c r="Q48" s="1">
        <v>12177</v>
      </c>
      <c r="AG48" s="5">
        <f>IF(Q48&gt;0,RANK(Q48,(N48:P48,Q48:AE48)),0)</f>
        <v>3</v>
      </c>
      <c r="AH48" s="5">
        <f>IF(R48&gt;0,RANK(R48,(N48:P48,Q48:AE48)),0)</f>
        <v>0</v>
      </c>
      <c r="AI48" s="5">
        <f>IF(T48&gt;0,RANK(T48,(N48:P48,Q48:AE48)),0)</f>
        <v>0</v>
      </c>
      <c r="AJ48" s="5">
        <f>IF(S48&gt;0,RANK(S48,(N48:P48,Q48:AE48)),0)</f>
        <v>0</v>
      </c>
      <c r="AK48" s="2">
        <f t="shared" si="22"/>
        <v>0.15758211041229908</v>
      </c>
      <c r="AL48" s="2">
        <f t="shared" si="23"/>
        <v>0</v>
      </c>
      <c r="AM48" s="2">
        <f t="shared" si="24"/>
        <v>0</v>
      </c>
      <c r="AN48" s="2">
        <f t="shared" si="25"/>
        <v>0</v>
      </c>
      <c r="AP48" t="s">
        <v>92</v>
      </c>
      <c r="AQ48" t="s">
        <v>623</v>
      </c>
      <c r="AR48">
        <v>9</v>
      </c>
      <c r="AT48" s="77">
        <v>18</v>
      </c>
      <c r="AU48" s="79">
        <v>81</v>
      </c>
      <c r="AV48" s="82">
        <f t="shared" si="14"/>
        <v>18081</v>
      </c>
      <c r="AW48" s="82">
        <f t="shared" si="2"/>
        <v>18081</v>
      </c>
      <c r="AX48" s="5" t="s">
        <v>195</v>
      </c>
    </row>
    <row r="49" spans="1:50" ht="15" hidden="1" customHeight="1" outlineLevel="1" x14ac:dyDescent="0.2">
      <c r="A49" t="s">
        <v>868</v>
      </c>
      <c r="B49" t="s">
        <v>623</v>
      </c>
      <c r="C49" s="1">
        <f t="shared" si="15"/>
        <v>15840</v>
      </c>
      <c r="D49" s="7">
        <f>IF(N49&gt;0, RANK(N49,(N49:P49,Q49:AE49)),0)</f>
        <v>2</v>
      </c>
      <c r="E49" s="7">
        <f>IF(O49&gt;0,RANK(O49,(N49:P49,Q49:AE49)),0)</f>
        <v>1</v>
      </c>
      <c r="F49" s="7">
        <f>IF(P49&gt;0,RANK(P49,(N49:P49,Q49:AE49)),0)</f>
        <v>0</v>
      </c>
      <c r="G49" s="45">
        <f t="shared" si="16"/>
        <v>8401</v>
      </c>
      <c r="H49" s="48">
        <f t="shared" si="17"/>
        <v>0.53036616161616157</v>
      </c>
      <c r="I49" s="2"/>
      <c r="J49" s="2">
        <f t="shared" si="18"/>
        <v>0.1773358585858586</v>
      </c>
      <c r="K49" s="2">
        <f t="shared" si="19"/>
        <v>0.70770202020202022</v>
      </c>
      <c r="L49" s="2">
        <f t="shared" si="20"/>
        <v>0</v>
      </c>
      <c r="M49" s="2">
        <f t="shared" si="21"/>
        <v>0.11496212121212113</v>
      </c>
      <c r="N49" s="1">
        <v>2809</v>
      </c>
      <c r="O49" s="1">
        <v>11210</v>
      </c>
      <c r="Q49" s="1">
        <v>1821</v>
      </c>
      <c r="AG49" s="5">
        <f>IF(Q49&gt;0,RANK(Q49,(N49:P49,Q49:AE49)),0)</f>
        <v>3</v>
      </c>
      <c r="AH49" s="5">
        <f>IF(R49&gt;0,RANK(R49,(N49:P49,Q49:AE49)),0)</f>
        <v>0</v>
      </c>
      <c r="AI49" s="5">
        <f>IF(T49&gt;0,RANK(T49,(N49:P49,Q49:AE49)),0)</f>
        <v>0</v>
      </c>
      <c r="AJ49" s="5">
        <f>IF(S49&gt;0,RANK(S49,(N49:P49,Q49:AE49)),0)</f>
        <v>0</v>
      </c>
      <c r="AK49" s="2">
        <f t="shared" si="22"/>
        <v>0.11496212121212121</v>
      </c>
      <c r="AL49" s="2">
        <f t="shared" si="23"/>
        <v>0</v>
      </c>
      <c r="AM49" s="2">
        <f t="shared" si="24"/>
        <v>0</v>
      </c>
      <c r="AN49" s="2">
        <f t="shared" si="25"/>
        <v>0</v>
      </c>
      <c r="AP49" t="s">
        <v>868</v>
      </c>
      <c r="AQ49" t="s">
        <v>623</v>
      </c>
      <c r="AR49">
        <v>8</v>
      </c>
      <c r="AT49" s="77">
        <v>18</v>
      </c>
      <c r="AU49" s="79">
        <v>83</v>
      </c>
      <c r="AV49" s="82">
        <f t="shared" si="14"/>
        <v>18083</v>
      </c>
      <c r="AW49" s="82">
        <f t="shared" si="2"/>
        <v>18083</v>
      </c>
      <c r="AX49" s="5" t="s">
        <v>195</v>
      </c>
    </row>
    <row r="50" spans="1:50" ht="15" hidden="1" customHeight="1" outlineLevel="1" x14ac:dyDescent="0.2">
      <c r="A50" t="s">
        <v>179</v>
      </c>
      <c r="B50" t="s">
        <v>623</v>
      </c>
      <c r="C50" s="1">
        <f t="shared" si="15"/>
        <v>35658</v>
      </c>
      <c r="D50" s="7">
        <f>IF(N50&gt;0, RANK(N50,(N50:P50,Q50:AE50)),0)</f>
        <v>3</v>
      </c>
      <c r="E50" s="7">
        <f>IF(O50&gt;0,RANK(O50,(N50:P50,Q50:AE50)),0)</f>
        <v>1</v>
      </c>
      <c r="F50" s="7">
        <f>IF(P50&gt;0,RANK(P50,(N50:P50,Q50:AE50)),0)</f>
        <v>0</v>
      </c>
      <c r="G50" s="45">
        <f t="shared" si="16"/>
        <v>17245</v>
      </c>
      <c r="H50" s="48">
        <f t="shared" si="17"/>
        <v>0.48362218856918504</v>
      </c>
      <c r="I50" s="2"/>
      <c r="J50" s="2">
        <f t="shared" si="18"/>
        <v>0.16220763923944137</v>
      </c>
      <c r="K50" s="2">
        <f t="shared" si="19"/>
        <v>0.64582982780862641</v>
      </c>
      <c r="L50" s="2">
        <f t="shared" si="20"/>
        <v>0</v>
      </c>
      <c r="M50" s="2">
        <f t="shared" si="21"/>
        <v>0.19196253295193222</v>
      </c>
      <c r="N50" s="1">
        <v>5784</v>
      </c>
      <c r="O50" s="1">
        <v>23029</v>
      </c>
      <c r="Q50" s="1">
        <v>6845</v>
      </c>
      <c r="AG50" s="5">
        <f>IF(Q50&gt;0,RANK(Q50,(N50:P50,Q50:AE50)),0)</f>
        <v>2</v>
      </c>
      <c r="AH50" s="5">
        <f>IF(R50&gt;0,RANK(R50,(N50:P50,Q50:AE50)),0)</f>
        <v>0</v>
      </c>
      <c r="AI50" s="5">
        <f>IF(T50&gt;0,RANK(T50,(N50:P50,Q50:AE50)),0)</f>
        <v>0</v>
      </c>
      <c r="AJ50" s="5">
        <f>IF(S50&gt;0,RANK(S50,(N50:P50,Q50:AE50)),0)</f>
        <v>0</v>
      </c>
      <c r="AK50" s="2">
        <f t="shared" si="22"/>
        <v>0.19196253295193225</v>
      </c>
      <c r="AL50" s="2">
        <f t="shared" si="23"/>
        <v>0</v>
      </c>
      <c r="AM50" s="2">
        <f t="shared" si="24"/>
        <v>0</v>
      </c>
      <c r="AN50" s="2">
        <f t="shared" si="25"/>
        <v>0</v>
      </c>
      <c r="AP50" t="s">
        <v>179</v>
      </c>
      <c r="AQ50" t="s">
        <v>623</v>
      </c>
      <c r="AT50" s="77">
        <v>18</v>
      </c>
      <c r="AU50" s="79">
        <v>85</v>
      </c>
      <c r="AV50" s="82">
        <f t="shared" si="14"/>
        <v>18085</v>
      </c>
      <c r="AW50" s="82">
        <f t="shared" si="2"/>
        <v>18085</v>
      </c>
      <c r="AX50" s="5" t="s">
        <v>195</v>
      </c>
    </row>
    <row r="51" spans="1:50" ht="15" hidden="1" customHeight="1" outlineLevel="1" x14ac:dyDescent="0.2">
      <c r="A51" t="s">
        <v>437</v>
      </c>
      <c r="B51" t="s">
        <v>623</v>
      </c>
      <c r="C51" s="1">
        <f t="shared" si="15"/>
        <v>10575</v>
      </c>
      <c r="D51" s="7">
        <f>IF(N51&gt;0, RANK(N51,(N51:P51,Q51:AE51)),0)</f>
        <v>2</v>
      </c>
      <c r="E51" s="7">
        <f>IF(O51&gt;0,RANK(O51,(N51:P51,Q51:AE51)),0)</f>
        <v>1</v>
      </c>
      <c r="F51" s="7">
        <f>IF(P51&gt;0,RANK(P51,(N51:P51,Q51:AE51)),0)</f>
        <v>0</v>
      </c>
      <c r="G51" s="45">
        <f t="shared" si="16"/>
        <v>5830</v>
      </c>
      <c r="H51" s="48">
        <f t="shared" si="17"/>
        <v>0.5513002364066194</v>
      </c>
      <c r="I51" s="2"/>
      <c r="J51" s="2">
        <f t="shared" si="18"/>
        <v>0.15981087470449173</v>
      </c>
      <c r="K51" s="2">
        <f t="shared" si="19"/>
        <v>0.71111111111111114</v>
      </c>
      <c r="L51" s="2">
        <f t="shared" si="20"/>
        <v>0</v>
      </c>
      <c r="M51" s="2">
        <f t="shared" si="21"/>
        <v>0.12907801418439713</v>
      </c>
      <c r="N51" s="1">
        <v>1690</v>
      </c>
      <c r="O51" s="1">
        <v>7520</v>
      </c>
      <c r="Q51" s="1">
        <v>1365</v>
      </c>
      <c r="AG51" s="5">
        <f>IF(Q51&gt;0,RANK(Q51,(N51:P51,Q51:AE51)),0)</f>
        <v>3</v>
      </c>
      <c r="AH51" s="5">
        <f>IF(R51&gt;0,RANK(R51,(N51:P51,Q51:AE51)),0)</f>
        <v>0</v>
      </c>
      <c r="AI51" s="5">
        <f>IF(T51&gt;0,RANK(T51,(N51:P51,Q51:AE51)),0)</f>
        <v>0</v>
      </c>
      <c r="AJ51" s="5">
        <f>IF(S51&gt;0,RANK(S51,(N51:P51,Q51:AE51)),0)</f>
        <v>0</v>
      </c>
      <c r="AK51" s="2">
        <f t="shared" si="22"/>
        <v>0.12907801418439716</v>
      </c>
      <c r="AL51" s="2">
        <f t="shared" si="23"/>
        <v>0</v>
      </c>
      <c r="AM51" s="2">
        <f t="shared" si="24"/>
        <v>0</v>
      </c>
      <c r="AN51" s="2">
        <f t="shared" si="25"/>
        <v>0</v>
      </c>
      <c r="AP51" t="s">
        <v>437</v>
      </c>
      <c r="AQ51" t="s">
        <v>623</v>
      </c>
      <c r="AR51">
        <v>3</v>
      </c>
      <c r="AT51" s="77">
        <v>18</v>
      </c>
      <c r="AU51" s="79">
        <v>87</v>
      </c>
      <c r="AV51" s="82">
        <f t="shared" si="14"/>
        <v>18087</v>
      </c>
      <c r="AW51" s="82">
        <f t="shared" si="2"/>
        <v>18087</v>
      </c>
      <c r="AX51" s="5" t="s">
        <v>195</v>
      </c>
    </row>
    <row r="52" spans="1:50" ht="15" hidden="1" customHeight="1" outlineLevel="1" x14ac:dyDescent="0.2">
      <c r="A52" t="s">
        <v>759</v>
      </c>
      <c r="B52" t="s">
        <v>623</v>
      </c>
      <c r="C52" s="1">
        <f t="shared" si="15"/>
        <v>217232</v>
      </c>
      <c r="D52" s="7">
        <f>IF(N52&gt;0, RANK(N52,(N52:P52,Q52:AE52)),0)</f>
        <v>1</v>
      </c>
      <c r="E52" s="7">
        <f>IF(O52&gt;0,RANK(O52,(N52:P52,Q52:AE52)),0)</f>
        <v>2</v>
      </c>
      <c r="F52" s="7">
        <f>IF(P52&gt;0,RANK(P52,(N52:P52,Q52:AE52)),0)</f>
        <v>0</v>
      </c>
      <c r="G52" s="45">
        <f t="shared" si="16"/>
        <v>17511</v>
      </c>
      <c r="H52" s="48">
        <f t="shared" si="17"/>
        <v>8.0609670766737862E-2</v>
      </c>
      <c r="I52" s="2"/>
      <c r="J52" s="2">
        <f t="shared" si="18"/>
        <v>0.51719820284304341</v>
      </c>
      <c r="K52" s="2">
        <f t="shared" si="19"/>
        <v>0.43658853207630549</v>
      </c>
      <c r="L52" s="2">
        <f t="shared" si="20"/>
        <v>0</v>
      </c>
      <c r="M52" s="2">
        <f t="shared" si="21"/>
        <v>4.62132650806511E-2</v>
      </c>
      <c r="N52" s="1">
        <v>112352</v>
      </c>
      <c r="O52" s="1">
        <v>94841</v>
      </c>
      <c r="Q52" s="1">
        <v>10039</v>
      </c>
      <c r="AG52" s="5">
        <f>IF(Q52&gt;0,RANK(Q52,(N52:P52,Q52:AE52)),0)</f>
        <v>3</v>
      </c>
      <c r="AH52" s="5">
        <f>IF(R52&gt;0,RANK(R52,(N52:P52,Q52:AE52)),0)</f>
        <v>0</v>
      </c>
      <c r="AI52" s="5">
        <f>IF(T52&gt;0,RANK(T52,(N52:P52,Q52:AE52)),0)</f>
        <v>0</v>
      </c>
      <c r="AJ52" s="5">
        <f>IF(S52&gt;0,RANK(S52,(N52:P52,Q52:AE52)),0)</f>
        <v>0</v>
      </c>
      <c r="AK52" s="2">
        <f t="shared" si="22"/>
        <v>4.62132650806511E-2</v>
      </c>
      <c r="AL52" s="2">
        <f t="shared" si="23"/>
        <v>0</v>
      </c>
      <c r="AM52" s="2">
        <f t="shared" si="24"/>
        <v>0</v>
      </c>
      <c r="AN52" s="2">
        <f t="shared" si="25"/>
        <v>0</v>
      </c>
      <c r="AP52" t="s">
        <v>759</v>
      </c>
      <c r="AQ52" t="s">
        <v>623</v>
      </c>
      <c r="AR52">
        <v>1</v>
      </c>
      <c r="AT52" s="77">
        <v>18</v>
      </c>
      <c r="AU52" s="79">
        <v>89</v>
      </c>
      <c r="AV52" s="82">
        <f t="shared" si="14"/>
        <v>18089</v>
      </c>
      <c r="AW52" s="82">
        <f t="shared" si="2"/>
        <v>18089</v>
      </c>
      <c r="AX52" s="5" t="s">
        <v>195</v>
      </c>
    </row>
    <row r="53" spans="1:50" ht="15" hidden="1" customHeight="1" outlineLevel="1" x14ac:dyDescent="0.2">
      <c r="A53" t="s">
        <v>428</v>
      </c>
      <c r="B53" t="s">
        <v>623</v>
      </c>
      <c r="C53" s="1">
        <f t="shared" si="15"/>
        <v>48618</v>
      </c>
      <c r="D53" s="7">
        <f>IF(N53&gt;0, RANK(N53,(N53:P53,Q53:AE53)),0)</f>
        <v>2</v>
      </c>
      <c r="E53" s="7">
        <f>IF(O53&gt;0,RANK(O53,(N53:P53,Q53:AE53)),0)</f>
        <v>1</v>
      </c>
      <c r="F53" s="7">
        <f>IF(P53&gt;0,RANK(P53,(N53:P53,Q53:AE53)),0)</f>
        <v>0</v>
      </c>
      <c r="G53" s="45">
        <f t="shared" si="16"/>
        <v>7996</v>
      </c>
      <c r="H53" s="48">
        <f t="shared" si="17"/>
        <v>0.1644658356987124</v>
      </c>
      <c r="I53" s="2"/>
      <c r="J53" s="2">
        <f t="shared" si="18"/>
        <v>0.37296885927022916</v>
      </c>
      <c r="K53" s="2">
        <f t="shared" si="19"/>
        <v>0.53743469496894158</v>
      </c>
      <c r="L53" s="2">
        <f t="shared" si="20"/>
        <v>0</v>
      </c>
      <c r="M53" s="2">
        <f t="shared" si="21"/>
        <v>8.9596445760829257E-2</v>
      </c>
      <c r="N53" s="1">
        <v>18133</v>
      </c>
      <c r="O53" s="1">
        <v>26129</v>
      </c>
      <c r="Q53" s="1">
        <v>4356</v>
      </c>
      <c r="AG53" s="5">
        <f>IF(Q53&gt;0,RANK(Q53,(N53:P53,Q53:AE53)),0)</f>
        <v>3</v>
      </c>
      <c r="AH53" s="5">
        <f>IF(R53&gt;0,RANK(R53,(N53:P53,Q53:AE53)),0)</f>
        <v>0</v>
      </c>
      <c r="AI53" s="5">
        <f>IF(T53&gt;0,RANK(T53,(N53:P53,Q53:AE53)),0)</f>
        <v>0</v>
      </c>
      <c r="AJ53" s="5">
        <f>IF(S53&gt;0,RANK(S53,(N53:P53,Q53:AE53)),0)</f>
        <v>0</v>
      </c>
      <c r="AK53" s="2">
        <f t="shared" si="22"/>
        <v>8.9596445760829327E-2</v>
      </c>
      <c r="AL53" s="2">
        <f t="shared" si="23"/>
        <v>0</v>
      </c>
      <c r="AM53" s="2">
        <f t="shared" si="24"/>
        <v>0</v>
      </c>
      <c r="AN53" s="2">
        <f t="shared" si="25"/>
        <v>0</v>
      </c>
      <c r="AP53" t="s">
        <v>428</v>
      </c>
      <c r="AQ53" t="s">
        <v>623</v>
      </c>
      <c r="AT53" s="77">
        <v>18</v>
      </c>
      <c r="AU53" s="79">
        <v>91</v>
      </c>
      <c r="AV53" s="82">
        <f t="shared" si="14"/>
        <v>18091</v>
      </c>
      <c r="AW53" s="82">
        <f t="shared" si="2"/>
        <v>18091</v>
      </c>
      <c r="AX53" s="5" t="s">
        <v>195</v>
      </c>
    </row>
    <row r="54" spans="1:50" ht="15" hidden="1" customHeight="1" outlineLevel="1" x14ac:dyDescent="0.2">
      <c r="A54" t="s">
        <v>632</v>
      </c>
      <c r="B54" t="s">
        <v>623</v>
      </c>
      <c r="C54" s="1">
        <f t="shared" si="15"/>
        <v>20868</v>
      </c>
      <c r="D54" s="7">
        <f>IF(N54&gt;0, RANK(N54,(N54:P54,Q54:AE54)),0)</f>
        <v>3</v>
      </c>
      <c r="E54" s="7">
        <f>IF(O54&gt;0,RANK(O54,(N54:P54,Q54:AE54)),0)</f>
        <v>1</v>
      </c>
      <c r="F54" s="7">
        <f>IF(P54&gt;0,RANK(P54,(N54:P54,Q54:AE54)),0)</f>
        <v>0</v>
      </c>
      <c r="G54" s="45">
        <f t="shared" si="16"/>
        <v>9755</v>
      </c>
      <c r="H54" s="48">
        <f t="shared" si="17"/>
        <v>0.46746214299405786</v>
      </c>
      <c r="I54" s="2"/>
      <c r="J54" s="2">
        <f t="shared" si="18"/>
        <v>0.17327966264136477</v>
      </c>
      <c r="K54" s="2">
        <f t="shared" si="19"/>
        <v>0.64074180563542271</v>
      </c>
      <c r="L54" s="2">
        <f t="shared" si="20"/>
        <v>0</v>
      </c>
      <c r="M54" s="2">
        <f t="shared" si="21"/>
        <v>0.18597853172321255</v>
      </c>
      <c r="N54" s="1">
        <v>3616</v>
      </c>
      <c r="O54" s="1">
        <v>13371</v>
      </c>
      <c r="Q54" s="1">
        <v>3881</v>
      </c>
      <c r="AG54" s="5">
        <f>IF(Q54&gt;0,RANK(Q54,(N54:P54,Q54:AE54)),0)</f>
        <v>2</v>
      </c>
      <c r="AH54" s="5">
        <f>IF(R54&gt;0,RANK(R54,(N54:P54,Q54:AE54)),0)</f>
        <v>0</v>
      </c>
      <c r="AI54" s="5">
        <f>IF(T54&gt;0,RANK(T54,(N54:P54,Q54:AE54)),0)</f>
        <v>0</v>
      </c>
      <c r="AJ54" s="5">
        <f>IF(S54&gt;0,RANK(S54,(N54:P54,Q54:AE54)),0)</f>
        <v>0</v>
      </c>
      <c r="AK54" s="2">
        <f t="shared" si="22"/>
        <v>0.18597853172321258</v>
      </c>
      <c r="AL54" s="2">
        <f t="shared" si="23"/>
        <v>0</v>
      </c>
      <c r="AM54" s="2">
        <f t="shared" si="24"/>
        <v>0</v>
      </c>
      <c r="AN54" s="2">
        <f t="shared" si="25"/>
        <v>0</v>
      </c>
      <c r="AP54" t="s">
        <v>632</v>
      </c>
      <c r="AQ54" t="s">
        <v>623</v>
      </c>
      <c r="AR54">
        <v>9</v>
      </c>
      <c r="AT54" s="77">
        <v>18</v>
      </c>
      <c r="AU54" s="79">
        <v>93</v>
      </c>
      <c r="AV54" s="82">
        <f t="shared" si="14"/>
        <v>18093</v>
      </c>
      <c r="AW54" s="82">
        <f t="shared" si="2"/>
        <v>18093</v>
      </c>
      <c r="AX54" s="5" t="s">
        <v>195</v>
      </c>
    </row>
    <row r="55" spans="1:50" ht="15" hidden="1" customHeight="1" outlineLevel="1" x14ac:dyDescent="0.2">
      <c r="A55" t="s">
        <v>389</v>
      </c>
      <c r="B55" t="s">
        <v>623</v>
      </c>
      <c r="C55" s="1">
        <f t="shared" si="15"/>
        <v>51806</v>
      </c>
      <c r="D55" s="7">
        <f>IF(N55&gt;0, RANK(N55,(N55:P55,Q55:AE55)),0)</f>
        <v>2</v>
      </c>
      <c r="E55" s="7">
        <f>IF(O55&gt;0,RANK(O55,(N55:P55,Q55:AE55)),0)</f>
        <v>1</v>
      </c>
      <c r="F55" s="7">
        <f>IF(P55&gt;0,RANK(P55,(N55:P55,Q55:AE55)),0)</f>
        <v>0</v>
      </c>
      <c r="G55" s="45">
        <f t="shared" si="16"/>
        <v>15180</v>
      </c>
      <c r="H55" s="48">
        <f t="shared" si="17"/>
        <v>0.2930162529436745</v>
      </c>
      <c r="I55" s="2"/>
      <c r="J55" s="2">
        <f t="shared" si="18"/>
        <v>0.2751418754584411</v>
      </c>
      <c r="K55" s="2">
        <f t="shared" si="19"/>
        <v>0.56815812840211555</v>
      </c>
      <c r="L55" s="2">
        <f t="shared" si="20"/>
        <v>0</v>
      </c>
      <c r="M55" s="2">
        <f t="shared" si="21"/>
        <v>0.1566999961394433</v>
      </c>
      <c r="N55" s="1">
        <v>14254</v>
      </c>
      <c r="O55" s="1">
        <v>29434</v>
      </c>
      <c r="Q55" s="1">
        <v>8118</v>
      </c>
      <c r="AG55" s="5">
        <f>IF(Q55&gt;0,RANK(Q55,(N55:P55,Q55:AE55)),0)</f>
        <v>3</v>
      </c>
      <c r="AH55" s="5">
        <f>IF(R55&gt;0,RANK(R55,(N55:P55,Q55:AE55)),0)</f>
        <v>0</v>
      </c>
      <c r="AI55" s="5">
        <f>IF(T55&gt;0,RANK(T55,(N55:P55,Q55:AE55)),0)</f>
        <v>0</v>
      </c>
      <c r="AJ55" s="5">
        <f>IF(S55&gt;0,RANK(S55,(N55:P55,Q55:AE55)),0)</f>
        <v>0</v>
      </c>
      <c r="AK55" s="2">
        <f t="shared" si="22"/>
        <v>0.1566999961394433</v>
      </c>
      <c r="AL55" s="2">
        <f t="shared" si="23"/>
        <v>0</v>
      </c>
      <c r="AM55" s="2">
        <f t="shared" si="24"/>
        <v>0</v>
      </c>
      <c r="AN55" s="2">
        <f t="shared" si="25"/>
        <v>0</v>
      </c>
      <c r="AP55" t="s">
        <v>389</v>
      </c>
      <c r="AQ55" t="s">
        <v>623</v>
      </c>
      <c r="AR55">
        <v>5</v>
      </c>
      <c r="AT55" s="77">
        <v>18</v>
      </c>
      <c r="AU55" s="79">
        <v>95</v>
      </c>
      <c r="AV55" s="82">
        <f t="shared" si="14"/>
        <v>18095</v>
      </c>
      <c r="AW55" s="82">
        <f t="shared" si="2"/>
        <v>18095</v>
      </c>
      <c r="AX55" s="5" t="s">
        <v>195</v>
      </c>
    </row>
    <row r="56" spans="1:50" ht="15" hidden="1" customHeight="1" outlineLevel="1" x14ac:dyDescent="0.2">
      <c r="A56" t="s">
        <v>139</v>
      </c>
      <c r="B56" t="s">
        <v>623</v>
      </c>
      <c r="C56" s="1">
        <f t="shared" si="15"/>
        <v>390854</v>
      </c>
      <c r="D56" s="7">
        <f>IF(N56&gt;0, RANK(N56,(N56:P56,Q56:AE56)),0)</f>
        <v>1</v>
      </c>
      <c r="E56" s="7">
        <f>IF(O56&gt;0,RANK(O56,(N56:P56,Q56:AE56)),0)</f>
        <v>2</v>
      </c>
      <c r="F56" s="7">
        <f>IF(P56&gt;0,RANK(P56,(N56:P56,Q56:AE56)),0)</f>
        <v>0</v>
      </c>
      <c r="G56" s="45">
        <f t="shared" si="16"/>
        <v>51070</v>
      </c>
      <c r="H56" s="48">
        <f t="shared" si="17"/>
        <v>0.13066260035716662</v>
      </c>
      <c r="I56" s="2"/>
      <c r="J56" s="2">
        <f t="shared" si="18"/>
        <v>0.52059080884422315</v>
      </c>
      <c r="K56" s="2">
        <f t="shared" si="19"/>
        <v>0.38992820848705656</v>
      </c>
      <c r="L56" s="2">
        <f t="shared" si="20"/>
        <v>0</v>
      </c>
      <c r="M56" s="2">
        <f t="shared" si="21"/>
        <v>8.9480982668720288E-2</v>
      </c>
      <c r="N56" s="1">
        <v>203475</v>
      </c>
      <c r="O56" s="1">
        <v>152405</v>
      </c>
      <c r="Q56" s="1">
        <v>34974</v>
      </c>
      <c r="AG56" s="5">
        <f>IF(Q56&gt;0,RANK(Q56,(N56:P56,Q56:AE56)),0)</f>
        <v>3</v>
      </c>
      <c r="AH56" s="5">
        <f>IF(R56&gt;0,RANK(R56,(N56:P56,Q56:AE56)),0)</f>
        <v>0</v>
      </c>
      <c r="AI56" s="5">
        <f>IF(T56&gt;0,RANK(T56,(N56:P56,Q56:AE56)),0)</f>
        <v>0</v>
      </c>
      <c r="AJ56" s="5">
        <f>IF(S56&gt;0,RANK(S56,(N56:P56,Q56:AE56)),0)</f>
        <v>0</v>
      </c>
      <c r="AK56" s="2">
        <f t="shared" si="22"/>
        <v>8.9480982668720288E-2</v>
      </c>
      <c r="AL56" s="2">
        <f t="shared" si="23"/>
        <v>0</v>
      </c>
      <c r="AM56" s="2">
        <f t="shared" si="24"/>
        <v>0</v>
      </c>
      <c r="AN56" s="2">
        <f t="shared" si="25"/>
        <v>0</v>
      </c>
      <c r="AP56" t="s">
        <v>139</v>
      </c>
      <c r="AQ56" t="s">
        <v>623</v>
      </c>
      <c r="AT56" s="77">
        <v>18</v>
      </c>
      <c r="AU56" s="79">
        <v>97</v>
      </c>
      <c r="AV56" s="82">
        <f t="shared" si="14"/>
        <v>18097</v>
      </c>
      <c r="AW56" s="82">
        <f t="shared" si="2"/>
        <v>18097</v>
      </c>
      <c r="AX56" s="5" t="s">
        <v>195</v>
      </c>
    </row>
    <row r="57" spans="1:50" ht="15" hidden="1" customHeight="1" outlineLevel="1" x14ac:dyDescent="0.2">
      <c r="A57" t="s">
        <v>674</v>
      </c>
      <c r="B57" t="s">
        <v>623</v>
      </c>
      <c r="C57" s="1">
        <f t="shared" si="15"/>
        <v>19804</v>
      </c>
      <c r="D57" s="7">
        <f>IF(N57&gt;0, RANK(N57,(N57:P57,Q57:AE57)),0)</f>
        <v>2</v>
      </c>
      <c r="E57" s="7">
        <f>IF(O57&gt;0,RANK(O57,(N57:P57,Q57:AE57)),0)</f>
        <v>1</v>
      </c>
      <c r="F57" s="7">
        <f>IF(P57&gt;0,RANK(P57,(N57:P57,Q57:AE57)),0)</f>
        <v>0</v>
      </c>
      <c r="G57" s="45">
        <f t="shared" si="16"/>
        <v>9120</v>
      </c>
      <c r="H57" s="48">
        <f t="shared" si="17"/>
        <v>0.46051302767117752</v>
      </c>
      <c r="I57" s="2"/>
      <c r="J57" s="2">
        <f t="shared" si="18"/>
        <v>0.20324176933952737</v>
      </c>
      <c r="K57" s="2">
        <f t="shared" si="19"/>
        <v>0.66375479701070494</v>
      </c>
      <c r="L57" s="2">
        <f t="shared" si="20"/>
        <v>0</v>
      </c>
      <c r="M57" s="2">
        <f t="shared" si="21"/>
        <v>0.13300343364976763</v>
      </c>
      <c r="N57" s="1">
        <v>4025</v>
      </c>
      <c r="O57" s="1">
        <v>13145</v>
      </c>
      <c r="Q57" s="1">
        <v>2634</v>
      </c>
      <c r="AG57" s="5">
        <f>IF(Q57&gt;0,RANK(Q57,(N57:P57,Q57:AE57)),0)</f>
        <v>3</v>
      </c>
      <c r="AH57" s="5">
        <f>IF(R57&gt;0,RANK(R57,(N57:P57,Q57:AE57)),0)</f>
        <v>0</v>
      </c>
      <c r="AI57" s="5">
        <f>IF(T57&gt;0,RANK(T57,(N57:P57,Q57:AE57)),0)</f>
        <v>0</v>
      </c>
      <c r="AJ57" s="5">
        <f>IF(S57&gt;0,RANK(S57,(N57:P57,Q57:AE57)),0)</f>
        <v>0</v>
      </c>
      <c r="AK57" s="2">
        <f t="shared" si="22"/>
        <v>0.13300343364976772</v>
      </c>
      <c r="AL57" s="2">
        <f t="shared" si="23"/>
        <v>0</v>
      </c>
      <c r="AM57" s="2">
        <f t="shared" si="24"/>
        <v>0</v>
      </c>
      <c r="AN57" s="2">
        <f t="shared" si="25"/>
        <v>0</v>
      </c>
      <c r="AP57" t="s">
        <v>674</v>
      </c>
      <c r="AQ57" t="s">
        <v>623</v>
      </c>
      <c r="AR57">
        <v>2</v>
      </c>
      <c r="AT57" s="77">
        <v>18</v>
      </c>
      <c r="AU57" s="79">
        <v>99</v>
      </c>
      <c r="AV57" s="82">
        <f t="shared" si="14"/>
        <v>18099</v>
      </c>
      <c r="AW57" s="82">
        <f t="shared" si="2"/>
        <v>18099</v>
      </c>
      <c r="AX57" s="5" t="s">
        <v>195</v>
      </c>
    </row>
    <row r="58" spans="1:50" ht="15" hidden="1" customHeight="1" outlineLevel="1" x14ac:dyDescent="0.2">
      <c r="A58" t="s">
        <v>132</v>
      </c>
      <c r="B58" t="s">
        <v>623</v>
      </c>
      <c r="C58" s="1">
        <f t="shared" si="15"/>
        <v>5118</v>
      </c>
      <c r="D58" s="7">
        <f>IF(N58&gt;0, RANK(N58,(N58:P58,Q58:AE58)),0)</f>
        <v>3</v>
      </c>
      <c r="E58" s="7">
        <f>IF(O58&gt;0,RANK(O58,(N58:P58,Q58:AE58)),0)</f>
        <v>1</v>
      </c>
      <c r="F58" s="7">
        <f>IF(P58&gt;0,RANK(P58,(N58:P58,Q58:AE58)),0)</f>
        <v>0</v>
      </c>
      <c r="G58" s="45">
        <f t="shared" si="16"/>
        <v>2523</v>
      </c>
      <c r="H58" s="48">
        <f t="shared" si="17"/>
        <v>0.49296600234466587</v>
      </c>
      <c r="I58" s="2"/>
      <c r="J58" s="2">
        <f t="shared" si="18"/>
        <v>0.1385306760453302</v>
      </c>
      <c r="K58" s="2">
        <f t="shared" si="19"/>
        <v>0.63149667838999612</v>
      </c>
      <c r="L58" s="2">
        <f t="shared" si="20"/>
        <v>0</v>
      </c>
      <c r="M58" s="2">
        <f t="shared" si="21"/>
        <v>0.22997264556467367</v>
      </c>
      <c r="N58" s="1">
        <v>709</v>
      </c>
      <c r="O58" s="1">
        <v>3232</v>
      </c>
      <c r="Q58" s="1">
        <v>1177</v>
      </c>
      <c r="AG58" s="5">
        <f>IF(Q58&gt;0,RANK(Q58,(N58:P58,Q58:AE58)),0)</f>
        <v>2</v>
      </c>
      <c r="AH58" s="5">
        <f>IF(R58&gt;0,RANK(R58,(N58:P58,Q58:AE58)),0)</f>
        <v>0</v>
      </c>
      <c r="AI58" s="5">
        <f>IF(T58&gt;0,RANK(T58,(N58:P58,Q58:AE58)),0)</f>
        <v>0</v>
      </c>
      <c r="AJ58" s="5">
        <f>IF(S58&gt;0,RANK(S58,(N58:P58,Q58:AE58)),0)</f>
        <v>0</v>
      </c>
      <c r="AK58" s="2">
        <f t="shared" si="22"/>
        <v>0.2299726455646737</v>
      </c>
      <c r="AL58" s="2">
        <f t="shared" si="23"/>
        <v>0</v>
      </c>
      <c r="AM58" s="2">
        <f t="shared" si="24"/>
        <v>0</v>
      </c>
      <c r="AN58" s="2">
        <f t="shared" si="25"/>
        <v>0</v>
      </c>
      <c r="AP58" t="s">
        <v>132</v>
      </c>
      <c r="AQ58" t="s">
        <v>623</v>
      </c>
      <c r="AR58">
        <v>8</v>
      </c>
      <c r="AT58" s="77">
        <v>18</v>
      </c>
      <c r="AU58" s="79">
        <v>101</v>
      </c>
      <c r="AV58" s="82">
        <f t="shared" si="14"/>
        <v>18101</v>
      </c>
      <c r="AW58" s="82">
        <f t="shared" si="2"/>
        <v>18101</v>
      </c>
      <c r="AX58" s="5" t="s">
        <v>195</v>
      </c>
    </row>
    <row r="59" spans="1:50" ht="15" hidden="1" customHeight="1" outlineLevel="1" x14ac:dyDescent="0.2">
      <c r="A59" t="s">
        <v>905</v>
      </c>
      <c r="B59" t="s">
        <v>623</v>
      </c>
      <c r="C59" s="1">
        <f t="shared" si="15"/>
        <v>14361</v>
      </c>
      <c r="D59" s="7">
        <f>IF(N59&gt;0, RANK(N59,(N59:P59,Q59:AE59)),0)</f>
        <v>3</v>
      </c>
      <c r="E59" s="7">
        <f>IF(O59&gt;0,RANK(O59,(N59:P59,Q59:AE59)),0)</f>
        <v>1</v>
      </c>
      <c r="F59" s="7">
        <f>IF(P59&gt;0,RANK(P59,(N59:P59,Q59:AE59)),0)</f>
        <v>0</v>
      </c>
      <c r="G59" s="45">
        <f t="shared" si="16"/>
        <v>6769</v>
      </c>
      <c r="H59" s="48">
        <f t="shared" si="17"/>
        <v>0.47134600654550518</v>
      </c>
      <c r="I59" s="2"/>
      <c r="J59" s="2">
        <f t="shared" si="18"/>
        <v>0.16983496970963025</v>
      </c>
      <c r="K59" s="2">
        <f t="shared" si="19"/>
        <v>0.64118097625513548</v>
      </c>
      <c r="L59" s="2">
        <f t="shared" si="20"/>
        <v>0</v>
      </c>
      <c r="M59" s="2">
        <f t="shared" si="21"/>
        <v>0.18898405403523433</v>
      </c>
      <c r="N59" s="1">
        <v>2439</v>
      </c>
      <c r="O59" s="1">
        <v>9208</v>
      </c>
      <c r="Q59" s="1">
        <v>2714</v>
      </c>
      <c r="AG59" s="5">
        <f>IF(Q59&gt;0,RANK(Q59,(N59:P59,Q59:AE59)),0)</f>
        <v>2</v>
      </c>
      <c r="AH59" s="5">
        <f>IF(R59&gt;0,RANK(R59,(N59:P59,Q59:AE59)),0)</f>
        <v>0</v>
      </c>
      <c r="AI59" s="5">
        <f>IF(T59&gt;0,RANK(T59,(N59:P59,Q59:AE59)),0)</f>
        <v>0</v>
      </c>
      <c r="AJ59" s="5">
        <f>IF(S59&gt;0,RANK(S59,(N59:P59,Q59:AE59)),0)</f>
        <v>0</v>
      </c>
      <c r="AK59" s="2">
        <f t="shared" si="22"/>
        <v>0.18898405403523433</v>
      </c>
      <c r="AL59" s="2">
        <f t="shared" si="23"/>
        <v>0</v>
      </c>
      <c r="AM59" s="2">
        <f t="shared" si="24"/>
        <v>0</v>
      </c>
      <c r="AN59" s="2">
        <f t="shared" si="25"/>
        <v>0</v>
      </c>
      <c r="AP59" t="s">
        <v>905</v>
      </c>
      <c r="AQ59" t="s">
        <v>623</v>
      </c>
      <c r="AR59">
        <v>2</v>
      </c>
      <c r="AT59" s="77">
        <v>18</v>
      </c>
      <c r="AU59" s="79">
        <v>103</v>
      </c>
      <c r="AV59" s="82">
        <f t="shared" si="14"/>
        <v>18103</v>
      </c>
      <c r="AW59" s="82">
        <f t="shared" si="2"/>
        <v>18103</v>
      </c>
      <c r="AX59" s="5" t="s">
        <v>195</v>
      </c>
    </row>
    <row r="60" spans="1:50" ht="15" hidden="1" customHeight="1" outlineLevel="1" x14ac:dyDescent="0.2">
      <c r="A60" t="s">
        <v>755</v>
      </c>
      <c r="B60" t="s">
        <v>623</v>
      </c>
      <c r="C60" s="1">
        <f t="shared" si="15"/>
        <v>62523</v>
      </c>
      <c r="D60" s="7">
        <f>IF(N60&gt;0, RANK(N60,(N60:P60,Q60:AE60)),0)</f>
        <v>1</v>
      </c>
      <c r="E60" s="7">
        <f>IF(O60&gt;0,RANK(O60,(N60:P60,Q60:AE60)),0)</f>
        <v>2</v>
      </c>
      <c r="F60" s="7">
        <f>IF(P60&gt;0,RANK(P60,(N60:P60,Q60:AE60)),0)</f>
        <v>0</v>
      </c>
      <c r="G60" s="45">
        <f t="shared" si="16"/>
        <v>8428</v>
      </c>
      <c r="H60" s="48">
        <f t="shared" si="17"/>
        <v>0.13479839419093773</v>
      </c>
      <c r="I60" s="2"/>
      <c r="J60" s="2">
        <f t="shared" si="18"/>
        <v>0.52833357324504582</v>
      </c>
      <c r="K60" s="2">
        <f t="shared" si="19"/>
        <v>0.39353517905410806</v>
      </c>
      <c r="L60" s="2">
        <f t="shared" si="20"/>
        <v>0</v>
      </c>
      <c r="M60" s="2">
        <f t="shared" si="21"/>
        <v>7.8131247700846118E-2</v>
      </c>
      <c r="N60" s="1">
        <v>33033</v>
      </c>
      <c r="O60" s="1">
        <v>24605</v>
      </c>
      <c r="Q60" s="1">
        <v>4885</v>
      </c>
      <c r="AG60" s="5">
        <f>IF(Q60&gt;0,RANK(Q60,(N60:P60,Q60:AE60)),0)</f>
        <v>3</v>
      </c>
      <c r="AH60" s="5">
        <f>IF(R60&gt;0,RANK(R60,(N60:P60,Q60:AE60)),0)</f>
        <v>0</v>
      </c>
      <c r="AI60" s="5">
        <f>IF(T60&gt;0,RANK(T60,(N60:P60,Q60:AE60)),0)</f>
        <v>0</v>
      </c>
      <c r="AJ60" s="5">
        <f>IF(S60&gt;0,RANK(S60,(N60:P60,Q60:AE60)),0)</f>
        <v>0</v>
      </c>
      <c r="AK60" s="2">
        <f t="shared" si="22"/>
        <v>7.813124770084609E-2</v>
      </c>
      <c r="AL60" s="2">
        <f t="shared" si="23"/>
        <v>0</v>
      </c>
      <c r="AM60" s="2">
        <f t="shared" si="24"/>
        <v>0</v>
      </c>
      <c r="AN60" s="2">
        <f t="shared" si="25"/>
        <v>0</v>
      </c>
      <c r="AP60" t="s">
        <v>755</v>
      </c>
      <c r="AQ60" t="s">
        <v>623</v>
      </c>
      <c r="AR60">
        <v>9</v>
      </c>
      <c r="AT60" s="77">
        <v>18</v>
      </c>
      <c r="AU60" s="79">
        <v>105</v>
      </c>
      <c r="AV60" s="82">
        <f t="shared" si="14"/>
        <v>18105</v>
      </c>
      <c r="AW60" s="82">
        <f t="shared" si="2"/>
        <v>18105</v>
      </c>
      <c r="AX60" s="5" t="s">
        <v>195</v>
      </c>
    </row>
    <row r="61" spans="1:50" ht="15" hidden="1" customHeight="1" outlineLevel="1" x14ac:dyDescent="0.2">
      <c r="A61" t="s">
        <v>409</v>
      </c>
      <c r="B61" t="s">
        <v>623</v>
      </c>
      <c r="C61" s="1">
        <f t="shared" si="15"/>
        <v>17184</v>
      </c>
      <c r="D61" s="7">
        <f>IF(N61&gt;0, RANK(N61,(N61:P61,Q61:AE61)),0)</f>
        <v>3</v>
      </c>
      <c r="E61" s="7">
        <f>IF(O61&gt;0,RANK(O61,(N61:P61,Q61:AE61)),0)</f>
        <v>1</v>
      </c>
      <c r="F61" s="7">
        <f>IF(P61&gt;0,RANK(P61,(N61:P61,Q61:AE61)),0)</f>
        <v>0</v>
      </c>
      <c r="G61" s="45">
        <f t="shared" si="16"/>
        <v>7775</v>
      </c>
      <c r="H61" s="48">
        <f t="shared" si="17"/>
        <v>0.45245577281191807</v>
      </c>
      <c r="I61" s="2"/>
      <c r="J61" s="2">
        <f t="shared" si="18"/>
        <v>0.16364059590316574</v>
      </c>
      <c r="K61" s="2">
        <f t="shared" si="19"/>
        <v>0.61609636871508378</v>
      </c>
      <c r="L61" s="2">
        <f t="shared" si="20"/>
        <v>0</v>
      </c>
      <c r="M61" s="2">
        <f t="shared" si="21"/>
        <v>0.22026303538175052</v>
      </c>
      <c r="N61" s="1">
        <v>2812</v>
      </c>
      <c r="O61" s="1">
        <v>10587</v>
      </c>
      <c r="Q61" s="1">
        <v>3785</v>
      </c>
      <c r="AG61" s="5">
        <f>IF(Q61&gt;0,RANK(Q61,(N61:P61,Q61:AE61)),0)</f>
        <v>2</v>
      </c>
      <c r="AH61" s="5">
        <f>IF(R61&gt;0,RANK(R61,(N61:P61,Q61:AE61)),0)</f>
        <v>0</v>
      </c>
      <c r="AI61" s="5">
        <f>IF(T61&gt;0,RANK(T61,(N61:P61,Q61:AE61)),0)</f>
        <v>0</v>
      </c>
      <c r="AJ61" s="5">
        <f>IF(S61&gt;0,RANK(S61,(N61:P61,Q61:AE61)),0)</f>
        <v>0</v>
      </c>
      <c r="AK61" s="2">
        <f t="shared" si="22"/>
        <v>0.22026303538175046</v>
      </c>
      <c r="AL61" s="2">
        <f t="shared" si="23"/>
        <v>0</v>
      </c>
      <c r="AM61" s="2">
        <f t="shared" si="24"/>
        <v>0</v>
      </c>
      <c r="AN61" s="2">
        <f t="shared" si="25"/>
        <v>0</v>
      </c>
      <c r="AP61" t="s">
        <v>409</v>
      </c>
      <c r="AQ61" t="s">
        <v>623</v>
      </c>
      <c r="AR61">
        <v>4</v>
      </c>
      <c r="AT61" s="77">
        <v>18</v>
      </c>
      <c r="AU61" s="79">
        <v>107</v>
      </c>
      <c r="AV61" s="82">
        <f t="shared" si="14"/>
        <v>18107</v>
      </c>
      <c r="AW61" s="82">
        <f t="shared" si="2"/>
        <v>18107</v>
      </c>
      <c r="AX61" s="5" t="s">
        <v>195</v>
      </c>
    </row>
    <row r="62" spans="1:50" ht="15" hidden="1" customHeight="1" outlineLevel="1" x14ac:dyDescent="0.2">
      <c r="A62" t="s">
        <v>383</v>
      </c>
      <c r="B62" t="s">
        <v>623</v>
      </c>
      <c r="C62" s="1">
        <f t="shared" si="15"/>
        <v>35947</v>
      </c>
      <c r="D62" s="7">
        <f>IF(N62&gt;0, RANK(N62,(N62:P62,Q62:AE62)),0)</f>
        <v>3</v>
      </c>
      <c r="E62" s="7">
        <f>IF(O62&gt;0,RANK(O62,(N62:P62,Q62:AE62)),0)</f>
        <v>1</v>
      </c>
      <c r="F62" s="7">
        <f>IF(P62&gt;0,RANK(P62,(N62:P62,Q62:AE62)),0)</f>
        <v>0</v>
      </c>
      <c r="G62" s="45">
        <f t="shared" si="16"/>
        <v>16559</v>
      </c>
      <c r="H62" s="48">
        <f t="shared" si="17"/>
        <v>0.46065040198069379</v>
      </c>
      <c r="I62" s="2"/>
      <c r="J62" s="2">
        <f t="shared" si="18"/>
        <v>0.1558405430216708</v>
      </c>
      <c r="K62" s="2">
        <f t="shared" si="19"/>
        <v>0.61649094500236457</v>
      </c>
      <c r="L62" s="2">
        <f t="shared" si="20"/>
        <v>0</v>
      </c>
      <c r="M62" s="2">
        <f t="shared" si="21"/>
        <v>0.2276685119759646</v>
      </c>
      <c r="N62" s="1">
        <v>5602</v>
      </c>
      <c r="O62" s="1">
        <v>22161</v>
      </c>
      <c r="Q62" s="1">
        <v>8184</v>
      </c>
      <c r="AG62" s="5">
        <f>IF(Q62&gt;0,RANK(Q62,(N62:P62,Q62:AE62)),0)</f>
        <v>2</v>
      </c>
      <c r="AH62" s="5">
        <f>IF(R62&gt;0,RANK(R62,(N62:P62,Q62:AE62)),0)</f>
        <v>0</v>
      </c>
      <c r="AI62" s="5">
        <f>IF(T62&gt;0,RANK(T62,(N62:P62,Q62:AE62)),0)</f>
        <v>0</v>
      </c>
      <c r="AJ62" s="5">
        <f>IF(S62&gt;0,RANK(S62,(N62:P62,Q62:AE62)),0)</f>
        <v>0</v>
      </c>
      <c r="AK62" s="2">
        <f t="shared" si="22"/>
        <v>0.2276685119759646</v>
      </c>
      <c r="AL62" s="2">
        <f t="shared" si="23"/>
        <v>0</v>
      </c>
      <c r="AM62" s="2">
        <f t="shared" si="24"/>
        <v>0</v>
      </c>
      <c r="AN62" s="2">
        <f t="shared" si="25"/>
        <v>0</v>
      </c>
      <c r="AP62" t="s">
        <v>383</v>
      </c>
      <c r="AQ62" t="s">
        <v>623</v>
      </c>
      <c r="AT62" s="77">
        <v>18</v>
      </c>
      <c r="AU62" s="79">
        <v>109</v>
      </c>
      <c r="AV62" s="82">
        <f t="shared" si="14"/>
        <v>18109</v>
      </c>
      <c r="AW62" s="82">
        <f t="shared" si="2"/>
        <v>18109</v>
      </c>
      <c r="AX62" s="5" t="s">
        <v>195</v>
      </c>
    </row>
    <row r="63" spans="1:50" ht="15" hidden="1" customHeight="1" outlineLevel="1" x14ac:dyDescent="0.2">
      <c r="A63" t="s">
        <v>177</v>
      </c>
      <c r="B63" t="s">
        <v>623</v>
      </c>
      <c r="C63" s="1">
        <f t="shared" si="15"/>
        <v>6556</v>
      </c>
      <c r="D63" s="7">
        <f>IF(N63&gt;0, RANK(N63,(N63:P63,Q63:AE63)),0)</f>
        <v>2</v>
      </c>
      <c r="E63" s="7">
        <f>IF(O63&gt;0,RANK(O63,(N63:P63,Q63:AE63)),0)</f>
        <v>1</v>
      </c>
      <c r="F63" s="7">
        <f>IF(P63&gt;0,RANK(P63,(N63:P63,Q63:AE63)),0)</f>
        <v>0</v>
      </c>
      <c r="G63" s="45">
        <f t="shared" si="16"/>
        <v>3210</v>
      </c>
      <c r="H63" s="48">
        <f t="shared" si="17"/>
        <v>0.48962782184258696</v>
      </c>
      <c r="I63" s="2"/>
      <c r="J63" s="2">
        <f t="shared" si="18"/>
        <v>0.17510677242220865</v>
      </c>
      <c r="K63" s="2">
        <f t="shared" si="19"/>
        <v>0.66473459426479564</v>
      </c>
      <c r="L63" s="2">
        <f t="shared" si="20"/>
        <v>0</v>
      </c>
      <c r="M63" s="2">
        <f t="shared" si="21"/>
        <v>0.16015863331299574</v>
      </c>
      <c r="N63" s="1">
        <v>1148</v>
      </c>
      <c r="O63" s="1">
        <v>4358</v>
      </c>
      <c r="Q63" s="1">
        <v>1050</v>
      </c>
      <c r="AG63" s="5">
        <f>IF(Q63&gt;0,RANK(Q63,(N63:P63,Q63:AE63)),0)</f>
        <v>3</v>
      </c>
      <c r="AH63" s="5">
        <f>IF(R63&gt;0,RANK(R63,(N63:P63,Q63:AE63)),0)</f>
        <v>0</v>
      </c>
      <c r="AI63" s="5">
        <f>IF(T63&gt;0,RANK(T63,(N63:P63,Q63:AE63)),0)</f>
        <v>0</v>
      </c>
      <c r="AJ63" s="5">
        <f>IF(S63&gt;0,RANK(S63,(N63:P63,Q63:AE63)),0)</f>
        <v>0</v>
      </c>
      <c r="AK63" s="2">
        <f t="shared" si="22"/>
        <v>0.16015863331299574</v>
      </c>
      <c r="AL63" s="2">
        <f t="shared" si="23"/>
        <v>0</v>
      </c>
      <c r="AM63" s="2">
        <f t="shared" si="24"/>
        <v>0</v>
      </c>
      <c r="AN63" s="2">
        <f t="shared" si="25"/>
        <v>0</v>
      </c>
      <c r="AP63" t="s">
        <v>177</v>
      </c>
      <c r="AQ63" t="s">
        <v>623</v>
      </c>
      <c r="AR63">
        <v>4</v>
      </c>
      <c r="AT63" s="77">
        <v>18</v>
      </c>
      <c r="AU63" s="79">
        <v>111</v>
      </c>
      <c r="AV63" s="82">
        <f t="shared" si="14"/>
        <v>18111</v>
      </c>
      <c r="AW63" s="82">
        <f t="shared" si="2"/>
        <v>18111</v>
      </c>
      <c r="AX63" s="5" t="s">
        <v>195</v>
      </c>
    </row>
    <row r="64" spans="1:50" ht="15" hidden="1" customHeight="1" outlineLevel="1" x14ac:dyDescent="0.2">
      <c r="A64" t="s">
        <v>353</v>
      </c>
      <c r="B64" t="s">
        <v>623</v>
      </c>
      <c r="C64" s="1">
        <f t="shared" si="15"/>
        <v>19088</v>
      </c>
      <c r="D64" s="7">
        <f>IF(N64&gt;0, RANK(N64,(N64:P64,Q64:AE64)),0)</f>
        <v>3</v>
      </c>
      <c r="E64" s="7">
        <f>IF(O64&gt;0,RANK(O64,(N64:P64,Q64:AE64)),0)</f>
        <v>1</v>
      </c>
      <c r="F64" s="7">
        <f>IF(P64&gt;0,RANK(P64,(N64:P64,Q64:AE64)),0)</f>
        <v>0</v>
      </c>
      <c r="G64" s="45">
        <f t="shared" si="16"/>
        <v>9261</v>
      </c>
      <c r="H64" s="48">
        <f t="shared" si="17"/>
        <v>0.48517393126571667</v>
      </c>
      <c r="I64" s="2"/>
      <c r="J64" s="2">
        <f t="shared" si="18"/>
        <v>0.16958298407376363</v>
      </c>
      <c r="K64" s="2">
        <f t="shared" si="19"/>
        <v>0.65475691533948033</v>
      </c>
      <c r="L64" s="2">
        <f t="shared" si="20"/>
        <v>0</v>
      </c>
      <c r="M64" s="2">
        <f t="shared" si="21"/>
        <v>0.17566010058675607</v>
      </c>
      <c r="N64" s="1">
        <v>3237</v>
      </c>
      <c r="O64" s="1">
        <v>12498</v>
      </c>
      <c r="Q64" s="1">
        <v>3353</v>
      </c>
      <c r="AG64" s="5">
        <f>IF(Q64&gt;0,RANK(Q64,(N64:P64,Q64:AE64)),0)</f>
        <v>2</v>
      </c>
      <c r="AH64" s="5">
        <f>IF(R64&gt;0,RANK(R64,(N64:P64,Q64:AE64)),0)</f>
        <v>0</v>
      </c>
      <c r="AI64" s="5">
        <f>IF(T64&gt;0,RANK(T64,(N64:P64,Q64:AE64)),0)</f>
        <v>0</v>
      </c>
      <c r="AJ64" s="5">
        <f>IF(S64&gt;0,RANK(S64,(N64:P64,Q64:AE64)),0)</f>
        <v>0</v>
      </c>
      <c r="AK64" s="2">
        <f t="shared" si="22"/>
        <v>0.17566010058675607</v>
      </c>
      <c r="AL64" s="2">
        <f t="shared" si="23"/>
        <v>0</v>
      </c>
      <c r="AM64" s="2">
        <f t="shared" si="24"/>
        <v>0</v>
      </c>
      <c r="AN64" s="2">
        <f t="shared" si="25"/>
        <v>0</v>
      </c>
      <c r="AP64" t="s">
        <v>353</v>
      </c>
      <c r="AQ64" t="s">
        <v>623</v>
      </c>
      <c r="AR64">
        <v>3</v>
      </c>
      <c r="AT64" s="77">
        <v>18</v>
      </c>
      <c r="AU64" s="79">
        <v>113</v>
      </c>
      <c r="AV64" s="82">
        <f t="shared" si="14"/>
        <v>18113</v>
      </c>
      <c r="AW64" s="82">
        <f t="shared" si="2"/>
        <v>18113</v>
      </c>
      <c r="AX64" s="5" t="s">
        <v>195</v>
      </c>
    </row>
    <row r="65" spans="1:50" ht="15" hidden="1" customHeight="1" outlineLevel="1" x14ac:dyDescent="0.2">
      <c r="A65" t="s">
        <v>74</v>
      </c>
      <c r="B65" t="s">
        <v>623</v>
      </c>
      <c r="C65" s="1">
        <f t="shared" si="15"/>
        <v>3186</v>
      </c>
      <c r="D65" s="7">
        <f>IF(N65&gt;0, RANK(N65,(N65:P65,Q65:AE65)),0)</f>
        <v>2</v>
      </c>
      <c r="E65" s="7">
        <f>IF(O65&gt;0,RANK(O65,(N65:P65,Q65:AE65)),0)</f>
        <v>1</v>
      </c>
      <c r="F65" s="7">
        <f>IF(P65&gt;0,RANK(P65,(N65:P65,Q65:AE65)),0)</f>
        <v>0</v>
      </c>
      <c r="G65" s="45">
        <f t="shared" si="16"/>
        <v>1569</v>
      </c>
      <c r="H65" s="48">
        <f t="shared" si="17"/>
        <v>0.49246704331450092</v>
      </c>
      <c r="I65" s="2"/>
      <c r="J65" s="2">
        <f t="shared" si="18"/>
        <v>0.20119271814187067</v>
      </c>
      <c r="K65" s="2">
        <f t="shared" si="19"/>
        <v>0.69365976145637165</v>
      </c>
      <c r="L65" s="2">
        <f t="shared" si="20"/>
        <v>0</v>
      </c>
      <c r="M65" s="2">
        <f t="shared" si="21"/>
        <v>0.10514752040175768</v>
      </c>
      <c r="N65" s="1">
        <v>641</v>
      </c>
      <c r="O65" s="1">
        <v>2210</v>
      </c>
      <c r="Q65" s="1">
        <v>335</v>
      </c>
      <c r="AG65" s="5">
        <f>IF(Q65&gt;0,RANK(Q65,(N65:P65,Q65:AE65)),0)</f>
        <v>3</v>
      </c>
      <c r="AH65" s="5">
        <f>IF(R65&gt;0,RANK(R65,(N65:P65,Q65:AE65)),0)</f>
        <v>0</v>
      </c>
      <c r="AI65" s="5">
        <f>IF(T65&gt;0,RANK(T65,(N65:P65,Q65:AE65)),0)</f>
        <v>0</v>
      </c>
      <c r="AJ65" s="5">
        <f>IF(S65&gt;0,RANK(S65,(N65:P65,Q65:AE65)),0)</f>
        <v>0</v>
      </c>
      <c r="AK65" s="2">
        <f t="shared" si="22"/>
        <v>0.10514752040175769</v>
      </c>
      <c r="AL65" s="2">
        <f t="shared" si="23"/>
        <v>0</v>
      </c>
      <c r="AM65" s="2">
        <f t="shared" si="24"/>
        <v>0</v>
      </c>
      <c r="AN65" s="2">
        <f t="shared" si="25"/>
        <v>0</v>
      </c>
      <c r="AP65" t="s">
        <v>74</v>
      </c>
      <c r="AQ65" t="s">
        <v>623</v>
      </c>
      <c r="AR65">
        <v>6</v>
      </c>
      <c r="AT65" s="77">
        <v>18</v>
      </c>
      <c r="AU65" s="79">
        <v>115</v>
      </c>
      <c r="AV65" s="82">
        <f t="shared" si="14"/>
        <v>18115</v>
      </c>
      <c r="AW65" s="82">
        <f t="shared" si="2"/>
        <v>18115</v>
      </c>
      <c r="AX65" s="5" t="s">
        <v>195</v>
      </c>
    </row>
    <row r="66" spans="1:50" ht="15" hidden="1" customHeight="1" outlineLevel="1" x14ac:dyDescent="0.2">
      <c r="A66" t="s">
        <v>968</v>
      </c>
      <c r="B66" t="s">
        <v>623</v>
      </c>
      <c r="C66" s="1">
        <f t="shared" si="15"/>
        <v>8759</v>
      </c>
      <c r="D66" s="7">
        <f>IF(N66&gt;0, RANK(N66,(N66:P66,Q66:AE66)),0)</f>
        <v>2</v>
      </c>
      <c r="E66" s="7">
        <f>IF(O66&gt;0,RANK(O66,(N66:P66,Q66:AE66)),0)</f>
        <v>1</v>
      </c>
      <c r="F66" s="7">
        <f>IF(P66&gt;0,RANK(P66,(N66:P66,Q66:AE66)),0)</f>
        <v>0</v>
      </c>
      <c r="G66" s="45">
        <f t="shared" si="16"/>
        <v>3639</v>
      </c>
      <c r="H66" s="48">
        <f t="shared" si="17"/>
        <v>0.4154583856604635</v>
      </c>
      <c r="I66" s="2"/>
      <c r="J66" s="2">
        <f t="shared" si="18"/>
        <v>0.22285649046694828</v>
      </c>
      <c r="K66" s="2">
        <f t="shared" si="19"/>
        <v>0.63831487612741178</v>
      </c>
      <c r="L66" s="2">
        <f t="shared" si="20"/>
        <v>0</v>
      </c>
      <c r="M66" s="2">
        <f t="shared" si="21"/>
        <v>0.13882863340563989</v>
      </c>
      <c r="N66" s="1">
        <v>1952</v>
      </c>
      <c r="O66" s="1">
        <v>5591</v>
      </c>
      <c r="Q66" s="1">
        <v>1216</v>
      </c>
      <c r="AG66" s="5">
        <f>IF(Q66&gt;0,RANK(Q66,(N66:P66,Q66:AE66)),0)</f>
        <v>3</v>
      </c>
      <c r="AH66" s="5">
        <f>IF(R66&gt;0,RANK(R66,(N66:P66,Q66:AE66)),0)</f>
        <v>0</v>
      </c>
      <c r="AI66" s="5">
        <f>IF(T66&gt;0,RANK(T66,(N66:P66,Q66:AE66)),0)</f>
        <v>0</v>
      </c>
      <c r="AJ66" s="5">
        <f>IF(S66&gt;0,RANK(S66,(N66:P66,Q66:AE66)),0)</f>
        <v>0</v>
      </c>
      <c r="AK66" s="2">
        <f t="shared" si="22"/>
        <v>0.13882863340563992</v>
      </c>
      <c r="AL66" s="2">
        <f t="shared" si="23"/>
        <v>0</v>
      </c>
      <c r="AM66" s="2">
        <f t="shared" si="24"/>
        <v>0</v>
      </c>
      <c r="AN66" s="2">
        <f t="shared" si="25"/>
        <v>0</v>
      </c>
      <c r="AP66" t="s">
        <v>968</v>
      </c>
      <c r="AQ66" t="s">
        <v>623</v>
      </c>
      <c r="AR66">
        <v>9</v>
      </c>
      <c r="AT66" s="77">
        <v>18</v>
      </c>
      <c r="AU66" s="79">
        <v>117</v>
      </c>
      <c r="AV66" s="82">
        <f t="shared" si="14"/>
        <v>18117</v>
      </c>
      <c r="AW66" s="82">
        <f t="shared" si="2"/>
        <v>18117</v>
      </c>
      <c r="AX66" s="5" t="s">
        <v>195</v>
      </c>
    </row>
    <row r="67" spans="1:50" ht="15" hidden="1" customHeight="1" outlineLevel="1" x14ac:dyDescent="0.2">
      <c r="A67" t="s">
        <v>231</v>
      </c>
      <c r="B67" t="s">
        <v>623</v>
      </c>
      <c r="C67" s="1">
        <f t="shared" si="15"/>
        <v>9846</v>
      </c>
      <c r="D67" s="7">
        <f>IF(N67&gt;0, RANK(N67,(N67:P67,Q67:AE67)),0)</f>
        <v>3</v>
      </c>
      <c r="E67" s="7">
        <f>IF(O67&gt;0,RANK(O67,(N67:P67,Q67:AE67)),0)</f>
        <v>1</v>
      </c>
      <c r="F67" s="7">
        <f>IF(P67&gt;0,RANK(P67,(N67:P67,Q67:AE67)),0)</f>
        <v>0</v>
      </c>
      <c r="G67" s="45">
        <f t="shared" si="16"/>
        <v>4005</v>
      </c>
      <c r="H67" s="48">
        <f t="shared" si="17"/>
        <v>0.40676416819012795</v>
      </c>
      <c r="I67" s="2"/>
      <c r="J67" s="2">
        <f t="shared" si="18"/>
        <v>0.18809668901076579</v>
      </c>
      <c r="K67" s="2">
        <f t="shared" si="19"/>
        <v>0.59486085720089377</v>
      </c>
      <c r="L67" s="2">
        <f t="shared" si="20"/>
        <v>0</v>
      </c>
      <c r="M67" s="2">
        <f t="shared" si="21"/>
        <v>0.21704245378834042</v>
      </c>
      <c r="N67" s="1">
        <v>1852</v>
      </c>
      <c r="O67" s="1">
        <v>5857</v>
      </c>
      <c r="Q67" s="1">
        <v>2137</v>
      </c>
      <c r="AG67" s="5">
        <f>IF(Q67&gt;0,RANK(Q67,(N67:P67,Q67:AE67)),0)</f>
        <v>2</v>
      </c>
      <c r="AH67" s="5">
        <f>IF(R67&gt;0,RANK(R67,(N67:P67,Q67:AE67)),0)</f>
        <v>0</v>
      </c>
      <c r="AI67" s="5">
        <f>IF(T67&gt;0,RANK(T67,(N67:P67,Q67:AE67)),0)</f>
        <v>0</v>
      </c>
      <c r="AJ67" s="5">
        <f>IF(S67&gt;0,RANK(S67,(N67:P67,Q67:AE67)),0)</f>
        <v>0</v>
      </c>
      <c r="AK67" s="2">
        <f t="shared" si="22"/>
        <v>0.21704245378834044</v>
      </c>
      <c r="AL67" s="2">
        <f t="shared" si="23"/>
        <v>0</v>
      </c>
      <c r="AM67" s="2">
        <f t="shared" si="24"/>
        <v>0</v>
      </c>
      <c r="AN67" s="2">
        <f t="shared" si="25"/>
        <v>0</v>
      </c>
      <c r="AP67" t="s">
        <v>231</v>
      </c>
      <c r="AQ67" t="s">
        <v>623</v>
      </c>
      <c r="AR67">
        <v>8</v>
      </c>
      <c r="AT67" s="77">
        <v>18</v>
      </c>
      <c r="AU67" s="79">
        <v>119</v>
      </c>
      <c r="AV67" s="82">
        <f t="shared" si="14"/>
        <v>18119</v>
      </c>
      <c r="AW67" s="82">
        <f t="shared" ref="AW67:AW130" si="26">AV67</f>
        <v>18119</v>
      </c>
      <c r="AX67" s="5" t="s">
        <v>195</v>
      </c>
    </row>
    <row r="68" spans="1:50" ht="15" hidden="1" customHeight="1" outlineLevel="1" x14ac:dyDescent="0.2">
      <c r="A68" t="s">
        <v>527</v>
      </c>
      <c r="B68" t="s">
        <v>623</v>
      </c>
      <c r="C68" s="1">
        <f t="shared" si="15"/>
        <v>6972</v>
      </c>
      <c r="D68" s="7">
        <f>IF(N68&gt;0, RANK(N68,(N68:P68,Q68:AE68)),0)</f>
        <v>2</v>
      </c>
      <c r="E68" s="7">
        <f>IF(O68&gt;0,RANK(O68,(N68:P68,Q68:AE68)),0)</f>
        <v>1</v>
      </c>
      <c r="F68" s="7">
        <f>IF(P68&gt;0,RANK(P68,(N68:P68,Q68:AE68)),0)</f>
        <v>0</v>
      </c>
      <c r="G68" s="45">
        <f t="shared" si="16"/>
        <v>3639</v>
      </c>
      <c r="H68" s="48">
        <f t="shared" si="17"/>
        <v>0.52194492254733216</v>
      </c>
      <c r="I68" s="2"/>
      <c r="J68" s="2">
        <f t="shared" si="18"/>
        <v>0.16164658634538154</v>
      </c>
      <c r="K68" s="2">
        <f t="shared" si="19"/>
        <v>0.6835915088927137</v>
      </c>
      <c r="L68" s="2">
        <f t="shared" si="20"/>
        <v>0</v>
      </c>
      <c r="M68" s="2">
        <f t="shared" si="21"/>
        <v>0.15476190476190477</v>
      </c>
      <c r="N68" s="1">
        <v>1127</v>
      </c>
      <c r="O68" s="1">
        <v>4766</v>
      </c>
      <c r="Q68" s="1">
        <v>1079</v>
      </c>
      <c r="AG68" s="5">
        <f>IF(Q68&gt;0,RANK(Q68,(N68:P68,Q68:AE68)),0)</f>
        <v>3</v>
      </c>
      <c r="AH68" s="5">
        <f>IF(R68&gt;0,RANK(R68,(N68:P68,Q68:AE68)),0)</f>
        <v>0</v>
      </c>
      <c r="AI68" s="5">
        <f>IF(T68&gt;0,RANK(T68,(N68:P68,Q68:AE68)),0)</f>
        <v>0</v>
      </c>
      <c r="AJ68" s="5">
        <f>IF(S68&gt;0,RANK(S68,(N68:P68,Q68:AE68)),0)</f>
        <v>0</v>
      </c>
      <c r="AK68" s="2">
        <f t="shared" si="22"/>
        <v>0.15476190476190477</v>
      </c>
      <c r="AL68" s="2">
        <f t="shared" si="23"/>
        <v>0</v>
      </c>
      <c r="AM68" s="2">
        <f t="shared" si="24"/>
        <v>0</v>
      </c>
      <c r="AN68" s="2">
        <f t="shared" si="25"/>
        <v>0</v>
      </c>
      <c r="AP68" t="s">
        <v>527</v>
      </c>
      <c r="AQ68" t="s">
        <v>623</v>
      </c>
      <c r="AR68">
        <v>8</v>
      </c>
      <c r="AT68" s="77">
        <v>18</v>
      </c>
      <c r="AU68" s="79">
        <v>121</v>
      </c>
      <c r="AV68" s="82">
        <f t="shared" si="14"/>
        <v>18121</v>
      </c>
      <c r="AW68" s="82">
        <f t="shared" si="26"/>
        <v>18121</v>
      </c>
      <c r="AX68" s="5" t="s">
        <v>195</v>
      </c>
    </row>
    <row r="69" spans="1:50" ht="15" hidden="1" customHeight="1" outlineLevel="1" x14ac:dyDescent="0.2">
      <c r="A69" t="s">
        <v>6</v>
      </c>
      <c r="B69" t="s">
        <v>623</v>
      </c>
      <c r="C69" s="1">
        <f t="shared" si="15"/>
        <v>8648</v>
      </c>
      <c r="D69" s="7">
        <f>IF(N69&gt;0, RANK(N69,(N69:P69,Q69:AE69)),0)</f>
        <v>2</v>
      </c>
      <c r="E69" s="7">
        <f>IF(O69&gt;0,RANK(O69,(N69:P69,Q69:AE69)),0)</f>
        <v>1</v>
      </c>
      <c r="F69" s="7">
        <f>IF(P69&gt;0,RANK(P69,(N69:P69,Q69:AE69)),0)</f>
        <v>0</v>
      </c>
      <c r="G69" s="45">
        <f t="shared" si="16"/>
        <v>3005</v>
      </c>
      <c r="H69" s="48">
        <f t="shared" si="17"/>
        <v>0.34747918593894545</v>
      </c>
      <c r="I69" s="2"/>
      <c r="J69" s="2">
        <f t="shared" si="18"/>
        <v>0.2911655874190564</v>
      </c>
      <c r="K69" s="2">
        <f t="shared" si="19"/>
        <v>0.63864477335800185</v>
      </c>
      <c r="L69" s="2">
        <f t="shared" si="20"/>
        <v>0</v>
      </c>
      <c r="M69" s="2">
        <f t="shared" si="21"/>
        <v>7.0189639222941747E-2</v>
      </c>
      <c r="N69" s="1">
        <v>2518</v>
      </c>
      <c r="O69" s="1">
        <v>5523</v>
      </c>
      <c r="Q69" s="1">
        <v>607</v>
      </c>
      <c r="AG69" s="5">
        <f>IF(Q69&gt;0,RANK(Q69,(N69:P69,Q69:AE69)),0)</f>
        <v>3</v>
      </c>
      <c r="AH69" s="5">
        <f>IF(R69&gt;0,RANK(R69,(N69:P69,Q69:AE69)),0)</f>
        <v>0</v>
      </c>
      <c r="AI69" s="5">
        <f>IF(T69&gt;0,RANK(T69,(N69:P69,Q69:AE69)),0)</f>
        <v>0</v>
      </c>
      <c r="AJ69" s="5">
        <f>IF(S69&gt;0,RANK(S69,(N69:P69,Q69:AE69)),0)</f>
        <v>0</v>
      </c>
      <c r="AK69" s="2">
        <f t="shared" si="22"/>
        <v>7.0189639222941719E-2</v>
      </c>
      <c r="AL69" s="2">
        <f t="shared" si="23"/>
        <v>0</v>
      </c>
      <c r="AM69" s="2">
        <f t="shared" si="24"/>
        <v>0</v>
      </c>
      <c r="AN69" s="2">
        <f t="shared" si="25"/>
        <v>0</v>
      </c>
      <c r="AP69" t="s">
        <v>6</v>
      </c>
      <c r="AQ69" t="s">
        <v>623</v>
      </c>
      <c r="AR69">
        <v>8</v>
      </c>
      <c r="AT69" s="77">
        <v>18</v>
      </c>
      <c r="AU69" s="79">
        <v>123</v>
      </c>
      <c r="AV69" s="82">
        <f t="shared" si="14"/>
        <v>18123</v>
      </c>
      <c r="AW69" s="82">
        <f t="shared" si="26"/>
        <v>18123</v>
      </c>
      <c r="AX69" s="5" t="s">
        <v>195</v>
      </c>
    </row>
    <row r="70" spans="1:50" ht="15" hidden="1" customHeight="1" outlineLevel="1" x14ac:dyDescent="0.2">
      <c r="A70" t="s">
        <v>532</v>
      </c>
      <c r="B70" t="s">
        <v>623</v>
      </c>
      <c r="C70" s="1">
        <f t="shared" si="15"/>
        <v>6141</v>
      </c>
      <c r="D70" s="7">
        <f>IF(N70&gt;0, RANK(N70,(N70:P70,Q70:AE70)),0)</f>
        <v>2</v>
      </c>
      <c r="E70" s="7">
        <f>IF(O70&gt;0,RANK(O70,(N70:P70,Q70:AE70)),0)</f>
        <v>1</v>
      </c>
      <c r="F70" s="7">
        <f>IF(P70&gt;0,RANK(P70,(N70:P70,Q70:AE70)),0)</f>
        <v>0</v>
      </c>
      <c r="G70" s="45">
        <f t="shared" si="16"/>
        <v>3107</v>
      </c>
      <c r="H70" s="48">
        <f t="shared" si="17"/>
        <v>0.50594365738479075</v>
      </c>
      <c r="I70" s="2"/>
      <c r="J70" s="2">
        <f t="shared" si="18"/>
        <v>0.17782120175867122</v>
      </c>
      <c r="K70" s="2">
        <f t="shared" si="19"/>
        <v>0.68376485914346197</v>
      </c>
      <c r="L70" s="2">
        <f t="shared" si="20"/>
        <v>0</v>
      </c>
      <c r="M70" s="2">
        <f t="shared" si="21"/>
        <v>0.13841393909786681</v>
      </c>
      <c r="N70" s="1">
        <v>1092</v>
      </c>
      <c r="O70" s="1">
        <v>4199</v>
      </c>
      <c r="Q70" s="1">
        <v>850</v>
      </c>
      <c r="AG70" s="5">
        <f>IF(Q70&gt;0,RANK(Q70,(N70:P70,Q70:AE70)),0)</f>
        <v>3</v>
      </c>
      <c r="AH70" s="5">
        <f>IF(R70&gt;0,RANK(R70,(N70:P70,Q70:AE70)),0)</f>
        <v>0</v>
      </c>
      <c r="AI70" s="5">
        <f>IF(T70&gt;0,RANK(T70,(N70:P70,Q70:AE70)),0)</f>
        <v>0</v>
      </c>
      <c r="AJ70" s="5">
        <f>IF(S70&gt;0,RANK(S70,(N70:P70,Q70:AE70)),0)</f>
        <v>0</v>
      </c>
      <c r="AK70" s="2">
        <f t="shared" si="22"/>
        <v>0.13841393909786678</v>
      </c>
      <c r="AL70" s="2">
        <f t="shared" si="23"/>
        <v>0</v>
      </c>
      <c r="AM70" s="2">
        <f t="shared" si="24"/>
        <v>0</v>
      </c>
      <c r="AN70" s="2">
        <f t="shared" si="25"/>
        <v>0</v>
      </c>
      <c r="AP70" t="s">
        <v>532</v>
      </c>
      <c r="AQ70" t="s">
        <v>623</v>
      </c>
      <c r="AR70">
        <v>8</v>
      </c>
      <c r="AT70" s="77">
        <v>18</v>
      </c>
      <c r="AU70" s="79">
        <v>125</v>
      </c>
      <c r="AV70" s="82">
        <f t="shared" si="14"/>
        <v>18125</v>
      </c>
      <c r="AW70" s="82">
        <f t="shared" si="26"/>
        <v>18125</v>
      </c>
      <c r="AX70" s="5" t="s">
        <v>195</v>
      </c>
    </row>
    <row r="71" spans="1:50" ht="15" hidden="1" customHeight="1" outlineLevel="1" x14ac:dyDescent="0.2">
      <c r="A71" t="s">
        <v>434</v>
      </c>
      <c r="B71" t="s">
        <v>623</v>
      </c>
      <c r="C71" s="1">
        <f t="shared" si="15"/>
        <v>86524</v>
      </c>
      <c r="D71" s="7">
        <f>IF(N71&gt;0, RANK(N71,(N71:P71,Q71:AE71)),0)</f>
        <v>2</v>
      </c>
      <c r="E71" s="7">
        <f>IF(O71&gt;0,RANK(O71,(N71:P71,Q71:AE71)),0)</f>
        <v>1</v>
      </c>
      <c r="F71" s="7">
        <f>IF(P71&gt;0,RANK(P71,(N71:P71,Q71:AE71)),0)</f>
        <v>0</v>
      </c>
      <c r="G71" s="45">
        <f t="shared" si="16"/>
        <v>12599</v>
      </c>
      <c r="H71" s="48">
        <f t="shared" si="17"/>
        <v>0.14561277795756092</v>
      </c>
      <c r="I71" s="2"/>
      <c r="J71" s="2">
        <f t="shared" si="18"/>
        <v>0.38598539133650778</v>
      </c>
      <c r="K71" s="2">
        <f t="shared" si="19"/>
        <v>0.53159816929406867</v>
      </c>
      <c r="L71" s="2">
        <f t="shared" si="20"/>
        <v>0</v>
      </c>
      <c r="M71" s="2">
        <f t="shared" si="21"/>
        <v>8.2416439369423555E-2</v>
      </c>
      <c r="N71" s="1">
        <v>33397</v>
      </c>
      <c r="O71" s="1">
        <v>45996</v>
      </c>
      <c r="Q71" s="1">
        <v>7131</v>
      </c>
      <c r="AG71" s="5">
        <f>IF(Q71&gt;0,RANK(Q71,(N71:P71,Q71:AE71)),0)</f>
        <v>3</v>
      </c>
      <c r="AH71" s="5">
        <f>IF(R71&gt;0,RANK(R71,(N71:P71,Q71:AE71)),0)</f>
        <v>0</v>
      </c>
      <c r="AI71" s="5">
        <f>IF(T71&gt;0,RANK(T71,(N71:P71,Q71:AE71)),0)</f>
        <v>0</v>
      </c>
      <c r="AJ71" s="5">
        <f>IF(S71&gt;0,RANK(S71,(N71:P71,Q71:AE71)),0)</f>
        <v>0</v>
      </c>
      <c r="AK71" s="2">
        <f t="shared" si="22"/>
        <v>8.2416439369423514E-2</v>
      </c>
      <c r="AL71" s="2">
        <f t="shared" si="23"/>
        <v>0</v>
      </c>
      <c r="AM71" s="2">
        <f t="shared" si="24"/>
        <v>0</v>
      </c>
      <c r="AN71" s="2">
        <f t="shared" si="25"/>
        <v>0</v>
      </c>
      <c r="AP71" t="s">
        <v>434</v>
      </c>
      <c r="AQ71" t="s">
        <v>623</v>
      </c>
      <c r="AR71">
        <v>1</v>
      </c>
      <c r="AT71" s="77">
        <v>18</v>
      </c>
      <c r="AU71" s="79">
        <v>127</v>
      </c>
      <c r="AV71" s="82">
        <f t="shared" si="14"/>
        <v>18127</v>
      </c>
      <c r="AW71" s="82">
        <f t="shared" si="26"/>
        <v>18127</v>
      </c>
      <c r="AX71" s="5" t="s">
        <v>195</v>
      </c>
    </row>
    <row r="72" spans="1:50" ht="15" hidden="1" customHeight="1" outlineLevel="1" x14ac:dyDescent="0.2">
      <c r="A72" t="s">
        <v>186</v>
      </c>
      <c r="B72" t="s">
        <v>623</v>
      </c>
      <c r="C72" s="1">
        <f t="shared" ref="C72:C100" si="27">SUM(N72:AE72)</f>
        <v>13230</v>
      </c>
      <c r="D72" s="7">
        <f>IF(N72&gt;0, RANK(N72,(N72:P72,Q72:AE72)),0)</f>
        <v>2</v>
      </c>
      <c r="E72" s="7">
        <f>IF(O72&gt;0,RANK(O72,(N72:P72,Q72:AE72)),0)</f>
        <v>1</v>
      </c>
      <c r="F72" s="7">
        <f>IF(P72&gt;0,RANK(P72,(N72:P72,Q72:AE72)),0)</f>
        <v>0</v>
      </c>
      <c r="G72" s="45">
        <f t="shared" ref="G72:G100" si="28">IF(C72&gt;0,MAX(N72:P72)-LARGE(N72:P72,2),0)</f>
        <v>6875</v>
      </c>
      <c r="H72" s="48">
        <f t="shared" ref="H72:H100" si="29">IF(C72&gt;0,G72/C72,0)</f>
        <v>0.51965230536659113</v>
      </c>
      <c r="I72" s="2"/>
      <c r="J72" s="2">
        <f t="shared" ref="J72:J100" si="30">IF($C72=0,"-",N72/$C72)</f>
        <v>0.20959939531368102</v>
      </c>
      <c r="K72" s="2">
        <f t="shared" ref="K72:K100" si="31">IF($C72=0,"-",O72/$C72)</f>
        <v>0.72925170068027212</v>
      </c>
      <c r="L72" s="2">
        <f t="shared" ref="L72:L100" si="32">IF($C72=0,"-",P72/$C72)</f>
        <v>0</v>
      </c>
      <c r="M72" s="2">
        <f t="shared" ref="M72:M100" si="33">IF(C72=0,"-",(1-J72-K72-L72))</f>
        <v>6.1148904006046889E-2</v>
      </c>
      <c r="N72" s="1">
        <v>2773</v>
      </c>
      <c r="O72" s="1">
        <v>9648</v>
      </c>
      <c r="Q72" s="1">
        <v>809</v>
      </c>
      <c r="AG72" s="5">
        <f>IF(Q72&gt;0,RANK(Q72,(N72:P72,Q72:AE72)),0)</f>
        <v>3</v>
      </c>
      <c r="AH72" s="5">
        <f>IF(R72&gt;0,RANK(R72,(N72:P72,Q72:AE72)),0)</f>
        <v>0</v>
      </c>
      <c r="AI72" s="5">
        <f>IF(T72&gt;0,RANK(T72,(N72:P72,Q72:AE72)),0)</f>
        <v>0</v>
      </c>
      <c r="AJ72" s="5">
        <f>IF(S72&gt;0,RANK(S72,(N72:P72,Q72:AE72)),0)</f>
        <v>0</v>
      </c>
      <c r="AK72" s="2">
        <f t="shared" ref="AK72:AK100" si="34">IF($C72=0,"-",Q72/$C72)</f>
        <v>6.1148904006046861E-2</v>
      </c>
      <c r="AL72" s="2">
        <f t="shared" ref="AL72:AL100" si="35">IF($C72=0,"-",R72/$C72)</f>
        <v>0</v>
      </c>
      <c r="AM72" s="2">
        <f t="shared" ref="AM72:AM100" si="36">IF($C72=0,"-",T72/$C72)</f>
        <v>0</v>
      </c>
      <c r="AN72" s="2">
        <f t="shared" ref="AN72:AN100" si="37">IF($C72=0,"-",S72/$C72)</f>
        <v>0</v>
      </c>
      <c r="AP72" t="s">
        <v>186</v>
      </c>
      <c r="AQ72" t="s">
        <v>623</v>
      </c>
      <c r="AR72">
        <v>8</v>
      </c>
      <c r="AT72" s="77">
        <v>18</v>
      </c>
      <c r="AU72" s="79">
        <v>129</v>
      </c>
      <c r="AV72" s="82">
        <f t="shared" si="14"/>
        <v>18129</v>
      </c>
      <c r="AW72" s="82">
        <f t="shared" si="26"/>
        <v>18129</v>
      </c>
      <c r="AX72" s="5" t="s">
        <v>195</v>
      </c>
    </row>
    <row r="73" spans="1:50" ht="15" hidden="1" customHeight="1" outlineLevel="1" x14ac:dyDescent="0.2">
      <c r="A73" t="s">
        <v>85</v>
      </c>
      <c r="B73" t="s">
        <v>623</v>
      </c>
      <c r="C73" s="1">
        <f t="shared" si="27"/>
        <v>5768</v>
      </c>
      <c r="D73" s="7">
        <f>IF(N73&gt;0, RANK(N73,(N73:P73,Q73:AE73)),0)</f>
        <v>2</v>
      </c>
      <c r="E73" s="7">
        <f>IF(O73&gt;0,RANK(O73,(N73:P73,Q73:AE73)),0)</f>
        <v>1</v>
      </c>
      <c r="F73" s="7">
        <f>IF(P73&gt;0,RANK(P73,(N73:P73,Q73:AE73)),0)</f>
        <v>0</v>
      </c>
      <c r="G73" s="45">
        <f t="shared" si="28"/>
        <v>2855</v>
      </c>
      <c r="H73" s="48">
        <f t="shared" si="29"/>
        <v>0.49497226074895978</v>
      </c>
      <c r="I73" s="2"/>
      <c r="J73" s="2">
        <f t="shared" si="30"/>
        <v>0.17666435506241332</v>
      </c>
      <c r="K73" s="2">
        <f t="shared" si="31"/>
        <v>0.67163661581137313</v>
      </c>
      <c r="L73" s="2">
        <f t="shared" si="32"/>
        <v>0</v>
      </c>
      <c r="M73" s="2">
        <f t="shared" si="33"/>
        <v>0.15169902912621358</v>
      </c>
      <c r="N73" s="1">
        <v>1019</v>
      </c>
      <c r="O73" s="1">
        <v>3874</v>
      </c>
      <c r="Q73" s="1">
        <v>875</v>
      </c>
      <c r="AG73" s="5">
        <f>IF(Q73&gt;0,RANK(Q73,(N73:P73,Q73:AE73)),0)</f>
        <v>3</v>
      </c>
      <c r="AH73" s="5">
        <f>IF(R73&gt;0,RANK(R73,(N73:P73,Q73:AE73)),0)</f>
        <v>0</v>
      </c>
      <c r="AI73" s="5">
        <f>IF(T73&gt;0,RANK(T73,(N73:P73,Q73:AE73)),0)</f>
        <v>0</v>
      </c>
      <c r="AJ73" s="5">
        <f>IF(S73&gt;0,RANK(S73,(N73:P73,Q73:AE73)),0)</f>
        <v>0</v>
      </c>
      <c r="AK73" s="2">
        <f t="shared" si="34"/>
        <v>0.15169902912621358</v>
      </c>
      <c r="AL73" s="2">
        <f t="shared" si="35"/>
        <v>0</v>
      </c>
      <c r="AM73" s="2">
        <f t="shared" si="36"/>
        <v>0</v>
      </c>
      <c r="AN73" s="2">
        <f t="shared" si="37"/>
        <v>0</v>
      </c>
      <c r="AP73" t="s">
        <v>85</v>
      </c>
      <c r="AQ73" t="s">
        <v>623</v>
      </c>
      <c r="AR73">
        <v>2</v>
      </c>
      <c r="AT73" s="77">
        <v>18</v>
      </c>
      <c r="AU73" s="79">
        <v>131</v>
      </c>
      <c r="AV73" s="82">
        <f t="shared" si="14"/>
        <v>18131</v>
      </c>
      <c r="AW73" s="82">
        <f t="shared" si="26"/>
        <v>18131</v>
      </c>
      <c r="AX73" s="5" t="s">
        <v>195</v>
      </c>
    </row>
    <row r="74" spans="1:50" ht="15" hidden="1" customHeight="1" outlineLevel="1" x14ac:dyDescent="0.2">
      <c r="A74" t="s">
        <v>149</v>
      </c>
      <c r="B74" t="s">
        <v>623</v>
      </c>
      <c r="C74" s="1">
        <f t="shared" si="27"/>
        <v>16520</v>
      </c>
      <c r="D74" s="7">
        <f>IF(N74&gt;0, RANK(N74,(N74:P74,Q74:AE74)),0)</f>
        <v>3</v>
      </c>
      <c r="E74" s="7">
        <f>IF(O74&gt;0,RANK(O74,(N74:P74,Q74:AE74)),0)</f>
        <v>1</v>
      </c>
      <c r="F74" s="7">
        <f>IF(P74&gt;0,RANK(P74,(N74:P74,Q74:AE74)),0)</f>
        <v>0</v>
      </c>
      <c r="G74" s="45">
        <f t="shared" si="28"/>
        <v>6499</v>
      </c>
      <c r="H74" s="48">
        <f t="shared" si="29"/>
        <v>0.39340193704600485</v>
      </c>
      <c r="I74" s="2"/>
      <c r="J74" s="2">
        <f t="shared" si="30"/>
        <v>0.17409200968523003</v>
      </c>
      <c r="K74" s="2">
        <f t="shared" si="31"/>
        <v>0.56749394673123488</v>
      </c>
      <c r="L74" s="2">
        <f t="shared" si="32"/>
        <v>0</v>
      </c>
      <c r="M74" s="2">
        <f t="shared" si="33"/>
        <v>0.25841404358353504</v>
      </c>
      <c r="N74" s="1">
        <v>2876</v>
      </c>
      <c r="O74" s="1">
        <v>9375</v>
      </c>
      <c r="Q74" s="1">
        <v>4269</v>
      </c>
      <c r="AG74" s="5">
        <f>IF(Q74&gt;0,RANK(Q74,(N74:P74,Q74:AE74)),0)</f>
        <v>2</v>
      </c>
      <c r="AH74" s="5">
        <f>IF(R74&gt;0,RANK(R74,(N74:P74,Q74:AE74)),0)</f>
        <v>0</v>
      </c>
      <c r="AI74" s="5">
        <f>IF(T74&gt;0,RANK(T74,(N74:P74,Q74:AE74)),0)</f>
        <v>0</v>
      </c>
      <c r="AJ74" s="5">
        <f>IF(S74&gt;0,RANK(S74,(N74:P74,Q74:AE74)),0)</f>
        <v>0</v>
      </c>
      <c r="AK74" s="2">
        <f t="shared" si="34"/>
        <v>0.25841404358353509</v>
      </c>
      <c r="AL74" s="2">
        <f t="shared" si="35"/>
        <v>0</v>
      </c>
      <c r="AM74" s="2">
        <f t="shared" si="36"/>
        <v>0</v>
      </c>
      <c r="AN74" s="2">
        <f t="shared" si="37"/>
        <v>0</v>
      </c>
      <c r="AP74" t="s">
        <v>149</v>
      </c>
      <c r="AQ74" t="s">
        <v>623</v>
      </c>
      <c r="AR74">
        <v>4</v>
      </c>
      <c r="AT74" s="77">
        <v>18</v>
      </c>
      <c r="AU74" s="79">
        <v>133</v>
      </c>
      <c r="AV74" s="82">
        <f t="shared" si="14"/>
        <v>18133</v>
      </c>
      <c r="AW74" s="82">
        <f t="shared" si="26"/>
        <v>18133</v>
      </c>
      <c r="AX74" s="5" t="s">
        <v>195</v>
      </c>
    </row>
    <row r="75" spans="1:50" ht="15" hidden="1" customHeight="1" outlineLevel="1" x14ac:dyDescent="0.2">
      <c r="A75" t="s">
        <v>107</v>
      </c>
      <c r="B75" t="s">
        <v>623</v>
      </c>
      <c r="C75" s="1">
        <f t="shared" si="27"/>
        <v>10994</v>
      </c>
      <c r="D75" s="7">
        <f>IF(N75&gt;0, RANK(N75,(N75:P75,Q75:AE75)),0)</f>
        <v>2</v>
      </c>
      <c r="E75" s="7">
        <f>IF(O75&gt;0,RANK(O75,(N75:P75,Q75:AE75)),0)</f>
        <v>1</v>
      </c>
      <c r="F75" s="7">
        <f>IF(P75&gt;0,RANK(P75,(N75:P75,Q75:AE75)),0)</f>
        <v>0</v>
      </c>
      <c r="G75" s="45">
        <f t="shared" si="28"/>
        <v>5536</v>
      </c>
      <c r="H75" s="48">
        <f t="shared" si="29"/>
        <v>0.50354738948517375</v>
      </c>
      <c r="I75" s="2"/>
      <c r="J75" s="2">
        <f t="shared" si="30"/>
        <v>0.16945606694560669</v>
      </c>
      <c r="K75" s="2">
        <f t="shared" si="31"/>
        <v>0.67300345643078041</v>
      </c>
      <c r="L75" s="2">
        <f t="shared" si="32"/>
        <v>0</v>
      </c>
      <c r="M75" s="2">
        <f t="shared" si="33"/>
        <v>0.15754047662361292</v>
      </c>
      <c r="N75" s="1">
        <v>1863</v>
      </c>
      <c r="O75" s="1">
        <v>7399</v>
      </c>
      <c r="Q75" s="1">
        <v>1732</v>
      </c>
      <c r="AG75" s="5">
        <f>IF(Q75&gt;0,RANK(Q75,(N75:P75,Q75:AE75)),0)</f>
        <v>3</v>
      </c>
      <c r="AH75" s="5">
        <f>IF(R75&gt;0,RANK(R75,(N75:P75,Q75:AE75)),0)</f>
        <v>0</v>
      </c>
      <c r="AI75" s="5">
        <f>IF(T75&gt;0,RANK(T75,(N75:P75,Q75:AE75)),0)</f>
        <v>0</v>
      </c>
      <c r="AJ75" s="5">
        <f>IF(S75&gt;0,RANK(S75,(N75:P75,Q75:AE75)),0)</f>
        <v>0</v>
      </c>
      <c r="AK75" s="2">
        <f t="shared" si="34"/>
        <v>0.15754047662361287</v>
      </c>
      <c r="AL75" s="2">
        <f t="shared" si="35"/>
        <v>0</v>
      </c>
      <c r="AM75" s="2">
        <f t="shared" si="36"/>
        <v>0</v>
      </c>
      <c r="AN75" s="2">
        <f t="shared" si="37"/>
        <v>0</v>
      </c>
      <c r="AP75" t="s">
        <v>107</v>
      </c>
      <c r="AQ75" t="s">
        <v>623</v>
      </c>
      <c r="AR75">
        <v>6</v>
      </c>
      <c r="AT75" s="77">
        <v>18</v>
      </c>
      <c r="AU75" s="79">
        <v>135</v>
      </c>
      <c r="AV75" s="82">
        <f t="shared" si="14"/>
        <v>18135</v>
      </c>
      <c r="AW75" s="82">
        <f t="shared" si="26"/>
        <v>18135</v>
      </c>
      <c r="AX75" s="5" t="s">
        <v>195</v>
      </c>
    </row>
    <row r="76" spans="1:50" ht="15" hidden="1" customHeight="1" outlineLevel="1" x14ac:dyDescent="0.2">
      <c r="A76" t="s">
        <v>3</v>
      </c>
      <c r="B76" t="s">
        <v>623</v>
      </c>
      <c r="C76" s="1">
        <f t="shared" si="27"/>
        <v>14207</v>
      </c>
      <c r="D76" s="7">
        <f>IF(N76&gt;0, RANK(N76,(N76:P76,Q76:AE76)),0)</f>
        <v>3</v>
      </c>
      <c r="E76" s="7">
        <f>IF(O76&gt;0,RANK(O76,(N76:P76,Q76:AE76)),0)</f>
        <v>1</v>
      </c>
      <c r="F76" s="7">
        <f>IF(P76&gt;0,RANK(P76,(N76:P76,Q76:AE76)),0)</f>
        <v>0</v>
      </c>
      <c r="G76" s="45">
        <f t="shared" si="28"/>
        <v>7287</v>
      </c>
      <c r="H76" s="48">
        <f t="shared" si="29"/>
        <v>0.5129161680861547</v>
      </c>
      <c r="I76" s="2"/>
      <c r="J76" s="2">
        <f t="shared" si="30"/>
        <v>0.15703526430632786</v>
      </c>
      <c r="K76" s="2">
        <f t="shared" si="31"/>
        <v>0.66995143239248256</v>
      </c>
      <c r="L76" s="2">
        <f t="shared" si="32"/>
        <v>0</v>
      </c>
      <c r="M76" s="2">
        <f t="shared" si="33"/>
        <v>0.17301330330118958</v>
      </c>
      <c r="N76" s="1">
        <v>2231</v>
      </c>
      <c r="O76" s="1">
        <v>9518</v>
      </c>
      <c r="Q76" s="1">
        <v>2458</v>
      </c>
      <c r="AG76" s="5">
        <f>IF(Q76&gt;0,RANK(Q76,(N76:P76,Q76:AE76)),0)</f>
        <v>2</v>
      </c>
      <c r="AH76" s="5">
        <f>IF(R76&gt;0,RANK(R76,(N76:P76,Q76:AE76)),0)</f>
        <v>0</v>
      </c>
      <c r="AI76" s="5">
        <f>IF(T76&gt;0,RANK(T76,(N76:P76,Q76:AE76)),0)</f>
        <v>0</v>
      </c>
      <c r="AJ76" s="5">
        <f>IF(S76&gt;0,RANK(S76,(N76:P76,Q76:AE76)),0)</f>
        <v>0</v>
      </c>
      <c r="AK76" s="2">
        <f t="shared" si="34"/>
        <v>0.17301330330118955</v>
      </c>
      <c r="AL76" s="2">
        <f t="shared" si="35"/>
        <v>0</v>
      </c>
      <c r="AM76" s="2">
        <f t="shared" si="36"/>
        <v>0</v>
      </c>
      <c r="AN76" s="2">
        <f t="shared" si="37"/>
        <v>0</v>
      </c>
      <c r="AP76" t="s">
        <v>3</v>
      </c>
      <c r="AQ76" t="s">
        <v>623</v>
      </c>
      <c r="AR76">
        <v>6</v>
      </c>
      <c r="AT76" s="77">
        <v>18</v>
      </c>
      <c r="AU76" s="79">
        <v>137</v>
      </c>
      <c r="AV76" s="82">
        <f t="shared" si="14"/>
        <v>18137</v>
      </c>
      <c r="AW76" s="82">
        <f t="shared" si="26"/>
        <v>18137</v>
      </c>
      <c r="AX76" s="5" t="s">
        <v>195</v>
      </c>
    </row>
    <row r="77" spans="1:50" ht="15" hidden="1" customHeight="1" outlineLevel="1" x14ac:dyDescent="0.2">
      <c r="A77" t="s">
        <v>281</v>
      </c>
      <c r="B77" t="s">
        <v>623</v>
      </c>
      <c r="C77" s="1">
        <f t="shared" si="27"/>
        <v>7880</v>
      </c>
      <c r="D77" s="7">
        <f>IF(N77&gt;0, RANK(N77,(N77:P77,Q77:AE77)),0)</f>
        <v>3</v>
      </c>
      <c r="E77" s="7">
        <f>IF(O77&gt;0,RANK(O77,(N77:P77,Q77:AE77)),0)</f>
        <v>1</v>
      </c>
      <c r="F77" s="7">
        <f>IF(P77&gt;0,RANK(P77,(N77:P77,Q77:AE77)),0)</f>
        <v>0</v>
      </c>
      <c r="G77" s="45">
        <f t="shared" si="28"/>
        <v>3734</v>
      </c>
      <c r="H77" s="48">
        <f t="shared" si="29"/>
        <v>0.47385786802030455</v>
      </c>
      <c r="I77" s="2"/>
      <c r="J77" s="2">
        <f t="shared" si="30"/>
        <v>0.15418781725888325</v>
      </c>
      <c r="K77" s="2">
        <f t="shared" si="31"/>
        <v>0.6280456852791878</v>
      </c>
      <c r="L77" s="2">
        <f t="shared" si="32"/>
        <v>0</v>
      </c>
      <c r="M77" s="2">
        <f t="shared" si="33"/>
        <v>0.21776649746192889</v>
      </c>
      <c r="N77" s="1">
        <v>1215</v>
      </c>
      <c r="O77" s="1">
        <v>4949</v>
      </c>
      <c r="Q77" s="1">
        <v>1716</v>
      </c>
      <c r="AG77" s="5">
        <f>IF(Q77&gt;0,RANK(Q77,(N77:P77,Q77:AE77)),0)</f>
        <v>2</v>
      </c>
      <c r="AH77" s="5">
        <f>IF(R77&gt;0,RANK(R77,(N77:P77,Q77:AE77)),0)</f>
        <v>0</v>
      </c>
      <c r="AI77" s="5">
        <f>IF(T77&gt;0,RANK(T77,(N77:P77,Q77:AE77)),0)</f>
        <v>0</v>
      </c>
      <c r="AJ77" s="5">
        <f>IF(S77&gt;0,RANK(S77,(N77:P77,Q77:AE77)),0)</f>
        <v>0</v>
      </c>
      <c r="AK77" s="2">
        <f t="shared" si="34"/>
        <v>0.21776649746192894</v>
      </c>
      <c r="AL77" s="2">
        <f t="shared" si="35"/>
        <v>0</v>
      </c>
      <c r="AM77" s="2">
        <f t="shared" si="36"/>
        <v>0</v>
      </c>
      <c r="AN77" s="2">
        <f t="shared" si="37"/>
        <v>0</v>
      </c>
      <c r="AP77" t="s">
        <v>281</v>
      </c>
      <c r="AQ77" t="s">
        <v>623</v>
      </c>
      <c r="AR77">
        <v>6</v>
      </c>
      <c r="AT77" s="77">
        <v>18</v>
      </c>
      <c r="AU77" s="79">
        <v>139</v>
      </c>
      <c r="AV77" s="82">
        <f t="shared" ref="AV77:AV99" si="38">1000*AT77+AU77</f>
        <v>18139</v>
      </c>
      <c r="AW77" s="82">
        <f t="shared" si="26"/>
        <v>18139</v>
      </c>
      <c r="AX77" s="5" t="s">
        <v>195</v>
      </c>
    </row>
    <row r="78" spans="1:50" ht="15" hidden="1" customHeight="1" outlineLevel="1" x14ac:dyDescent="0.2">
      <c r="A78" t="s">
        <v>520</v>
      </c>
      <c r="B78" t="s">
        <v>623</v>
      </c>
      <c r="C78" s="1">
        <f t="shared" si="27"/>
        <v>114693</v>
      </c>
      <c r="D78" s="7">
        <f>IF(N78&gt;0, RANK(N78,(N78:P78,Q78:AE78)),0)</f>
        <v>2</v>
      </c>
      <c r="E78" s="7">
        <f>IF(O78&gt;0,RANK(O78,(N78:P78,Q78:AE78)),0)</f>
        <v>1</v>
      </c>
      <c r="F78" s="7">
        <f>IF(P78&gt;0,RANK(P78,(N78:P78,Q78:AE78)),0)</f>
        <v>0</v>
      </c>
      <c r="G78" s="45">
        <f t="shared" si="28"/>
        <v>12086</v>
      </c>
      <c r="H78" s="48">
        <f t="shared" si="29"/>
        <v>0.10537696284864813</v>
      </c>
      <c r="I78" s="2"/>
      <c r="J78" s="2">
        <f t="shared" si="30"/>
        <v>0.42382708622147819</v>
      </c>
      <c r="K78" s="2">
        <f t="shared" si="31"/>
        <v>0.5292040490701263</v>
      </c>
      <c r="L78" s="2">
        <f t="shared" si="32"/>
        <v>0</v>
      </c>
      <c r="M78" s="2">
        <f t="shared" si="33"/>
        <v>4.6968864708395563E-2</v>
      </c>
      <c r="N78" s="1">
        <v>48610</v>
      </c>
      <c r="O78" s="1">
        <v>60696</v>
      </c>
      <c r="Q78" s="1">
        <v>5387</v>
      </c>
      <c r="AG78" s="5">
        <f>IF(Q78&gt;0,RANK(Q78,(N78:P78,Q78:AE78)),0)</f>
        <v>3</v>
      </c>
      <c r="AH78" s="5">
        <f>IF(R78&gt;0,RANK(R78,(N78:P78,Q78:AE78)),0)</f>
        <v>0</v>
      </c>
      <c r="AI78" s="5">
        <f>IF(T78&gt;0,RANK(T78,(N78:P78,Q78:AE78)),0)</f>
        <v>0</v>
      </c>
      <c r="AJ78" s="5">
        <f>IF(S78&gt;0,RANK(S78,(N78:P78,Q78:AE78)),0)</f>
        <v>0</v>
      </c>
      <c r="AK78" s="2">
        <f t="shared" si="34"/>
        <v>4.6968864708395452E-2</v>
      </c>
      <c r="AL78" s="2">
        <f t="shared" si="35"/>
        <v>0</v>
      </c>
      <c r="AM78" s="2">
        <f t="shared" si="36"/>
        <v>0</v>
      </c>
      <c r="AN78" s="2">
        <f t="shared" si="37"/>
        <v>0</v>
      </c>
      <c r="AP78" t="s">
        <v>520</v>
      </c>
      <c r="AQ78" t="s">
        <v>623</v>
      </c>
      <c r="AR78">
        <v>2</v>
      </c>
      <c r="AT78" s="77">
        <v>18</v>
      </c>
      <c r="AU78" s="79">
        <v>141</v>
      </c>
      <c r="AV78" s="82">
        <f t="shared" si="38"/>
        <v>18141</v>
      </c>
      <c r="AW78" s="82">
        <f t="shared" si="26"/>
        <v>18141</v>
      </c>
      <c r="AX78" s="5" t="s">
        <v>195</v>
      </c>
    </row>
    <row r="79" spans="1:50" ht="15" hidden="1" customHeight="1" outlineLevel="1" x14ac:dyDescent="0.2">
      <c r="A79" t="s">
        <v>233</v>
      </c>
      <c r="B79" t="s">
        <v>623</v>
      </c>
      <c r="C79" s="1">
        <f t="shared" si="27"/>
        <v>9975</v>
      </c>
      <c r="D79" s="7">
        <f>IF(N79&gt;0, RANK(N79,(N79:P79,Q79:AE79)),0)</f>
        <v>2</v>
      </c>
      <c r="E79" s="7">
        <f>IF(O79&gt;0,RANK(O79,(N79:P79,Q79:AE79)),0)</f>
        <v>1</v>
      </c>
      <c r="F79" s="7">
        <f>IF(P79&gt;0,RANK(P79,(N79:P79,Q79:AE79)),0)</f>
        <v>0</v>
      </c>
      <c r="G79" s="45">
        <f t="shared" si="28"/>
        <v>3768</v>
      </c>
      <c r="H79" s="48">
        <f t="shared" si="29"/>
        <v>0.37774436090225566</v>
      </c>
      <c r="I79" s="2"/>
      <c r="J79" s="2">
        <f t="shared" si="30"/>
        <v>0.23027568922305763</v>
      </c>
      <c r="K79" s="2">
        <f t="shared" si="31"/>
        <v>0.60802005012531324</v>
      </c>
      <c r="L79" s="2">
        <f t="shared" si="32"/>
        <v>0</v>
      </c>
      <c r="M79" s="2">
        <f t="shared" si="33"/>
        <v>0.16170426065162913</v>
      </c>
      <c r="N79" s="1">
        <v>2297</v>
      </c>
      <c r="O79" s="1">
        <v>6065</v>
      </c>
      <c r="Q79" s="1">
        <v>1613</v>
      </c>
      <c r="AG79" s="5">
        <f>IF(Q79&gt;0,RANK(Q79,(N79:P79,Q79:AE79)),0)</f>
        <v>3</v>
      </c>
      <c r="AH79" s="5">
        <f>IF(R79&gt;0,RANK(R79,(N79:P79,Q79:AE79)),0)</f>
        <v>0</v>
      </c>
      <c r="AI79" s="5">
        <f>IF(T79&gt;0,RANK(T79,(N79:P79,Q79:AE79)),0)</f>
        <v>0</v>
      </c>
      <c r="AJ79" s="5">
        <f>IF(S79&gt;0,RANK(S79,(N79:P79,Q79:AE79)),0)</f>
        <v>0</v>
      </c>
      <c r="AK79" s="2">
        <f t="shared" si="34"/>
        <v>0.16170426065162907</v>
      </c>
      <c r="AL79" s="2">
        <f t="shared" si="35"/>
        <v>0</v>
      </c>
      <c r="AM79" s="2">
        <f t="shared" si="36"/>
        <v>0</v>
      </c>
      <c r="AN79" s="2">
        <f t="shared" si="37"/>
        <v>0</v>
      </c>
      <c r="AP79" t="s">
        <v>233</v>
      </c>
      <c r="AQ79" t="s">
        <v>623</v>
      </c>
      <c r="AT79" s="77">
        <v>18</v>
      </c>
      <c r="AU79" s="79">
        <v>143</v>
      </c>
      <c r="AV79" s="82">
        <f t="shared" si="38"/>
        <v>18143</v>
      </c>
      <c r="AW79" s="82">
        <f t="shared" si="26"/>
        <v>18143</v>
      </c>
      <c r="AX79" s="5" t="s">
        <v>195</v>
      </c>
    </row>
    <row r="80" spans="1:50" ht="15" hidden="1" customHeight="1" outlineLevel="1" x14ac:dyDescent="0.2">
      <c r="A80" t="s">
        <v>776</v>
      </c>
      <c r="B80" t="s">
        <v>623</v>
      </c>
      <c r="C80" s="1">
        <f t="shared" si="27"/>
        <v>19867</v>
      </c>
      <c r="D80" s="7">
        <f>IF(N80&gt;0, RANK(N80,(N80:P80,Q80:AE80)),0)</f>
        <v>3</v>
      </c>
      <c r="E80" s="7">
        <f>IF(O80&gt;0,RANK(O80,(N80:P80,Q80:AE80)),0)</f>
        <v>1</v>
      </c>
      <c r="F80" s="7">
        <f>IF(P80&gt;0,RANK(P80,(N80:P80,Q80:AE80)),0)</f>
        <v>0</v>
      </c>
      <c r="G80" s="45">
        <f t="shared" si="28"/>
        <v>8770</v>
      </c>
      <c r="H80" s="48">
        <f t="shared" si="29"/>
        <v>0.44143554638344995</v>
      </c>
      <c r="I80" s="2"/>
      <c r="J80" s="2">
        <f t="shared" si="30"/>
        <v>0.17612120602003323</v>
      </c>
      <c r="K80" s="2">
        <f t="shared" si="31"/>
        <v>0.61755675240348318</v>
      </c>
      <c r="L80" s="2">
        <f t="shared" si="32"/>
        <v>0</v>
      </c>
      <c r="M80" s="2">
        <f t="shared" si="33"/>
        <v>0.20632204157648359</v>
      </c>
      <c r="N80" s="1">
        <v>3499</v>
      </c>
      <c r="O80" s="1">
        <v>12269</v>
      </c>
      <c r="Q80" s="1">
        <v>4099</v>
      </c>
      <c r="AG80" s="5">
        <f>IF(Q80&gt;0,RANK(Q80,(N80:P80,Q80:AE80)),0)</f>
        <v>2</v>
      </c>
      <c r="AH80" s="5">
        <f>IF(R80&gt;0,RANK(R80,(N80:P80,Q80:AE80)),0)</f>
        <v>0</v>
      </c>
      <c r="AI80" s="5">
        <f>IF(T80&gt;0,RANK(T80,(N80:P80,Q80:AE80)),0)</f>
        <v>0</v>
      </c>
      <c r="AJ80" s="5">
        <f>IF(S80&gt;0,RANK(S80,(N80:P80,Q80:AE80)),0)</f>
        <v>0</v>
      </c>
      <c r="AK80" s="2">
        <f t="shared" si="34"/>
        <v>0.20632204157648362</v>
      </c>
      <c r="AL80" s="2">
        <f t="shared" si="35"/>
        <v>0</v>
      </c>
      <c r="AM80" s="2">
        <f t="shared" si="36"/>
        <v>0</v>
      </c>
      <c r="AN80" s="2">
        <f t="shared" si="37"/>
        <v>0</v>
      </c>
      <c r="AP80" t="s">
        <v>776</v>
      </c>
      <c r="AQ80" t="s">
        <v>623</v>
      </c>
      <c r="AR80">
        <v>6</v>
      </c>
      <c r="AT80" s="77">
        <v>18</v>
      </c>
      <c r="AU80" s="79">
        <v>145</v>
      </c>
      <c r="AV80" s="82">
        <f t="shared" si="38"/>
        <v>18145</v>
      </c>
      <c r="AW80" s="82">
        <f t="shared" si="26"/>
        <v>18145</v>
      </c>
      <c r="AX80" s="5" t="s">
        <v>195</v>
      </c>
    </row>
    <row r="81" spans="1:50" ht="15" hidden="1" customHeight="1" outlineLevel="1" x14ac:dyDescent="0.2">
      <c r="A81" t="s">
        <v>79</v>
      </c>
      <c r="B81" t="s">
        <v>623</v>
      </c>
      <c r="C81" s="1">
        <f t="shared" si="27"/>
        <v>10659</v>
      </c>
      <c r="D81" s="7">
        <f>IF(N81&gt;0, RANK(N81,(N81:P81,Q81:AE81)),0)</f>
        <v>2</v>
      </c>
      <c r="E81" s="7">
        <f>IF(O81&gt;0,RANK(O81,(N81:P81,Q81:AE81)),0)</f>
        <v>1</v>
      </c>
      <c r="F81" s="7">
        <f>IF(P81&gt;0,RANK(P81,(N81:P81,Q81:AE81)),0)</f>
        <v>0</v>
      </c>
      <c r="G81" s="45">
        <f t="shared" si="28"/>
        <v>4811</v>
      </c>
      <c r="H81" s="48">
        <f t="shared" si="29"/>
        <v>0.45135566188197768</v>
      </c>
      <c r="I81" s="2"/>
      <c r="J81" s="2">
        <f t="shared" si="30"/>
        <v>0.23088469837695844</v>
      </c>
      <c r="K81" s="2">
        <f t="shared" si="31"/>
        <v>0.68224036025893608</v>
      </c>
      <c r="L81" s="2">
        <f t="shared" si="32"/>
        <v>0</v>
      </c>
      <c r="M81" s="2">
        <f t="shared" si="33"/>
        <v>8.6874941364105451E-2</v>
      </c>
      <c r="N81" s="1">
        <v>2461</v>
      </c>
      <c r="O81" s="1">
        <v>7272</v>
      </c>
      <c r="Q81" s="1">
        <v>926</v>
      </c>
      <c r="AG81" s="5">
        <f>IF(Q81&gt;0,RANK(Q81,(N81:P81,Q81:AE81)),0)</f>
        <v>3</v>
      </c>
      <c r="AH81" s="5">
        <f>IF(R81&gt;0,RANK(R81,(N81:P81,Q81:AE81)),0)</f>
        <v>0</v>
      </c>
      <c r="AI81" s="5">
        <f>IF(T81&gt;0,RANK(T81,(N81:P81,Q81:AE81)),0)</f>
        <v>0</v>
      </c>
      <c r="AJ81" s="5">
        <f>IF(S81&gt;0,RANK(S81,(N81:P81,Q81:AE81)),0)</f>
        <v>0</v>
      </c>
      <c r="AK81" s="2">
        <f t="shared" si="34"/>
        <v>8.6874941364105451E-2</v>
      </c>
      <c r="AL81" s="2">
        <f t="shared" si="35"/>
        <v>0</v>
      </c>
      <c r="AM81" s="2">
        <f t="shared" si="36"/>
        <v>0</v>
      </c>
      <c r="AN81" s="2">
        <f t="shared" si="37"/>
        <v>0</v>
      </c>
      <c r="AP81" t="s">
        <v>79</v>
      </c>
      <c r="AQ81" t="s">
        <v>623</v>
      </c>
      <c r="AR81">
        <v>8</v>
      </c>
      <c r="AT81" s="77">
        <v>18</v>
      </c>
      <c r="AU81" s="79">
        <v>147</v>
      </c>
      <c r="AV81" s="82">
        <f t="shared" si="38"/>
        <v>18147</v>
      </c>
      <c r="AW81" s="82">
        <f t="shared" si="26"/>
        <v>18147</v>
      </c>
      <c r="AX81" s="5" t="s">
        <v>195</v>
      </c>
    </row>
    <row r="82" spans="1:50" ht="15" hidden="1" customHeight="1" outlineLevel="1" x14ac:dyDescent="0.2">
      <c r="A82" t="s">
        <v>176</v>
      </c>
      <c r="B82" t="s">
        <v>623</v>
      </c>
      <c r="C82" s="1">
        <f t="shared" si="27"/>
        <v>10183</v>
      </c>
      <c r="D82" s="7">
        <f>IF(N82&gt;0, RANK(N82,(N82:P82,Q82:AE82)),0)</f>
        <v>2</v>
      </c>
      <c r="E82" s="7">
        <f>IF(O82&gt;0,RANK(O82,(N82:P82,Q82:AE82)),0)</f>
        <v>1</v>
      </c>
      <c r="F82" s="7">
        <f>IF(P82&gt;0,RANK(P82,(N82:P82,Q82:AE82)),0)</f>
        <v>0</v>
      </c>
      <c r="G82" s="45">
        <f t="shared" si="28"/>
        <v>4704</v>
      </c>
      <c r="H82" s="48">
        <f t="shared" si="29"/>
        <v>0.46194638122360798</v>
      </c>
      <c r="I82" s="2"/>
      <c r="J82" s="2">
        <f t="shared" si="30"/>
        <v>0.19895904939605225</v>
      </c>
      <c r="K82" s="2">
        <f t="shared" si="31"/>
        <v>0.66090543061966023</v>
      </c>
      <c r="L82" s="2">
        <f t="shared" si="32"/>
        <v>0</v>
      </c>
      <c r="M82" s="2">
        <f t="shared" si="33"/>
        <v>0.14013551998428753</v>
      </c>
      <c r="N82" s="1">
        <v>2026</v>
      </c>
      <c r="O82" s="1">
        <v>6730</v>
      </c>
      <c r="Q82" s="1">
        <v>1427</v>
      </c>
      <c r="AG82" s="5">
        <f>IF(Q82&gt;0,RANK(Q82,(N82:P82,Q82:AE82)),0)</f>
        <v>3</v>
      </c>
      <c r="AH82" s="5">
        <f>IF(R82&gt;0,RANK(R82,(N82:P82,Q82:AE82)),0)</f>
        <v>0</v>
      </c>
      <c r="AI82" s="5">
        <f>IF(T82&gt;0,RANK(T82,(N82:P82,Q82:AE82)),0)</f>
        <v>0</v>
      </c>
      <c r="AJ82" s="5">
        <f>IF(S82&gt;0,RANK(S82,(N82:P82,Q82:AE82)),0)</f>
        <v>0</v>
      </c>
      <c r="AK82" s="2">
        <f t="shared" si="34"/>
        <v>0.14013551998428753</v>
      </c>
      <c r="AL82" s="2">
        <f t="shared" si="35"/>
        <v>0</v>
      </c>
      <c r="AM82" s="2">
        <f t="shared" si="36"/>
        <v>0</v>
      </c>
      <c r="AN82" s="2">
        <f t="shared" si="37"/>
        <v>0</v>
      </c>
      <c r="AP82" t="s">
        <v>176</v>
      </c>
      <c r="AQ82" t="s">
        <v>623</v>
      </c>
      <c r="AR82">
        <v>2</v>
      </c>
      <c r="AT82" s="77">
        <v>18</v>
      </c>
      <c r="AU82" s="79">
        <v>149</v>
      </c>
      <c r="AV82" s="82">
        <f t="shared" si="38"/>
        <v>18149</v>
      </c>
      <c r="AW82" s="82">
        <f t="shared" si="26"/>
        <v>18149</v>
      </c>
      <c r="AX82" s="5" t="s">
        <v>195</v>
      </c>
    </row>
    <row r="83" spans="1:50" ht="15" hidden="1" customHeight="1" outlineLevel="1" x14ac:dyDescent="0.2">
      <c r="A83" t="s">
        <v>969</v>
      </c>
      <c r="B83" t="s">
        <v>623</v>
      </c>
      <c r="C83" s="1">
        <f t="shared" si="27"/>
        <v>16085</v>
      </c>
      <c r="D83" s="7">
        <f>IF(N83&gt;0, RANK(N83,(N83:P83,Q83:AE83)),0)</f>
        <v>2</v>
      </c>
      <c r="E83" s="7">
        <f>IF(O83&gt;0,RANK(O83,(N83:P83,Q83:AE83)),0)</f>
        <v>1</v>
      </c>
      <c r="F83" s="7">
        <f>IF(P83&gt;0,RANK(P83,(N83:P83,Q83:AE83)),0)</f>
        <v>0</v>
      </c>
      <c r="G83" s="45">
        <f t="shared" si="28"/>
        <v>8468</v>
      </c>
      <c r="H83" s="48">
        <f t="shared" si="29"/>
        <v>0.52645321728318306</v>
      </c>
      <c r="I83" s="2"/>
      <c r="J83" s="2">
        <f t="shared" si="30"/>
        <v>0.18271681691016475</v>
      </c>
      <c r="K83" s="2">
        <f t="shared" si="31"/>
        <v>0.70917003419334779</v>
      </c>
      <c r="L83" s="2">
        <f t="shared" si="32"/>
        <v>0</v>
      </c>
      <c r="M83" s="2">
        <f t="shared" si="33"/>
        <v>0.10811314889648749</v>
      </c>
      <c r="N83" s="1">
        <v>2939</v>
      </c>
      <c r="O83" s="1">
        <v>11407</v>
      </c>
      <c r="Q83" s="1">
        <v>1739</v>
      </c>
      <c r="AG83" s="5">
        <f>IF(Q83&gt;0,RANK(Q83,(N83:P83,Q83:AE83)),0)</f>
        <v>3</v>
      </c>
      <c r="AH83" s="5">
        <f>IF(R83&gt;0,RANK(R83,(N83:P83,Q83:AE83)),0)</f>
        <v>0</v>
      </c>
      <c r="AI83" s="5">
        <f>IF(T83&gt;0,RANK(T83,(N83:P83,Q83:AE83)),0)</f>
        <v>0</v>
      </c>
      <c r="AJ83" s="5">
        <f>IF(S83&gt;0,RANK(S83,(N83:P83,Q83:AE83)),0)</f>
        <v>0</v>
      </c>
      <c r="AK83" s="2">
        <f t="shared" si="34"/>
        <v>0.1081131488964874</v>
      </c>
      <c r="AL83" s="2">
        <f t="shared" si="35"/>
        <v>0</v>
      </c>
      <c r="AM83" s="2">
        <f t="shared" si="36"/>
        <v>0</v>
      </c>
      <c r="AN83" s="2">
        <f t="shared" si="37"/>
        <v>0</v>
      </c>
      <c r="AP83" t="s">
        <v>969</v>
      </c>
      <c r="AQ83" t="s">
        <v>623</v>
      </c>
      <c r="AR83">
        <v>3</v>
      </c>
      <c r="AT83" s="77">
        <v>18</v>
      </c>
      <c r="AU83" s="79">
        <v>151</v>
      </c>
      <c r="AV83" s="82">
        <f t="shared" si="38"/>
        <v>18151</v>
      </c>
      <c r="AW83" s="82">
        <f t="shared" si="26"/>
        <v>18151</v>
      </c>
      <c r="AX83" s="5" t="s">
        <v>195</v>
      </c>
    </row>
    <row r="84" spans="1:50" ht="15" hidden="1" customHeight="1" outlineLevel="1" x14ac:dyDescent="0.2">
      <c r="A84" t="s">
        <v>970</v>
      </c>
      <c r="B84" t="s">
        <v>623</v>
      </c>
      <c r="C84" s="1">
        <f t="shared" si="27"/>
        <v>8916</v>
      </c>
      <c r="D84" s="7">
        <f>IF(N84&gt;0, RANK(N84,(N84:P84,Q84:AE84)),0)</f>
        <v>2</v>
      </c>
      <c r="E84" s="7">
        <f>IF(O84&gt;0,RANK(O84,(N84:P84,Q84:AE84)),0)</f>
        <v>1</v>
      </c>
      <c r="F84" s="7">
        <f>IF(P84&gt;0,RANK(P84,(N84:P84,Q84:AE84)),0)</f>
        <v>0</v>
      </c>
      <c r="G84" s="45">
        <f t="shared" si="28"/>
        <v>4459</v>
      </c>
      <c r="H84" s="48">
        <f t="shared" si="29"/>
        <v>0.50011215791834907</v>
      </c>
      <c r="I84" s="2"/>
      <c r="J84" s="2">
        <f t="shared" si="30"/>
        <v>0.17384477344100494</v>
      </c>
      <c r="K84" s="2">
        <f t="shared" si="31"/>
        <v>0.67395693135935397</v>
      </c>
      <c r="L84" s="2">
        <f t="shared" si="32"/>
        <v>0</v>
      </c>
      <c r="M84" s="2">
        <f t="shared" si="33"/>
        <v>0.15219829519964112</v>
      </c>
      <c r="N84" s="1">
        <v>1550</v>
      </c>
      <c r="O84" s="1">
        <v>6009</v>
      </c>
      <c r="Q84" s="1">
        <v>1357</v>
      </c>
      <c r="AG84" s="5">
        <f>IF(Q84&gt;0,RANK(Q84,(N84:P84,Q84:AE84)),0)</f>
        <v>3</v>
      </c>
      <c r="AH84" s="5">
        <f>IF(R84&gt;0,RANK(R84,(N84:P84,Q84:AE84)),0)</f>
        <v>0</v>
      </c>
      <c r="AI84" s="5">
        <f>IF(T84&gt;0,RANK(T84,(N84:P84,Q84:AE84)),0)</f>
        <v>0</v>
      </c>
      <c r="AJ84" s="5">
        <f>IF(S84&gt;0,RANK(S84,(N84:P84,Q84:AE84)),0)</f>
        <v>0</v>
      </c>
      <c r="AK84" s="2">
        <f t="shared" si="34"/>
        <v>0.15219829519964109</v>
      </c>
      <c r="AL84" s="2">
        <f t="shared" si="35"/>
        <v>0</v>
      </c>
      <c r="AM84" s="2">
        <f t="shared" si="36"/>
        <v>0</v>
      </c>
      <c r="AN84" s="2">
        <f t="shared" si="37"/>
        <v>0</v>
      </c>
      <c r="AP84" t="s">
        <v>970</v>
      </c>
      <c r="AQ84" t="s">
        <v>623</v>
      </c>
      <c r="AR84">
        <v>8</v>
      </c>
      <c r="AT84" s="77">
        <v>18</v>
      </c>
      <c r="AU84" s="79">
        <v>153</v>
      </c>
      <c r="AV84" s="82">
        <f t="shared" si="38"/>
        <v>18153</v>
      </c>
      <c r="AW84" s="82">
        <f t="shared" si="26"/>
        <v>18153</v>
      </c>
      <c r="AX84" s="5" t="s">
        <v>195</v>
      </c>
    </row>
    <row r="85" spans="1:50" ht="15" hidden="1" customHeight="1" outlineLevel="1" x14ac:dyDescent="0.2">
      <c r="A85" t="s">
        <v>568</v>
      </c>
      <c r="B85" t="s">
        <v>623</v>
      </c>
      <c r="C85" s="1">
        <f t="shared" si="27"/>
        <v>4080</v>
      </c>
      <c r="D85" s="7">
        <f>IF(N85&gt;0, RANK(N85,(N85:P85,Q85:AE85)),0)</f>
        <v>2</v>
      </c>
      <c r="E85" s="7">
        <f>IF(O85&gt;0,RANK(O85,(N85:P85,Q85:AE85)),0)</f>
        <v>1</v>
      </c>
      <c r="F85" s="7">
        <f>IF(P85&gt;0,RANK(P85,(N85:P85,Q85:AE85)),0)</f>
        <v>0</v>
      </c>
      <c r="G85" s="45">
        <f t="shared" si="28"/>
        <v>2024</v>
      </c>
      <c r="H85" s="48">
        <f t="shared" si="29"/>
        <v>0.49607843137254903</v>
      </c>
      <c r="I85" s="2"/>
      <c r="J85" s="2">
        <f t="shared" si="30"/>
        <v>0.20147058823529412</v>
      </c>
      <c r="K85" s="2">
        <f t="shared" si="31"/>
        <v>0.6975490196078431</v>
      </c>
      <c r="L85" s="2">
        <f t="shared" si="32"/>
        <v>0</v>
      </c>
      <c r="M85" s="2">
        <f t="shared" si="33"/>
        <v>0.10098039215686283</v>
      </c>
      <c r="N85" s="1">
        <v>822</v>
      </c>
      <c r="O85" s="1">
        <v>2846</v>
      </c>
      <c r="Q85" s="1">
        <v>412</v>
      </c>
      <c r="AG85" s="5">
        <f>IF(Q85&gt;0,RANK(Q85,(N85:P85,Q85:AE85)),0)</f>
        <v>3</v>
      </c>
      <c r="AH85" s="5">
        <f>IF(R85&gt;0,RANK(R85,(N85:P85,Q85:AE85)),0)</f>
        <v>0</v>
      </c>
      <c r="AI85" s="5">
        <f>IF(T85&gt;0,RANK(T85,(N85:P85,Q85:AE85)),0)</f>
        <v>0</v>
      </c>
      <c r="AJ85" s="5">
        <f>IF(S85&gt;0,RANK(S85,(N85:P85,Q85:AE85)),0)</f>
        <v>0</v>
      </c>
      <c r="AK85" s="2">
        <f t="shared" si="34"/>
        <v>0.10098039215686275</v>
      </c>
      <c r="AL85" s="2">
        <f t="shared" si="35"/>
        <v>0</v>
      </c>
      <c r="AM85" s="2">
        <f t="shared" si="36"/>
        <v>0</v>
      </c>
      <c r="AN85" s="2">
        <f t="shared" si="37"/>
        <v>0</v>
      </c>
      <c r="AP85" t="s">
        <v>568</v>
      </c>
      <c r="AQ85" t="s">
        <v>623</v>
      </c>
      <c r="AR85">
        <v>6</v>
      </c>
      <c r="AT85" s="77">
        <v>18</v>
      </c>
      <c r="AU85" s="79">
        <v>155</v>
      </c>
      <c r="AV85" s="82">
        <f t="shared" si="38"/>
        <v>18155</v>
      </c>
      <c r="AW85" s="82">
        <f t="shared" si="26"/>
        <v>18155</v>
      </c>
      <c r="AX85" s="5" t="s">
        <v>195</v>
      </c>
    </row>
    <row r="86" spans="1:50" ht="15" hidden="1" customHeight="1" outlineLevel="1" x14ac:dyDescent="0.2">
      <c r="A86" t="s">
        <v>31</v>
      </c>
      <c r="B86" t="s">
        <v>623</v>
      </c>
      <c r="C86" s="1">
        <f t="shared" si="27"/>
        <v>71215</v>
      </c>
      <c r="D86" s="7">
        <f>IF(N86&gt;0, RANK(N86,(N86:P86,Q86:AE86)),0)</f>
        <v>2</v>
      </c>
      <c r="E86" s="7">
        <f>IF(O86&gt;0,RANK(O86,(N86:P86,Q86:AE86)),0)</f>
        <v>1</v>
      </c>
      <c r="F86" s="7">
        <f>IF(P86&gt;0,RANK(P86,(N86:P86,Q86:AE86)),0)</f>
        <v>0</v>
      </c>
      <c r="G86" s="45">
        <f t="shared" si="28"/>
        <v>11800</v>
      </c>
      <c r="H86" s="48">
        <f t="shared" si="29"/>
        <v>0.16569542933370779</v>
      </c>
      <c r="I86" s="2"/>
      <c r="J86" s="2">
        <f t="shared" si="30"/>
        <v>0.36760513936670647</v>
      </c>
      <c r="K86" s="2">
        <f t="shared" si="31"/>
        <v>0.5333005687004142</v>
      </c>
      <c r="L86" s="2">
        <f t="shared" si="32"/>
        <v>0</v>
      </c>
      <c r="M86" s="2">
        <f t="shared" si="33"/>
        <v>9.909429193287933E-2</v>
      </c>
      <c r="N86" s="1">
        <v>26179</v>
      </c>
      <c r="O86" s="1">
        <v>37979</v>
      </c>
      <c r="Q86" s="1">
        <v>7057</v>
      </c>
      <c r="AG86" s="5">
        <f>IF(Q86&gt;0,RANK(Q86,(N86:P86,Q86:AE86)),0)</f>
        <v>3</v>
      </c>
      <c r="AH86" s="5">
        <f>IF(R86&gt;0,RANK(R86,(N86:P86,Q86:AE86)),0)</f>
        <v>0</v>
      </c>
      <c r="AI86" s="5">
        <f>IF(T86&gt;0,RANK(T86,(N86:P86,Q86:AE86)),0)</f>
        <v>0</v>
      </c>
      <c r="AJ86" s="5">
        <f>IF(S86&gt;0,RANK(S86,(N86:P86,Q86:AE86)),0)</f>
        <v>0</v>
      </c>
      <c r="AK86" s="2">
        <f t="shared" si="34"/>
        <v>9.9094291932879303E-2</v>
      </c>
      <c r="AL86" s="2">
        <f t="shared" si="35"/>
        <v>0</v>
      </c>
      <c r="AM86" s="2">
        <f t="shared" si="36"/>
        <v>0</v>
      </c>
      <c r="AN86" s="2">
        <f t="shared" si="37"/>
        <v>0</v>
      </c>
      <c r="AP86" t="s">
        <v>31</v>
      </c>
      <c r="AQ86" t="s">
        <v>623</v>
      </c>
      <c r="AR86">
        <v>4</v>
      </c>
      <c r="AT86" s="77">
        <v>18</v>
      </c>
      <c r="AU86" s="79">
        <v>157</v>
      </c>
      <c r="AV86" s="82">
        <f t="shared" si="38"/>
        <v>18157</v>
      </c>
      <c r="AW86" s="82">
        <f t="shared" si="26"/>
        <v>18157</v>
      </c>
      <c r="AX86" s="5" t="s">
        <v>195</v>
      </c>
    </row>
    <row r="87" spans="1:50" ht="15" hidden="1" customHeight="1" outlineLevel="1" x14ac:dyDescent="0.2">
      <c r="A87" t="s">
        <v>32</v>
      </c>
      <c r="B87" t="s">
        <v>623</v>
      </c>
      <c r="C87" s="1">
        <f t="shared" si="27"/>
        <v>8076</v>
      </c>
      <c r="D87" s="7">
        <f>IF(N87&gt;0, RANK(N87,(N87:P87,Q87:AE87)),0)</f>
        <v>3</v>
      </c>
      <c r="E87" s="7">
        <f>IF(O87&gt;0,RANK(O87,(N87:P87,Q87:AE87)),0)</f>
        <v>1</v>
      </c>
      <c r="F87" s="7">
        <f>IF(P87&gt;0,RANK(P87,(N87:P87,Q87:AE87)),0)</f>
        <v>0</v>
      </c>
      <c r="G87" s="45">
        <f t="shared" si="28"/>
        <v>3969</v>
      </c>
      <c r="H87" s="48">
        <f t="shared" si="29"/>
        <v>0.49145616641901929</v>
      </c>
      <c r="I87" s="2"/>
      <c r="J87" s="2">
        <f t="shared" si="30"/>
        <v>0.14858841010401189</v>
      </c>
      <c r="K87" s="2">
        <f t="shared" si="31"/>
        <v>0.64004457652303115</v>
      </c>
      <c r="L87" s="2">
        <f t="shared" si="32"/>
        <v>0</v>
      </c>
      <c r="M87" s="2">
        <f t="shared" si="33"/>
        <v>0.21136701337295694</v>
      </c>
      <c r="N87" s="1">
        <v>1200</v>
      </c>
      <c r="O87" s="1">
        <v>5169</v>
      </c>
      <c r="Q87" s="1">
        <v>1707</v>
      </c>
      <c r="AG87" s="5">
        <f>IF(Q87&gt;0,RANK(Q87,(N87:P87,Q87:AE87)),0)</f>
        <v>2</v>
      </c>
      <c r="AH87" s="5">
        <f>IF(R87&gt;0,RANK(R87,(N87:P87,Q87:AE87)),0)</f>
        <v>0</v>
      </c>
      <c r="AI87" s="5">
        <f>IF(T87&gt;0,RANK(T87,(N87:P87,Q87:AE87)),0)</f>
        <v>0</v>
      </c>
      <c r="AJ87" s="5">
        <f>IF(S87&gt;0,RANK(S87,(N87:P87,Q87:AE87)),0)</f>
        <v>0</v>
      </c>
      <c r="AK87" s="2">
        <f t="shared" si="34"/>
        <v>0.21136701337295691</v>
      </c>
      <c r="AL87" s="2">
        <f t="shared" si="35"/>
        <v>0</v>
      </c>
      <c r="AM87" s="2">
        <f t="shared" si="36"/>
        <v>0</v>
      </c>
      <c r="AN87" s="2">
        <f t="shared" si="37"/>
        <v>0</v>
      </c>
      <c r="AP87" t="s">
        <v>32</v>
      </c>
      <c r="AQ87" t="s">
        <v>623</v>
      </c>
      <c r="AR87">
        <v>5</v>
      </c>
      <c r="AT87" s="77">
        <v>18</v>
      </c>
      <c r="AU87" s="79">
        <v>159</v>
      </c>
      <c r="AV87" s="82">
        <f t="shared" si="38"/>
        <v>18159</v>
      </c>
      <c r="AW87" s="82">
        <f t="shared" si="26"/>
        <v>18159</v>
      </c>
      <c r="AX87" s="5" t="s">
        <v>195</v>
      </c>
    </row>
    <row r="88" spans="1:50" ht="15" hidden="1" customHeight="1" outlineLevel="1" x14ac:dyDescent="0.2">
      <c r="A88" t="s">
        <v>555</v>
      </c>
      <c r="B88" t="s">
        <v>623</v>
      </c>
      <c r="C88" s="1">
        <f t="shared" si="27"/>
        <v>3459</v>
      </c>
      <c r="D88" s="7">
        <f>IF(N88&gt;0, RANK(N88,(N88:P88,Q88:AE88)),0)</f>
        <v>2</v>
      </c>
      <c r="E88" s="7">
        <f>IF(O88&gt;0,RANK(O88,(N88:P88,Q88:AE88)),0)</f>
        <v>1</v>
      </c>
      <c r="F88" s="7">
        <f>IF(P88&gt;0,RANK(P88,(N88:P88,Q88:AE88)),0)</f>
        <v>0</v>
      </c>
      <c r="G88" s="45">
        <f t="shared" si="28"/>
        <v>1930</v>
      </c>
      <c r="H88" s="48">
        <f t="shared" si="29"/>
        <v>0.55796472969066202</v>
      </c>
      <c r="I88" s="2"/>
      <c r="J88" s="2">
        <f t="shared" si="30"/>
        <v>0.17432784041630528</v>
      </c>
      <c r="K88" s="2">
        <f t="shared" si="31"/>
        <v>0.73229257010696736</v>
      </c>
      <c r="L88" s="2">
        <f t="shared" si="32"/>
        <v>0</v>
      </c>
      <c r="M88" s="2">
        <f t="shared" si="33"/>
        <v>9.3379589476727309E-2</v>
      </c>
      <c r="N88" s="1">
        <v>603</v>
      </c>
      <c r="O88" s="1">
        <v>2533</v>
      </c>
      <c r="Q88" s="1">
        <v>323</v>
      </c>
      <c r="AG88" s="5">
        <f>IF(Q88&gt;0,RANK(Q88,(N88:P88,Q88:AE88)),0)</f>
        <v>3</v>
      </c>
      <c r="AH88" s="5">
        <f>IF(R88&gt;0,RANK(R88,(N88:P88,Q88:AE88)),0)</f>
        <v>0</v>
      </c>
      <c r="AI88" s="5">
        <f>IF(T88&gt;0,RANK(T88,(N88:P88,Q88:AE88)),0)</f>
        <v>0</v>
      </c>
      <c r="AJ88" s="5">
        <f>IF(S88&gt;0,RANK(S88,(N88:P88,Q88:AE88)),0)</f>
        <v>0</v>
      </c>
      <c r="AK88" s="2">
        <f t="shared" si="34"/>
        <v>9.3379589476727379E-2</v>
      </c>
      <c r="AL88" s="2">
        <f t="shared" si="35"/>
        <v>0</v>
      </c>
      <c r="AM88" s="2">
        <f t="shared" si="36"/>
        <v>0</v>
      </c>
      <c r="AN88" s="2">
        <f t="shared" si="37"/>
        <v>0</v>
      </c>
      <c r="AP88" t="s">
        <v>555</v>
      </c>
      <c r="AQ88" t="s">
        <v>623</v>
      </c>
      <c r="AR88">
        <v>6</v>
      </c>
      <c r="AT88" s="77">
        <v>18</v>
      </c>
      <c r="AU88" s="79">
        <v>161</v>
      </c>
      <c r="AV88" s="82">
        <f t="shared" si="38"/>
        <v>18161</v>
      </c>
      <c r="AW88" s="82">
        <f t="shared" si="26"/>
        <v>18161</v>
      </c>
      <c r="AX88" s="5" t="s">
        <v>195</v>
      </c>
    </row>
    <row r="89" spans="1:50" ht="15" hidden="1" customHeight="1" outlineLevel="1" x14ac:dyDescent="0.2">
      <c r="A89" t="s">
        <v>82</v>
      </c>
      <c r="B89" t="s">
        <v>623</v>
      </c>
      <c r="C89" s="1">
        <f t="shared" si="27"/>
        <v>77390</v>
      </c>
      <c r="D89" s="7">
        <f>IF(N89&gt;0, RANK(N89,(N89:P89,Q89:AE89)),0)</f>
        <v>2</v>
      </c>
      <c r="E89" s="7">
        <f>IF(O89&gt;0,RANK(O89,(N89:P89,Q89:AE89)),0)</f>
        <v>1</v>
      </c>
      <c r="F89" s="7">
        <f>IF(P89&gt;0,RANK(P89,(N89:P89,Q89:AE89)),0)</f>
        <v>0</v>
      </c>
      <c r="G89" s="45">
        <f t="shared" si="28"/>
        <v>19248</v>
      </c>
      <c r="H89" s="48">
        <f t="shared" si="29"/>
        <v>0.24871430417366586</v>
      </c>
      <c r="I89" s="2"/>
      <c r="J89" s="2">
        <f t="shared" si="30"/>
        <v>0.35200930352758752</v>
      </c>
      <c r="K89" s="2">
        <f t="shared" si="31"/>
        <v>0.60072360770125344</v>
      </c>
      <c r="L89" s="2">
        <f t="shared" si="32"/>
        <v>0</v>
      </c>
      <c r="M89" s="2">
        <f t="shared" si="33"/>
        <v>4.7267088771159038E-2</v>
      </c>
      <c r="N89" s="1">
        <v>27242</v>
      </c>
      <c r="O89" s="1">
        <v>46490</v>
      </c>
      <c r="Q89" s="1">
        <v>3658</v>
      </c>
      <c r="AG89" s="5">
        <f>IF(Q89&gt;0,RANK(Q89,(N89:P89,Q89:AE89)),0)</f>
        <v>3</v>
      </c>
      <c r="AH89" s="5">
        <f>IF(R89&gt;0,RANK(R89,(N89:P89,Q89:AE89)),0)</f>
        <v>0</v>
      </c>
      <c r="AI89" s="5">
        <f>IF(T89&gt;0,RANK(T89,(N89:P89,Q89:AE89)),0)</f>
        <v>0</v>
      </c>
      <c r="AJ89" s="5">
        <f>IF(S89&gt;0,RANK(S89,(N89:P89,Q89:AE89)),0)</f>
        <v>0</v>
      </c>
      <c r="AK89" s="2">
        <f t="shared" si="34"/>
        <v>4.7267088771159066E-2</v>
      </c>
      <c r="AL89" s="2">
        <f t="shared" si="35"/>
        <v>0</v>
      </c>
      <c r="AM89" s="2">
        <f t="shared" si="36"/>
        <v>0</v>
      </c>
      <c r="AN89" s="2">
        <f t="shared" si="37"/>
        <v>0</v>
      </c>
      <c r="AP89" t="s">
        <v>82</v>
      </c>
      <c r="AQ89" t="s">
        <v>623</v>
      </c>
      <c r="AR89">
        <v>8</v>
      </c>
      <c r="AT89" s="77">
        <v>18</v>
      </c>
      <c r="AU89" s="79">
        <v>163</v>
      </c>
      <c r="AV89" s="82">
        <f t="shared" si="38"/>
        <v>18163</v>
      </c>
      <c r="AW89" s="82">
        <f t="shared" si="26"/>
        <v>18163</v>
      </c>
      <c r="AX89" s="5" t="s">
        <v>195</v>
      </c>
    </row>
    <row r="90" spans="1:50" ht="15" hidden="1" customHeight="1" outlineLevel="1" x14ac:dyDescent="0.2">
      <c r="A90" t="s">
        <v>52</v>
      </c>
      <c r="B90" t="s">
        <v>623</v>
      </c>
      <c r="C90" s="1">
        <f t="shared" si="27"/>
        <v>7386</v>
      </c>
      <c r="D90" s="7">
        <f>IF(N90&gt;0, RANK(N90,(N90:P90,Q90:AE90)),0)</f>
        <v>2</v>
      </c>
      <c r="E90" s="7">
        <f>IF(O90&gt;0,RANK(O90,(N90:P90,Q90:AE90)),0)</f>
        <v>1</v>
      </c>
      <c r="F90" s="7">
        <f>IF(P90&gt;0,RANK(P90,(N90:P90,Q90:AE90)),0)</f>
        <v>0</v>
      </c>
      <c r="G90" s="45">
        <f t="shared" si="28"/>
        <v>3407</v>
      </c>
      <c r="H90" s="48">
        <f t="shared" si="29"/>
        <v>0.46127809369076633</v>
      </c>
      <c r="I90" s="2"/>
      <c r="J90" s="2">
        <f t="shared" si="30"/>
        <v>0.20728405090712157</v>
      </c>
      <c r="K90" s="2">
        <f t="shared" si="31"/>
        <v>0.66856214459788788</v>
      </c>
      <c r="L90" s="2">
        <f t="shared" si="32"/>
        <v>0</v>
      </c>
      <c r="M90" s="2">
        <f t="shared" si="33"/>
        <v>0.12415380449499058</v>
      </c>
      <c r="N90" s="1">
        <v>1531</v>
      </c>
      <c r="O90" s="1">
        <v>4938</v>
      </c>
      <c r="Q90" s="1">
        <v>917</v>
      </c>
      <c r="AG90" s="5">
        <f>IF(Q90&gt;0,RANK(Q90,(N90:P90,Q90:AE90)),0)</f>
        <v>3</v>
      </c>
      <c r="AH90" s="5">
        <f>IF(R90&gt;0,RANK(R90,(N90:P90,Q90:AE90)),0)</f>
        <v>0</v>
      </c>
      <c r="AI90" s="5">
        <f>IF(T90&gt;0,RANK(T90,(N90:P90,Q90:AE90)),0)</f>
        <v>0</v>
      </c>
      <c r="AJ90" s="5">
        <f>IF(S90&gt;0,RANK(S90,(N90:P90,Q90:AE90)),0)</f>
        <v>0</v>
      </c>
      <c r="AK90" s="2">
        <f t="shared" si="34"/>
        <v>0.12415380449499053</v>
      </c>
      <c r="AL90" s="2">
        <f t="shared" si="35"/>
        <v>0</v>
      </c>
      <c r="AM90" s="2">
        <f t="shared" si="36"/>
        <v>0</v>
      </c>
      <c r="AN90" s="2">
        <f t="shared" si="37"/>
        <v>0</v>
      </c>
      <c r="AP90" t="s">
        <v>52</v>
      </c>
      <c r="AQ90" t="s">
        <v>623</v>
      </c>
      <c r="AR90">
        <v>8</v>
      </c>
      <c r="AT90" s="77">
        <v>18</v>
      </c>
      <c r="AU90" s="79">
        <v>165</v>
      </c>
      <c r="AV90" s="82">
        <f t="shared" si="38"/>
        <v>18165</v>
      </c>
      <c r="AW90" s="82">
        <f t="shared" si="26"/>
        <v>18165</v>
      </c>
      <c r="AX90" s="5" t="s">
        <v>195</v>
      </c>
    </row>
    <row r="91" spans="1:50" ht="15" hidden="1" customHeight="1" outlineLevel="1" x14ac:dyDescent="0.2">
      <c r="A91" t="s">
        <v>659</v>
      </c>
      <c r="B91" t="s">
        <v>623</v>
      </c>
      <c r="C91" s="1">
        <f t="shared" si="27"/>
        <v>43335</v>
      </c>
      <c r="D91" s="7">
        <f>IF(N91&gt;0, RANK(N91,(N91:P91,Q91:AE91)),0)</f>
        <v>2</v>
      </c>
      <c r="E91" s="7">
        <f>IF(O91&gt;0,RANK(O91,(N91:P91,Q91:AE91)),0)</f>
        <v>1</v>
      </c>
      <c r="F91" s="7">
        <f>IF(P91&gt;0,RANK(P91,(N91:P91,Q91:AE91)),0)</f>
        <v>0</v>
      </c>
      <c r="G91" s="45">
        <f t="shared" si="28"/>
        <v>11918</v>
      </c>
      <c r="H91" s="48">
        <f t="shared" si="29"/>
        <v>0.27502019153109497</v>
      </c>
      <c r="I91" s="2"/>
      <c r="J91" s="2">
        <f t="shared" si="30"/>
        <v>0.32304142148378906</v>
      </c>
      <c r="K91" s="2">
        <f t="shared" si="31"/>
        <v>0.59806161301488403</v>
      </c>
      <c r="L91" s="2">
        <f t="shared" si="32"/>
        <v>0</v>
      </c>
      <c r="M91" s="2">
        <f t="shared" si="33"/>
        <v>7.8896965501326854E-2</v>
      </c>
      <c r="N91" s="1">
        <v>13999</v>
      </c>
      <c r="O91" s="1">
        <v>25917</v>
      </c>
      <c r="Q91" s="1">
        <v>3419</v>
      </c>
      <c r="AG91" s="5">
        <f>IF(Q91&gt;0,RANK(Q91,(N91:P91,Q91:AE91)),0)</f>
        <v>3</v>
      </c>
      <c r="AH91" s="5">
        <f>IF(R91&gt;0,RANK(R91,(N91:P91,Q91:AE91)),0)</f>
        <v>0</v>
      </c>
      <c r="AI91" s="5">
        <f>IF(T91&gt;0,RANK(T91,(N91:P91,Q91:AE91)),0)</f>
        <v>0</v>
      </c>
      <c r="AJ91" s="5">
        <f>IF(S91&gt;0,RANK(S91,(N91:P91,Q91:AE91)),0)</f>
        <v>0</v>
      </c>
      <c r="AK91" s="2">
        <f t="shared" si="34"/>
        <v>7.8896965501326868E-2</v>
      </c>
      <c r="AL91" s="2">
        <f t="shared" si="35"/>
        <v>0</v>
      </c>
      <c r="AM91" s="2">
        <f t="shared" si="36"/>
        <v>0</v>
      </c>
      <c r="AN91" s="2">
        <f t="shared" si="37"/>
        <v>0</v>
      </c>
      <c r="AP91" t="s">
        <v>659</v>
      </c>
      <c r="AQ91" t="s">
        <v>623</v>
      </c>
      <c r="AR91">
        <v>8</v>
      </c>
      <c r="AT91" s="77">
        <v>18</v>
      </c>
      <c r="AU91" s="79">
        <v>167</v>
      </c>
      <c r="AV91" s="82">
        <f t="shared" si="38"/>
        <v>18167</v>
      </c>
      <c r="AW91" s="82">
        <f t="shared" si="26"/>
        <v>18167</v>
      </c>
      <c r="AX91" s="5" t="s">
        <v>195</v>
      </c>
    </row>
    <row r="92" spans="1:50" ht="15" hidden="1" customHeight="1" outlineLevel="1" x14ac:dyDescent="0.2">
      <c r="A92" t="s">
        <v>126</v>
      </c>
      <c r="B92" t="s">
        <v>623</v>
      </c>
      <c r="C92" s="1">
        <f t="shared" si="27"/>
        <v>14511</v>
      </c>
      <c r="D92" s="7">
        <f>IF(N92&gt;0, RANK(N92,(N92:P92,Q92:AE92)),0)</f>
        <v>3</v>
      </c>
      <c r="E92" s="7">
        <f>IF(O92&gt;0,RANK(O92,(N92:P92,Q92:AE92)),0)</f>
        <v>1</v>
      </c>
      <c r="F92" s="7">
        <f>IF(P92&gt;0,RANK(P92,(N92:P92,Q92:AE92)),0)</f>
        <v>0</v>
      </c>
      <c r="G92" s="45">
        <f t="shared" si="28"/>
        <v>6690</v>
      </c>
      <c r="H92" s="48">
        <f t="shared" si="29"/>
        <v>0.46102956377920201</v>
      </c>
      <c r="I92" s="2"/>
      <c r="J92" s="2">
        <f t="shared" si="30"/>
        <v>0.16683894976224933</v>
      </c>
      <c r="K92" s="2">
        <f t="shared" si="31"/>
        <v>0.62786851354145135</v>
      </c>
      <c r="L92" s="2">
        <f t="shared" si="32"/>
        <v>0</v>
      </c>
      <c r="M92" s="2">
        <f t="shared" si="33"/>
        <v>0.20529253669629932</v>
      </c>
      <c r="N92" s="1">
        <v>2421</v>
      </c>
      <c r="O92" s="1">
        <v>9111</v>
      </c>
      <c r="Q92" s="1">
        <v>2979</v>
      </c>
      <c r="AG92" s="5">
        <f>IF(Q92&gt;0,RANK(Q92,(N92:P92,Q92:AE92)),0)</f>
        <v>2</v>
      </c>
      <c r="AH92" s="5">
        <f>IF(R92&gt;0,RANK(R92,(N92:P92,Q92:AE92)),0)</f>
        <v>0</v>
      </c>
      <c r="AI92" s="5">
        <f>IF(T92&gt;0,RANK(T92,(N92:P92,Q92:AE92)),0)</f>
        <v>0</v>
      </c>
      <c r="AJ92" s="5">
        <f>IF(S92&gt;0,RANK(S92,(N92:P92,Q92:AE92)),0)</f>
        <v>0</v>
      </c>
      <c r="AK92" s="2">
        <f t="shared" si="34"/>
        <v>0.20529253669629935</v>
      </c>
      <c r="AL92" s="2">
        <f t="shared" si="35"/>
        <v>0</v>
      </c>
      <c r="AM92" s="2">
        <f t="shared" si="36"/>
        <v>0</v>
      </c>
      <c r="AN92" s="2">
        <f t="shared" si="37"/>
        <v>0</v>
      </c>
      <c r="AP92" t="s">
        <v>126</v>
      </c>
      <c r="AQ92" t="s">
        <v>623</v>
      </c>
      <c r="AR92">
        <v>2</v>
      </c>
      <c r="AT92" s="77">
        <v>18</v>
      </c>
      <c r="AU92" s="79">
        <v>169</v>
      </c>
      <c r="AV92" s="82">
        <f t="shared" si="38"/>
        <v>18169</v>
      </c>
      <c r="AW92" s="82">
        <f t="shared" si="26"/>
        <v>18169</v>
      </c>
      <c r="AX92" s="5" t="s">
        <v>195</v>
      </c>
    </row>
    <row r="93" spans="1:50" ht="15" hidden="1" customHeight="1" outlineLevel="1" x14ac:dyDescent="0.2">
      <c r="A93" t="s">
        <v>439</v>
      </c>
      <c r="B93" t="s">
        <v>623</v>
      </c>
      <c r="C93" s="1">
        <f t="shared" si="27"/>
        <v>4458</v>
      </c>
      <c r="D93" s="7">
        <f>IF(N93&gt;0, RANK(N93,(N93:P93,Q93:AE93)),0)</f>
        <v>3</v>
      </c>
      <c r="E93" s="7">
        <f>IF(O93&gt;0,RANK(O93,(N93:P93,Q93:AE93)),0)</f>
        <v>1</v>
      </c>
      <c r="F93" s="7">
        <f>IF(P93&gt;0,RANK(P93,(N93:P93,Q93:AE93)),0)</f>
        <v>0</v>
      </c>
      <c r="G93" s="45">
        <f t="shared" si="28"/>
        <v>2337</v>
      </c>
      <c r="H93" s="48">
        <f t="shared" si="29"/>
        <v>0.52422611036339162</v>
      </c>
      <c r="I93" s="2"/>
      <c r="J93" s="2">
        <f t="shared" si="30"/>
        <v>0.15074024226110364</v>
      </c>
      <c r="K93" s="2">
        <f t="shared" si="31"/>
        <v>0.67496635262449534</v>
      </c>
      <c r="L93" s="2">
        <f t="shared" si="32"/>
        <v>0</v>
      </c>
      <c r="M93" s="2">
        <f t="shared" si="33"/>
        <v>0.17429340511440106</v>
      </c>
      <c r="N93" s="1">
        <v>672</v>
      </c>
      <c r="O93" s="1">
        <v>3009</v>
      </c>
      <c r="Q93" s="1">
        <v>777</v>
      </c>
      <c r="AG93" s="5">
        <f>IF(Q93&gt;0,RANK(Q93,(N93:P93,Q93:AE93)),0)</f>
        <v>2</v>
      </c>
      <c r="AH93" s="5">
        <f>IF(R93&gt;0,RANK(R93,(N93:P93,Q93:AE93)),0)</f>
        <v>0</v>
      </c>
      <c r="AI93" s="5">
        <f>IF(T93&gt;0,RANK(T93,(N93:P93,Q93:AE93)),0)</f>
        <v>0</v>
      </c>
      <c r="AJ93" s="5">
        <f>IF(S93&gt;0,RANK(S93,(N93:P93,Q93:AE93)),0)</f>
        <v>0</v>
      </c>
      <c r="AK93" s="2">
        <f t="shared" si="34"/>
        <v>0.17429340511440108</v>
      </c>
      <c r="AL93" s="2">
        <f t="shared" si="35"/>
        <v>0</v>
      </c>
      <c r="AM93" s="2">
        <f t="shared" si="36"/>
        <v>0</v>
      </c>
      <c r="AN93" s="2">
        <f t="shared" si="37"/>
        <v>0</v>
      </c>
      <c r="AP93" t="s">
        <v>439</v>
      </c>
      <c r="AQ93" t="s">
        <v>623</v>
      </c>
      <c r="AR93">
        <v>4</v>
      </c>
      <c r="AT93" s="77">
        <v>18</v>
      </c>
      <c r="AU93" s="79">
        <v>171</v>
      </c>
      <c r="AV93" s="82">
        <f t="shared" si="38"/>
        <v>18171</v>
      </c>
      <c r="AW93" s="82">
        <f t="shared" si="26"/>
        <v>18171</v>
      </c>
      <c r="AX93" s="5" t="s">
        <v>195</v>
      </c>
    </row>
    <row r="94" spans="1:50" ht="15" hidden="1" customHeight="1" outlineLevel="1" x14ac:dyDescent="0.2">
      <c r="A94" t="s">
        <v>89</v>
      </c>
      <c r="B94" t="s">
        <v>623</v>
      </c>
      <c r="C94" s="1">
        <f t="shared" si="27"/>
        <v>33524</v>
      </c>
      <c r="D94" s="7">
        <f>IF(N94&gt;0, RANK(N94,(N94:P94,Q94:AE94)),0)</f>
        <v>2</v>
      </c>
      <c r="E94" s="7">
        <f>IF(O94&gt;0,RANK(O94,(N94:P94,Q94:AE94)),0)</f>
        <v>1</v>
      </c>
      <c r="F94" s="7">
        <f>IF(P94&gt;0,RANK(P94,(N94:P94,Q94:AE94)),0)</f>
        <v>0</v>
      </c>
      <c r="G94" s="45">
        <f t="shared" si="28"/>
        <v>13629</v>
      </c>
      <c r="H94" s="48">
        <f t="shared" si="29"/>
        <v>0.40654456508769837</v>
      </c>
      <c r="I94" s="2"/>
      <c r="J94" s="2">
        <f t="shared" si="30"/>
        <v>0.27067175754683215</v>
      </c>
      <c r="K94" s="2">
        <f t="shared" si="31"/>
        <v>0.67721632263453047</v>
      </c>
      <c r="L94" s="2">
        <f t="shared" si="32"/>
        <v>0</v>
      </c>
      <c r="M94" s="2">
        <f t="shared" si="33"/>
        <v>5.2111919818637387E-2</v>
      </c>
      <c r="N94" s="1">
        <v>9074</v>
      </c>
      <c r="O94" s="1">
        <v>22703</v>
      </c>
      <c r="Q94" s="1">
        <v>1747</v>
      </c>
      <c r="AG94" s="5">
        <f>IF(Q94&gt;0,RANK(Q94,(N94:P94,Q94:AE94)),0)</f>
        <v>3</v>
      </c>
      <c r="AH94" s="5">
        <f>IF(R94&gt;0,RANK(R94,(N94:P94,Q94:AE94)),0)</f>
        <v>0</v>
      </c>
      <c r="AI94" s="5">
        <f>IF(T94&gt;0,RANK(T94,(N94:P94,Q94:AE94)),0)</f>
        <v>0</v>
      </c>
      <c r="AJ94" s="5">
        <f>IF(S94&gt;0,RANK(S94,(N94:P94,Q94:AE94)),0)</f>
        <v>0</v>
      </c>
      <c r="AK94" s="2">
        <f t="shared" si="34"/>
        <v>5.2111919818637394E-2</v>
      </c>
      <c r="AL94" s="2">
        <f t="shared" si="35"/>
        <v>0</v>
      </c>
      <c r="AM94" s="2">
        <f t="shared" si="36"/>
        <v>0</v>
      </c>
      <c r="AN94" s="2">
        <f t="shared" si="37"/>
        <v>0</v>
      </c>
      <c r="AP94" t="s">
        <v>89</v>
      </c>
      <c r="AQ94" t="s">
        <v>623</v>
      </c>
      <c r="AR94">
        <v>8</v>
      </c>
      <c r="AS94" s="1"/>
      <c r="AT94" s="77">
        <v>18</v>
      </c>
      <c r="AU94" s="79">
        <v>173</v>
      </c>
      <c r="AV94" s="82">
        <f t="shared" si="38"/>
        <v>18173</v>
      </c>
      <c r="AW94" s="82">
        <f t="shared" si="26"/>
        <v>18173</v>
      </c>
      <c r="AX94" s="5" t="s">
        <v>195</v>
      </c>
    </row>
    <row r="95" spans="1:50" ht="15" hidden="1" customHeight="1" outlineLevel="1" x14ac:dyDescent="0.2">
      <c r="A95" t="s">
        <v>387</v>
      </c>
      <c r="B95" t="s">
        <v>623</v>
      </c>
      <c r="C95" s="1">
        <f t="shared" si="27"/>
        <v>12073</v>
      </c>
      <c r="D95" s="7">
        <f>IF(N95&gt;0, RANK(N95,(N95:P95,Q95:AE95)),0)</f>
        <v>2</v>
      </c>
      <c r="E95" s="7">
        <f>IF(O95&gt;0,RANK(O95,(N95:P95,Q95:AE95)),0)</f>
        <v>1</v>
      </c>
      <c r="F95" s="7">
        <f>IF(P95&gt;0,RANK(P95,(N95:P95,Q95:AE95)),0)</f>
        <v>0</v>
      </c>
      <c r="G95" s="45">
        <f t="shared" si="28"/>
        <v>5511</v>
      </c>
      <c r="H95" s="48">
        <f t="shared" si="29"/>
        <v>0.45647312184212707</v>
      </c>
      <c r="I95" s="2"/>
      <c r="J95" s="2">
        <f t="shared" si="30"/>
        <v>0.19945332560258427</v>
      </c>
      <c r="K95" s="2">
        <f t="shared" si="31"/>
        <v>0.65592644744471129</v>
      </c>
      <c r="L95" s="2">
        <f t="shared" si="32"/>
        <v>0</v>
      </c>
      <c r="M95" s="2">
        <f t="shared" si="33"/>
        <v>0.14462022695270438</v>
      </c>
      <c r="N95" s="1">
        <v>2408</v>
      </c>
      <c r="O95" s="1">
        <v>7919</v>
      </c>
      <c r="Q95" s="1">
        <v>1746</v>
      </c>
      <c r="AG95" s="5">
        <f>IF(Q95&gt;0,RANK(Q95,(N95:P95,Q95:AE95)),0)</f>
        <v>3</v>
      </c>
      <c r="AH95" s="5">
        <f>IF(R95&gt;0,RANK(R95,(N95:P95,Q95:AE95)),0)</f>
        <v>0</v>
      </c>
      <c r="AI95" s="5">
        <f>IF(T95&gt;0,RANK(T95,(N95:P95,Q95:AE95)),0)</f>
        <v>0</v>
      </c>
      <c r="AJ95" s="5">
        <f>IF(S95&gt;0,RANK(S95,(N95:P95,Q95:AE95)),0)</f>
        <v>0</v>
      </c>
      <c r="AK95" s="2">
        <f t="shared" si="34"/>
        <v>0.14462022695270438</v>
      </c>
      <c r="AL95" s="2">
        <f t="shared" si="35"/>
        <v>0</v>
      </c>
      <c r="AM95" s="2">
        <f t="shared" si="36"/>
        <v>0</v>
      </c>
      <c r="AN95" s="2">
        <f t="shared" si="37"/>
        <v>0</v>
      </c>
      <c r="AP95" t="s">
        <v>387</v>
      </c>
      <c r="AQ95" t="s">
        <v>623</v>
      </c>
      <c r="AR95">
        <v>9</v>
      </c>
      <c r="AS95" s="1"/>
      <c r="AT95" s="77">
        <v>18</v>
      </c>
      <c r="AU95" s="79">
        <v>175</v>
      </c>
      <c r="AV95" s="82">
        <f t="shared" si="38"/>
        <v>18175</v>
      </c>
      <c r="AW95" s="82">
        <f t="shared" si="26"/>
        <v>18175</v>
      </c>
      <c r="AX95" s="5" t="s">
        <v>195</v>
      </c>
    </row>
    <row r="96" spans="1:50" ht="15" hidden="1" customHeight="1" outlineLevel="1" x14ac:dyDescent="0.2">
      <c r="A96" t="s">
        <v>440</v>
      </c>
      <c r="B96" t="s">
        <v>623</v>
      </c>
      <c r="C96" s="1">
        <f t="shared" si="27"/>
        <v>27620</v>
      </c>
      <c r="D96" s="7">
        <f>IF(N96&gt;0, RANK(N96,(N96:P96,Q96:AE96)),0)</f>
        <v>2</v>
      </c>
      <c r="E96" s="7">
        <f>IF(O96&gt;0,RANK(O96,(N96:P96,Q96:AE96)),0)</f>
        <v>1</v>
      </c>
      <c r="F96" s="7">
        <f>IF(P96&gt;0,RANK(P96,(N96:P96,Q96:AE96)),0)</f>
        <v>0</v>
      </c>
      <c r="G96" s="45">
        <f t="shared" si="28"/>
        <v>9380</v>
      </c>
      <c r="H96" s="48">
        <f t="shared" si="29"/>
        <v>0.33960897900072412</v>
      </c>
      <c r="I96" s="2"/>
      <c r="J96" s="2">
        <f t="shared" si="30"/>
        <v>0.27277335264301233</v>
      </c>
      <c r="K96" s="2">
        <f t="shared" si="31"/>
        <v>0.61238233164373646</v>
      </c>
      <c r="L96" s="2">
        <f t="shared" si="32"/>
        <v>0</v>
      </c>
      <c r="M96" s="2">
        <f t="shared" si="33"/>
        <v>0.11484431571325127</v>
      </c>
      <c r="N96" s="1">
        <v>7534</v>
      </c>
      <c r="O96" s="1">
        <v>16914</v>
      </c>
      <c r="Q96" s="1">
        <v>3172</v>
      </c>
      <c r="AG96" s="5">
        <f>IF(Q96&gt;0,RANK(Q96,(N96:P96,Q96:AE96)),0)</f>
        <v>3</v>
      </c>
      <c r="AH96" s="5">
        <f>IF(R96&gt;0,RANK(R96,(N96:P96,Q96:AE96)),0)</f>
        <v>0</v>
      </c>
      <c r="AI96" s="5">
        <f>IF(T96&gt;0,RANK(T96,(N96:P96,Q96:AE96)),0)</f>
        <v>0</v>
      </c>
      <c r="AJ96" s="5">
        <f>IF(S96&gt;0,RANK(S96,(N96:P96,Q96:AE96)),0)</f>
        <v>0</v>
      </c>
      <c r="AK96" s="2">
        <f t="shared" si="34"/>
        <v>0.11484431571325127</v>
      </c>
      <c r="AL96" s="2">
        <f t="shared" si="35"/>
        <v>0</v>
      </c>
      <c r="AM96" s="2">
        <f t="shared" si="36"/>
        <v>0</v>
      </c>
      <c r="AN96" s="2">
        <f t="shared" si="37"/>
        <v>0</v>
      </c>
      <c r="AP96" t="s">
        <v>440</v>
      </c>
      <c r="AQ96" t="s">
        <v>623</v>
      </c>
      <c r="AR96">
        <v>6</v>
      </c>
      <c r="AS96" s="1"/>
      <c r="AT96" s="77">
        <v>18</v>
      </c>
      <c r="AU96" s="79">
        <v>177</v>
      </c>
      <c r="AV96" s="82">
        <f t="shared" si="38"/>
        <v>18177</v>
      </c>
      <c r="AW96" s="82">
        <f t="shared" si="26"/>
        <v>18177</v>
      </c>
      <c r="AX96" s="5" t="s">
        <v>195</v>
      </c>
    </row>
    <row r="97" spans="1:50" ht="15" hidden="1" customHeight="1" outlineLevel="1" x14ac:dyDescent="0.2">
      <c r="A97" t="s">
        <v>504</v>
      </c>
      <c r="B97" t="s">
        <v>623</v>
      </c>
      <c r="C97" s="1">
        <f t="shared" si="27"/>
        <v>14050</v>
      </c>
      <c r="D97" s="7">
        <f>IF(N97&gt;0, RANK(N97,(N97:P97,Q97:AE97)),0)</f>
        <v>3</v>
      </c>
      <c r="E97" s="7">
        <f>IF(O97&gt;0,RANK(O97,(N97:P97,Q97:AE97)),0)</f>
        <v>1</v>
      </c>
      <c r="F97" s="7">
        <f>IF(P97&gt;0,RANK(P97,(N97:P97,Q97:AE97)),0)</f>
        <v>0</v>
      </c>
      <c r="G97" s="45">
        <f t="shared" si="28"/>
        <v>7404</v>
      </c>
      <c r="H97" s="48">
        <f t="shared" si="29"/>
        <v>0.52697508896797152</v>
      </c>
      <c r="I97" s="2"/>
      <c r="J97" s="2">
        <f t="shared" si="30"/>
        <v>0.14000000000000001</v>
      </c>
      <c r="K97" s="2">
        <f t="shared" si="31"/>
        <v>0.66697508896797153</v>
      </c>
      <c r="L97" s="2">
        <f t="shared" si="32"/>
        <v>0</v>
      </c>
      <c r="M97" s="2">
        <f t="shared" si="33"/>
        <v>0.19302491103202846</v>
      </c>
      <c r="N97" s="1">
        <v>1967</v>
      </c>
      <c r="O97" s="1">
        <v>9371</v>
      </c>
      <c r="Q97" s="1">
        <v>2712</v>
      </c>
      <c r="AG97" s="5">
        <f>IF(Q97&gt;0,RANK(Q97,(N97:P97,Q97:AE97)),0)</f>
        <v>2</v>
      </c>
      <c r="AH97" s="5">
        <f>IF(R97&gt;0,RANK(R97,(N97:P97,Q97:AE97)),0)</f>
        <v>0</v>
      </c>
      <c r="AI97" s="5">
        <f>IF(T97&gt;0,RANK(T97,(N97:P97,Q97:AE97)),0)</f>
        <v>0</v>
      </c>
      <c r="AJ97" s="5">
        <f>IF(S97&gt;0,RANK(S97,(N97:P97,Q97:AE97)),0)</f>
        <v>0</v>
      </c>
      <c r="AK97" s="2">
        <f t="shared" si="34"/>
        <v>0.19302491103202846</v>
      </c>
      <c r="AL97" s="2">
        <f t="shared" si="35"/>
        <v>0</v>
      </c>
      <c r="AM97" s="2">
        <f t="shared" si="36"/>
        <v>0</v>
      </c>
      <c r="AN97" s="2">
        <f t="shared" si="37"/>
        <v>0</v>
      </c>
      <c r="AP97" t="s">
        <v>504</v>
      </c>
      <c r="AQ97" t="s">
        <v>623</v>
      </c>
      <c r="AR97">
        <v>3</v>
      </c>
      <c r="AS97" s="1"/>
      <c r="AT97" s="77">
        <v>18</v>
      </c>
      <c r="AU97" s="79">
        <v>179</v>
      </c>
      <c r="AV97" s="82">
        <f t="shared" si="38"/>
        <v>18179</v>
      </c>
      <c r="AW97" s="82">
        <f t="shared" si="26"/>
        <v>18179</v>
      </c>
      <c r="AX97" s="5" t="s">
        <v>195</v>
      </c>
    </row>
    <row r="98" spans="1:50" ht="15" hidden="1" customHeight="1" outlineLevel="1" x14ac:dyDescent="0.2">
      <c r="A98" t="s">
        <v>108</v>
      </c>
      <c r="B98" t="s">
        <v>623</v>
      </c>
      <c r="C98" s="1">
        <f t="shared" si="27"/>
        <v>11138</v>
      </c>
      <c r="D98" s="7">
        <f>IF(N98&gt;0, RANK(N98,(N98:P98,Q98:AE98)),0)</f>
        <v>2</v>
      </c>
      <c r="E98" s="7">
        <f>IF(O98&gt;0,RANK(O98,(N98:P98,Q98:AE98)),0)</f>
        <v>1</v>
      </c>
      <c r="F98" s="7">
        <f>IF(P98&gt;0,RANK(P98,(N98:P98,Q98:AE98)),0)</f>
        <v>0</v>
      </c>
      <c r="G98" s="45">
        <f t="shared" si="28"/>
        <v>5356</v>
      </c>
      <c r="H98" s="48">
        <f t="shared" si="29"/>
        <v>0.4808762794038427</v>
      </c>
      <c r="I98" s="2"/>
      <c r="J98" s="2">
        <f t="shared" si="30"/>
        <v>0.17759023163943258</v>
      </c>
      <c r="K98" s="2">
        <f t="shared" si="31"/>
        <v>0.65846651104327525</v>
      </c>
      <c r="L98" s="2">
        <f t="shared" si="32"/>
        <v>0</v>
      </c>
      <c r="M98" s="2">
        <f t="shared" si="33"/>
        <v>0.1639432573172922</v>
      </c>
      <c r="N98" s="1">
        <v>1978</v>
      </c>
      <c r="O98" s="1">
        <v>7334</v>
      </c>
      <c r="Q98" s="1">
        <v>1826</v>
      </c>
      <c r="AG98" s="5">
        <f>IF(Q98&gt;0,RANK(Q98,(N98:P98,Q98:AE98)),0)</f>
        <v>3</v>
      </c>
      <c r="AH98" s="5">
        <f>IF(R98&gt;0,RANK(R98,(N98:P98,Q98:AE98)),0)</f>
        <v>0</v>
      </c>
      <c r="AI98" s="5">
        <f>IF(T98&gt;0,RANK(T98,(N98:P98,Q98:AE98)),0)</f>
        <v>0</v>
      </c>
      <c r="AJ98" s="5">
        <f>IF(S98&gt;0,RANK(S98,(N98:P98,Q98:AE98)),0)</f>
        <v>0</v>
      </c>
      <c r="AK98" s="2">
        <f t="shared" si="34"/>
        <v>0.16394325731729215</v>
      </c>
      <c r="AL98" s="2">
        <f t="shared" si="35"/>
        <v>0</v>
      </c>
      <c r="AM98" s="2">
        <f t="shared" si="36"/>
        <v>0</v>
      </c>
      <c r="AN98" s="2">
        <f t="shared" si="37"/>
        <v>0</v>
      </c>
      <c r="AP98" t="s">
        <v>108</v>
      </c>
      <c r="AQ98" t="s">
        <v>623</v>
      </c>
      <c r="AR98">
        <v>4</v>
      </c>
      <c r="AS98" s="1"/>
      <c r="AT98" s="77">
        <v>18</v>
      </c>
      <c r="AU98" s="79">
        <v>181</v>
      </c>
      <c r="AV98" s="82">
        <f t="shared" si="38"/>
        <v>18181</v>
      </c>
      <c r="AW98" s="82">
        <f t="shared" si="26"/>
        <v>18181</v>
      </c>
      <c r="AX98" s="5" t="s">
        <v>195</v>
      </c>
    </row>
    <row r="99" spans="1:50" ht="15" hidden="1" customHeight="1" outlineLevel="1" x14ac:dyDescent="0.2">
      <c r="A99" t="s">
        <v>286</v>
      </c>
      <c r="B99" t="s">
        <v>623</v>
      </c>
      <c r="C99" s="1">
        <f t="shared" si="27"/>
        <v>17451</v>
      </c>
      <c r="D99" s="7">
        <f>IF(N99&gt;0, RANK(N99,(N99:P99,Q99:AE99)),0)</f>
        <v>3</v>
      </c>
      <c r="E99" s="7">
        <f>IF(O99&gt;0,RANK(O99,(N99:P99,Q99:AE99)),0)</f>
        <v>1</v>
      </c>
      <c r="F99" s="7">
        <f>IF(P99&gt;0,RANK(P99,(N99:P99,Q99:AE99)),0)</f>
        <v>0</v>
      </c>
      <c r="G99" s="45">
        <f t="shared" si="28"/>
        <v>8784</v>
      </c>
      <c r="H99" s="48">
        <f t="shared" si="29"/>
        <v>0.50335224342444562</v>
      </c>
      <c r="I99" s="2"/>
      <c r="J99" s="2">
        <f t="shared" si="30"/>
        <v>0.1568964529253338</v>
      </c>
      <c r="K99" s="2">
        <f t="shared" si="31"/>
        <v>0.66024869634977934</v>
      </c>
      <c r="L99" s="2">
        <f t="shared" si="32"/>
        <v>0</v>
      </c>
      <c r="M99" s="2">
        <f t="shared" si="33"/>
        <v>0.18285485072488683</v>
      </c>
      <c r="N99" s="1">
        <v>2738</v>
      </c>
      <c r="O99" s="1">
        <v>11522</v>
      </c>
      <c r="Q99" s="1">
        <v>3191</v>
      </c>
      <c r="AG99" s="5">
        <f>IF(Q99&gt;0,RANK(Q99,(N99:P99,Q99:AE99)),0)</f>
        <v>2</v>
      </c>
      <c r="AH99" s="5">
        <f>IF(R99&gt;0,RANK(R99,(N99:P99,Q99:AE99)),0)</f>
        <v>0</v>
      </c>
      <c r="AI99" s="5">
        <f>IF(T99&gt;0,RANK(T99,(N99:P99,Q99:AE99)),0)</f>
        <v>0</v>
      </c>
      <c r="AJ99" s="5">
        <f>IF(S99&gt;0,RANK(S99,(N99:P99,Q99:AE99)),0)</f>
        <v>0</v>
      </c>
      <c r="AK99" s="2">
        <f t="shared" si="34"/>
        <v>0.18285485072488683</v>
      </c>
      <c r="AL99" s="2">
        <f t="shared" si="35"/>
        <v>0</v>
      </c>
      <c r="AM99" s="2">
        <f t="shared" si="36"/>
        <v>0</v>
      </c>
      <c r="AN99" s="2">
        <f t="shared" si="37"/>
        <v>0</v>
      </c>
      <c r="AP99" t="s">
        <v>286</v>
      </c>
      <c r="AQ99" t="s">
        <v>623</v>
      </c>
      <c r="AR99">
        <v>3</v>
      </c>
      <c r="AS99" s="1"/>
      <c r="AT99" s="77">
        <v>18</v>
      </c>
      <c r="AU99" s="79">
        <v>183</v>
      </c>
      <c r="AV99" s="82">
        <f t="shared" si="38"/>
        <v>18183</v>
      </c>
      <c r="AW99" s="82">
        <f t="shared" si="26"/>
        <v>18183</v>
      </c>
      <c r="AX99" s="5" t="s">
        <v>195</v>
      </c>
    </row>
    <row r="100" spans="1:50" ht="15" customHeight="1" collapsed="1" x14ac:dyDescent="0.2">
      <c r="A100" t="s">
        <v>622</v>
      </c>
      <c r="B100" t="s">
        <v>123</v>
      </c>
      <c r="C100" s="1">
        <f t="shared" si="27"/>
        <v>3020388</v>
      </c>
      <c r="D100" s="7">
        <f>IF(N100&gt;0, RANK(N100,(N100:P100,Q100:AE100)),0)</f>
        <v>2</v>
      </c>
      <c r="E100" s="7">
        <f>IF(O100&gt;0,RANK(O100,(N100:P100,Q100:AE100)),0)</f>
        <v>1</v>
      </c>
      <c r="F100" s="7">
        <f>IF(P100&gt;0,RANK(P100,(N100:P100,Q100:AE100)),0)</f>
        <v>0</v>
      </c>
      <c r="G100" s="45">
        <f t="shared" si="28"/>
        <v>738633</v>
      </c>
      <c r="H100" s="48">
        <f t="shared" si="29"/>
        <v>0.24454904469227132</v>
      </c>
      <c r="I100" s="2"/>
      <c r="J100" s="2">
        <f t="shared" si="30"/>
        <v>0.320519747793992</v>
      </c>
      <c r="K100" s="2">
        <f t="shared" si="31"/>
        <v>0.5650687924862634</v>
      </c>
      <c r="L100" s="2">
        <f t="shared" si="32"/>
        <v>0</v>
      </c>
      <c r="M100" s="2">
        <f t="shared" si="33"/>
        <v>0.11441145971974453</v>
      </c>
      <c r="N100" s="45">
        <f>SUM(N8:N99)</f>
        <v>968094</v>
      </c>
      <c r="O100" s="45">
        <f>SUM(O8:O99)</f>
        <v>1706727</v>
      </c>
      <c r="Q100" s="45">
        <f>SUM(Q8:Q99)</f>
        <v>345567</v>
      </c>
      <c r="R100" s="45"/>
      <c r="T100"/>
      <c r="U100" s="45"/>
      <c r="V100" s="45"/>
      <c r="W100" s="45"/>
      <c r="X100" s="45"/>
      <c r="AG100" s="5">
        <f>IF(Q100&gt;0,RANK(Q100,(N100:P100,Q100:AE100)),0)</f>
        <v>3</v>
      </c>
      <c r="AH100" s="5">
        <f>IF(R100&gt;0,RANK(R100,(N100:P100,Q100:AE100)),0)</f>
        <v>0</v>
      </c>
      <c r="AI100" s="5">
        <f>IF(T100&gt;0,RANK(T100,(N100:P100,Q100:AE100)),0)</f>
        <v>0</v>
      </c>
      <c r="AJ100" s="5">
        <f>IF(S100&gt;0,RANK(S100,(N100:P100,Q100:AE100)),0)</f>
        <v>0</v>
      </c>
      <c r="AK100" s="2">
        <f t="shared" si="34"/>
        <v>0.11441145971974462</v>
      </c>
      <c r="AL100" s="2">
        <f t="shared" si="35"/>
        <v>0</v>
      </c>
      <c r="AM100" s="2">
        <f t="shared" si="36"/>
        <v>0</v>
      </c>
      <c r="AN100" s="2">
        <f t="shared" si="37"/>
        <v>0</v>
      </c>
      <c r="AP100" t="s">
        <v>622</v>
      </c>
      <c r="AQ100" t="s">
        <v>123</v>
      </c>
      <c r="AR100" s="1"/>
      <c r="AS100" s="1"/>
      <c r="AT100" s="77">
        <v>18</v>
      </c>
      <c r="AU100" s="79"/>
      <c r="AV100" s="77">
        <v>18</v>
      </c>
      <c r="AW100" s="77">
        <f t="shared" si="26"/>
        <v>18</v>
      </c>
      <c r="AX100" s="5" t="s">
        <v>963</v>
      </c>
    </row>
    <row r="101" spans="1:50" ht="15" customHeight="1" x14ac:dyDescent="0.2">
      <c r="C101" s="1"/>
      <c r="D101" s="7"/>
      <c r="E101" s="7"/>
      <c r="F101" s="7"/>
      <c r="G101" s="45"/>
      <c r="H101" s="48"/>
      <c r="I101" s="2"/>
      <c r="AG101" s="5"/>
      <c r="AH101" s="5"/>
      <c r="AI101" s="5"/>
      <c r="AJ101" s="5"/>
      <c r="AT101" s="77"/>
      <c r="AU101" s="79"/>
      <c r="AV101" s="82"/>
      <c r="AW101" s="82"/>
    </row>
    <row r="102" spans="1:50" ht="15" hidden="1" customHeight="1" outlineLevel="1" x14ac:dyDescent="0.2">
      <c r="A102" t="s">
        <v>892</v>
      </c>
      <c r="B102" t="s">
        <v>282</v>
      </c>
      <c r="C102" s="1">
        <f t="shared" ref="C102:C133" si="39">SUM(N102:AE102)</f>
        <v>10318</v>
      </c>
      <c r="D102" s="7">
        <f>IF(N102&gt;0, RANK(N102,(N102:P102,Q102:AE102)),0)</f>
        <v>2</v>
      </c>
      <c r="E102" s="7">
        <f>IF(O102&gt;0,RANK(O102,(N102:P102,Q102:AE102)),0)</f>
        <v>1</v>
      </c>
      <c r="F102" s="7">
        <f>IF(P102&gt;0,RANK(P102,(N102:P102,Q102:AE102)),0)</f>
        <v>0</v>
      </c>
      <c r="G102" s="45">
        <f t="shared" ref="G102:G161" si="40">IF(C102&gt;0,MAX(N102:P102)-LARGE(N102:P102,2),0)</f>
        <v>3051</v>
      </c>
      <c r="H102" s="48">
        <f t="shared" ref="H102:H161" si="41">IF(C102&gt;0,G102/C102,0)</f>
        <v>0.29569684047295985</v>
      </c>
      <c r="I102" s="2"/>
      <c r="J102" s="2">
        <f t="shared" ref="J102:J133" si="42">IF($C102=0,"-",N102/$C102)</f>
        <v>0.34367125411901533</v>
      </c>
      <c r="K102" s="2">
        <f t="shared" ref="K102:K133" si="43">IF($C102=0,"-",O102/$C102)</f>
        <v>0.63936809459197519</v>
      </c>
      <c r="L102" s="2">
        <f t="shared" ref="L102:L133" si="44">IF($C102=0,"-",P102/$C102)</f>
        <v>0</v>
      </c>
      <c r="M102" s="2">
        <f t="shared" ref="M102:M133" si="45">IF(C102=0,"-",(1-J102-K102-L102))</f>
        <v>1.6960651289009476E-2</v>
      </c>
      <c r="N102" s="1">
        <v>3546</v>
      </c>
      <c r="O102" s="1">
        <v>6597</v>
      </c>
      <c r="Q102" s="1">
        <v>131</v>
      </c>
      <c r="S102" s="1">
        <v>44</v>
      </c>
      <c r="V102" s="1">
        <v>0</v>
      </c>
      <c r="W102" s="1">
        <v>0</v>
      </c>
      <c r="X102" s="1">
        <v>0</v>
      </c>
      <c r="AG102" s="5">
        <f>IF(Q102&gt;0,RANK(Q102,(N102:P102,Q102:AE102)),0)</f>
        <v>3</v>
      </c>
      <c r="AH102" s="5">
        <f>IF(R102&gt;0,RANK(R102,(N102:P102,Q102:AE102)),0)</f>
        <v>0</v>
      </c>
      <c r="AI102" s="5">
        <f>IF(T102&gt;0,RANK(T102,(N102:P102,Q102:AE102)),0)</f>
        <v>0</v>
      </c>
      <c r="AJ102" s="5">
        <f>IF(S102&gt;0,RANK(S102,(N102:P102,Q102:AE102)),0)</f>
        <v>4</v>
      </c>
      <c r="AK102" s="2">
        <f t="shared" ref="AK102:AK133" si="46">IF($C102=0,"-",Q102/$C102)</f>
        <v>1.2696258964915681E-2</v>
      </c>
      <c r="AL102" s="2">
        <f t="shared" ref="AL102:AL133" si="47">IF($C102=0,"-",R102/$C102)</f>
        <v>0</v>
      </c>
      <c r="AM102" s="2">
        <f t="shared" ref="AM102:AM133" si="48">IF($C102=0,"-",T102/$C102)</f>
        <v>0</v>
      </c>
      <c r="AN102" s="2">
        <f t="shared" ref="AN102:AN133" si="49">IF($C102=0,"-",S102/$C102)</f>
        <v>4.2643923240938165E-3</v>
      </c>
      <c r="AP102" t="s">
        <v>892</v>
      </c>
      <c r="AQ102" t="s">
        <v>282</v>
      </c>
      <c r="AR102">
        <v>6</v>
      </c>
      <c r="AT102" s="77">
        <v>29</v>
      </c>
      <c r="AU102" s="79">
        <v>1</v>
      </c>
      <c r="AV102" s="82">
        <f t="shared" ref="AV102:AV130" si="50">1000*AT102+AU102</f>
        <v>29001</v>
      </c>
      <c r="AW102" s="82">
        <f t="shared" si="26"/>
        <v>29001</v>
      </c>
      <c r="AX102" s="5" t="s">
        <v>195</v>
      </c>
    </row>
    <row r="103" spans="1:50" ht="15" hidden="1" customHeight="1" outlineLevel="1" x14ac:dyDescent="0.2">
      <c r="A103" t="s">
        <v>283</v>
      </c>
      <c r="B103" t="s">
        <v>282</v>
      </c>
      <c r="C103" s="1">
        <f t="shared" si="39"/>
        <v>9733</v>
      </c>
      <c r="D103" s="7">
        <f>IF(N103&gt;0, RANK(N103,(N103:P103,Q103:AE103)),0)</f>
        <v>2</v>
      </c>
      <c r="E103" s="7">
        <f>IF(O103&gt;0,RANK(O103,(N103:P103,Q103:AE103)),0)</f>
        <v>1</v>
      </c>
      <c r="F103" s="7">
        <f>IF(P103&gt;0,RANK(P103,(N103:P103,Q103:AE103)),0)</f>
        <v>0</v>
      </c>
      <c r="G103" s="45">
        <f t="shared" si="40"/>
        <v>4839</v>
      </c>
      <c r="H103" s="48">
        <f t="shared" si="41"/>
        <v>0.49717456077262923</v>
      </c>
      <c r="I103" s="2"/>
      <c r="J103" s="2">
        <f t="shared" si="42"/>
        <v>0.24206308435220383</v>
      </c>
      <c r="K103" s="2">
        <f t="shared" si="43"/>
        <v>0.73923764512483303</v>
      </c>
      <c r="L103" s="2">
        <f t="shared" si="44"/>
        <v>0</v>
      </c>
      <c r="M103" s="2">
        <f t="shared" si="45"/>
        <v>1.8699270522963163E-2</v>
      </c>
      <c r="N103" s="1">
        <v>2356</v>
      </c>
      <c r="O103" s="1">
        <v>7195</v>
      </c>
      <c r="Q103" s="1">
        <v>140</v>
      </c>
      <c r="S103" s="1">
        <v>42</v>
      </c>
      <c r="V103" s="1">
        <v>0</v>
      </c>
      <c r="W103" s="1">
        <v>0</v>
      </c>
      <c r="X103" s="1">
        <v>0</v>
      </c>
      <c r="AG103" s="5">
        <f>IF(Q103&gt;0,RANK(Q103,(N103:P103,Q103:AE103)),0)</f>
        <v>3</v>
      </c>
      <c r="AH103" s="5">
        <f>IF(R103&gt;0,RANK(R103,(N103:P103,Q103:AE103)),0)</f>
        <v>0</v>
      </c>
      <c r="AI103" s="5">
        <f>IF(T103&gt;0,RANK(T103,(N103:P103,Q103:AE103)),0)</f>
        <v>0</v>
      </c>
      <c r="AJ103" s="5">
        <f>IF(S103&gt;0,RANK(S103,(N103:P103,Q103:AE103)),0)</f>
        <v>4</v>
      </c>
      <c r="AK103" s="2">
        <f t="shared" si="46"/>
        <v>1.4384054248433165E-2</v>
      </c>
      <c r="AL103" s="2">
        <f t="shared" si="47"/>
        <v>0</v>
      </c>
      <c r="AM103" s="2">
        <f t="shared" si="48"/>
        <v>0</v>
      </c>
      <c r="AN103" s="2">
        <f t="shared" si="49"/>
        <v>4.3152162745299493E-3</v>
      </c>
      <c r="AP103" t="s">
        <v>283</v>
      </c>
      <c r="AQ103" t="s">
        <v>282</v>
      </c>
      <c r="AR103">
        <v>6</v>
      </c>
      <c r="AT103" s="77">
        <v>29</v>
      </c>
      <c r="AU103" s="79">
        <v>3</v>
      </c>
      <c r="AV103" s="82">
        <f t="shared" si="50"/>
        <v>29003</v>
      </c>
      <c r="AW103" s="82">
        <f t="shared" si="26"/>
        <v>29003</v>
      </c>
      <c r="AX103" s="5" t="s">
        <v>195</v>
      </c>
    </row>
    <row r="104" spans="1:50" ht="15" hidden="1" customHeight="1" outlineLevel="1" x14ac:dyDescent="0.2">
      <c r="A104" t="s">
        <v>95</v>
      </c>
      <c r="B104" t="s">
        <v>282</v>
      </c>
      <c r="C104" s="1">
        <f t="shared" si="39"/>
        <v>2770</v>
      </c>
      <c r="D104" s="7">
        <f>IF(N104&gt;0, RANK(N104,(N104:P104,Q104:AE104)),0)</f>
        <v>2</v>
      </c>
      <c r="E104" s="7">
        <f>IF(O104&gt;0,RANK(O104,(N104:P104,Q104:AE104)),0)</f>
        <v>1</v>
      </c>
      <c r="F104" s="7">
        <f>IF(P104&gt;0,RANK(P104,(N104:P104,Q104:AE104)),0)</f>
        <v>0</v>
      </c>
      <c r="G104" s="45">
        <f t="shared" si="40"/>
        <v>1638</v>
      </c>
      <c r="H104" s="48">
        <f t="shared" si="41"/>
        <v>0.59133574007220213</v>
      </c>
      <c r="I104" s="2"/>
      <c r="J104" s="2">
        <f t="shared" si="42"/>
        <v>0.19241877256317688</v>
      </c>
      <c r="K104" s="2">
        <f t="shared" si="43"/>
        <v>0.7837545126353791</v>
      </c>
      <c r="L104" s="2">
        <f t="shared" si="44"/>
        <v>0</v>
      </c>
      <c r="M104" s="2">
        <f t="shared" si="45"/>
        <v>2.3826714801444049E-2</v>
      </c>
      <c r="N104" s="1">
        <v>533</v>
      </c>
      <c r="O104" s="1">
        <v>2171</v>
      </c>
      <c r="Q104" s="1">
        <v>51</v>
      </c>
      <c r="S104" s="1">
        <v>15</v>
      </c>
      <c r="V104" s="1">
        <v>0</v>
      </c>
      <c r="W104" s="1">
        <v>0</v>
      </c>
      <c r="X104" s="1">
        <v>0</v>
      </c>
      <c r="AG104" s="5">
        <f>IF(Q104&gt;0,RANK(Q104,(N104:P104,Q104:AE104)),0)</f>
        <v>3</v>
      </c>
      <c r="AH104" s="5">
        <f>IF(R104&gt;0,RANK(R104,(N104:P104,Q104:AE104)),0)</f>
        <v>0</v>
      </c>
      <c r="AI104" s="5">
        <f>IF(T104&gt;0,RANK(T104,(N104:P104,Q104:AE104)),0)</f>
        <v>0</v>
      </c>
      <c r="AJ104" s="5">
        <f>IF(S104&gt;0,RANK(S104,(N104:P104,Q104:AE104)),0)</f>
        <v>4</v>
      </c>
      <c r="AK104" s="2">
        <f t="shared" si="46"/>
        <v>1.8411552346570399E-2</v>
      </c>
      <c r="AL104" s="2">
        <f t="shared" si="47"/>
        <v>0</v>
      </c>
      <c r="AM104" s="2">
        <f t="shared" si="48"/>
        <v>0</v>
      </c>
      <c r="AN104" s="2">
        <f t="shared" si="49"/>
        <v>5.415162454873646E-3</v>
      </c>
      <c r="AP104" t="s">
        <v>95</v>
      </c>
      <c r="AQ104" t="s">
        <v>282</v>
      </c>
      <c r="AR104">
        <v>6</v>
      </c>
      <c r="AT104" s="77">
        <v>29</v>
      </c>
      <c r="AU104" s="79">
        <v>5</v>
      </c>
      <c r="AV104" s="82">
        <f t="shared" si="50"/>
        <v>29005</v>
      </c>
      <c r="AW104" s="82">
        <f t="shared" si="26"/>
        <v>29005</v>
      </c>
      <c r="AX104" s="5" t="s">
        <v>195</v>
      </c>
    </row>
    <row r="105" spans="1:50" ht="15" hidden="1" customHeight="1" outlineLevel="1" x14ac:dyDescent="0.2">
      <c r="A105" t="s">
        <v>272</v>
      </c>
      <c r="B105" t="s">
        <v>282</v>
      </c>
      <c r="C105" s="1">
        <f t="shared" si="39"/>
        <v>10608</v>
      </c>
      <c r="D105" s="7">
        <f>IF(N105&gt;0, RANK(N105,(N105:P105,Q105:AE105)),0)</f>
        <v>2</v>
      </c>
      <c r="E105" s="7">
        <f>IF(O105&gt;0,RANK(O105,(N105:P105,Q105:AE105)),0)</f>
        <v>1</v>
      </c>
      <c r="F105" s="7">
        <f>IF(P105&gt;0,RANK(P105,(N105:P105,Q105:AE105)),0)</f>
        <v>0</v>
      </c>
      <c r="G105" s="45">
        <f t="shared" si="40"/>
        <v>4980</v>
      </c>
      <c r="H105" s="48">
        <f t="shared" si="41"/>
        <v>0.46945701357466063</v>
      </c>
      <c r="I105" s="2"/>
      <c r="J105" s="2">
        <f t="shared" si="42"/>
        <v>0.25103695324283559</v>
      </c>
      <c r="K105" s="2">
        <f t="shared" si="43"/>
        <v>0.72049396681749622</v>
      </c>
      <c r="L105" s="2">
        <f t="shared" si="44"/>
        <v>0</v>
      </c>
      <c r="M105" s="2">
        <f t="shared" si="45"/>
        <v>2.8469079939668185E-2</v>
      </c>
      <c r="N105" s="1">
        <v>2663</v>
      </c>
      <c r="O105" s="1">
        <v>7643</v>
      </c>
      <c r="Q105" s="1">
        <v>232</v>
      </c>
      <c r="S105" s="1">
        <v>70</v>
      </c>
      <c r="V105" s="1">
        <v>0</v>
      </c>
      <c r="W105" s="1">
        <v>0</v>
      </c>
      <c r="X105" s="1">
        <v>0</v>
      </c>
      <c r="AG105" s="5">
        <f>IF(Q105&gt;0,RANK(Q105,(N105:P105,Q105:AE105)),0)</f>
        <v>3</v>
      </c>
      <c r="AH105" s="5">
        <f>IF(R105&gt;0,RANK(R105,(N105:P105,Q105:AE105)),0)</f>
        <v>0</v>
      </c>
      <c r="AI105" s="5">
        <f>IF(T105&gt;0,RANK(T105,(N105:P105,Q105:AE105)),0)</f>
        <v>0</v>
      </c>
      <c r="AJ105" s="5">
        <f>IF(S105&gt;0,RANK(S105,(N105:P105,Q105:AE105)),0)</f>
        <v>4</v>
      </c>
      <c r="AK105" s="2">
        <f t="shared" si="46"/>
        <v>2.1870286576168928E-2</v>
      </c>
      <c r="AL105" s="2">
        <f t="shared" si="47"/>
        <v>0</v>
      </c>
      <c r="AM105" s="2">
        <f t="shared" si="48"/>
        <v>0</v>
      </c>
      <c r="AN105" s="2">
        <f t="shared" si="49"/>
        <v>6.5987933634992458E-3</v>
      </c>
      <c r="AP105" t="s">
        <v>272</v>
      </c>
      <c r="AQ105" t="s">
        <v>282</v>
      </c>
      <c r="AT105" s="77">
        <v>29</v>
      </c>
      <c r="AU105" s="79">
        <v>7</v>
      </c>
      <c r="AV105" s="82">
        <f t="shared" si="50"/>
        <v>29007</v>
      </c>
      <c r="AW105" s="82">
        <f t="shared" si="26"/>
        <v>29007</v>
      </c>
      <c r="AX105" s="5" t="s">
        <v>195</v>
      </c>
    </row>
    <row r="106" spans="1:50" ht="15" hidden="1" customHeight="1" outlineLevel="1" x14ac:dyDescent="0.2">
      <c r="A106" t="s">
        <v>756</v>
      </c>
      <c r="B106" t="s">
        <v>282</v>
      </c>
      <c r="C106" s="1">
        <f t="shared" si="39"/>
        <v>15528</v>
      </c>
      <c r="D106" s="7">
        <f>IF(N106&gt;0, RANK(N106,(N106:P106,Q106:AE106)),0)</f>
        <v>2</v>
      </c>
      <c r="E106" s="7">
        <f>IF(O106&gt;0,RANK(O106,(N106:P106,Q106:AE106)),0)</f>
        <v>1</v>
      </c>
      <c r="F106" s="7">
        <f>IF(P106&gt;0,RANK(P106,(N106:P106,Q106:AE106)),0)</f>
        <v>0</v>
      </c>
      <c r="G106" s="45">
        <f t="shared" si="40"/>
        <v>9515</v>
      </c>
      <c r="H106" s="48">
        <f t="shared" si="41"/>
        <v>0.61276403915507471</v>
      </c>
      <c r="I106" s="2"/>
      <c r="J106" s="2">
        <f t="shared" si="42"/>
        <v>0.1829598145285935</v>
      </c>
      <c r="K106" s="2">
        <f t="shared" si="43"/>
        <v>0.79572385368366816</v>
      </c>
      <c r="L106" s="2">
        <f t="shared" si="44"/>
        <v>0</v>
      </c>
      <c r="M106" s="2">
        <f t="shared" si="45"/>
        <v>2.1316331787738285E-2</v>
      </c>
      <c r="N106" s="1">
        <v>2841</v>
      </c>
      <c r="O106" s="1">
        <v>12356</v>
      </c>
      <c r="Q106" s="1">
        <v>242</v>
      </c>
      <c r="S106" s="1">
        <v>88</v>
      </c>
      <c r="V106" s="1">
        <v>0</v>
      </c>
      <c r="W106" s="1">
        <v>0</v>
      </c>
      <c r="X106" s="1">
        <v>1</v>
      </c>
      <c r="AG106" s="5">
        <f>IF(Q106&gt;0,RANK(Q106,(N106:P106,Q106:AE106)),0)</f>
        <v>3</v>
      </c>
      <c r="AH106" s="5">
        <f>IF(R106&gt;0,RANK(R106,(N106:P106,Q106:AE106)),0)</f>
        <v>0</v>
      </c>
      <c r="AI106" s="5">
        <f>IF(T106&gt;0,RANK(T106,(N106:P106,Q106:AE106)),0)</f>
        <v>0</v>
      </c>
      <c r="AJ106" s="5">
        <f>IF(S106&gt;0,RANK(S106,(N106:P106,Q106:AE106)),0)</f>
        <v>4</v>
      </c>
      <c r="AK106" s="2">
        <f t="shared" si="46"/>
        <v>1.5584750128799589E-2</v>
      </c>
      <c r="AL106" s="2">
        <f t="shared" si="47"/>
        <v>0</v>
      </c>
      <c r="AM106" s="2">
        <f t="shared" si="48"/>
        <v>0</v>
      </c>
      <c r="AN106" s="2">
        <f t="shared" si="49"/>
        <v>5.6671818650180323E-3</v>
      </c>
      <c r="AP106" t="s">
        <v>756</v>
      </c>
      <c r="AQ106" t="s">
        <v>282</v>
      </c>
      <c r="AR106">
        <v>7</v>
      </c>
      <c r="AT106" s="77">
        <v>29</v>
      </c>
      <c r="AU106" s="79">
        <v>9</v>
      </c>
      <c r="AV106" s="82">
        <f t="shared" si="50"/>
        <v>29009</v>
      </c>
      <c r="AW106" s="82">
        <f t="shared" si="26"/>
        <v>29009</v>
      </c>
      <c r="AX106" s="5" t="s">
        <v>195</v>
      </c>
    </row>
    <row r="107" spans="1:50" ht="15" hidden="1" customHeight="1" outlineLevel="1" x14ac:dyDescent="0.2">
      <c r="A107" t="s">
        <v>630</v>
      </c>
      <c r="B107" t="s">
        <v>282</v>
      </c>
      <c r="C107" s="1">
        <f t="shared" si="39"/>
        <v>6032</v>
      </c>
      <c r="D107" s="7">
        <f>IF(N107&gt;0, RANK(N107,(N107:P107,Q107:AE107)),0)</f>
        <v>2</v>
      </c>
      <c r="E107" s="7">
        <f>IF(O107&gt;0,RANK(O107,(N107:P107,Q107:AE107)),0)</f>
        <v>1</v>
      </c>
      <c r="F107" s="7">
        <f>IF(P107&gt;0,RANK(P107,(N107:P107,Q107:AE107)),0)</f>
        <v>0</v>
      </c>
      <c r="G107" s="45">
        <f t="shared" si="40"/>
        <v>4298</v>
      </c>
      <c r="H107" s="48">
        <f t="shared" si="41"/>
        <v>0.71253315649867377</v>
      </c>
      <c r="I107" s="2"/>
      <c r="J107" s="2">
        <f t="shared" si="42"/>
        <v>0.13527851458885942</v>
      </c>
      <c r="K107" s="2">
        <f t="shared" si="43"/>
        <v>0.84781167108753319</v>
      </c>
      <c r="L107" s="2">
        <f t="shared" si="44"/>
        <v>0</v>
      </c>
      <c r="M107" s="2">
        <f t="shared" si="45"/>
        <v>1.6909814323607386E-2</v>
      </c>
      <c r="N107" s="1">
        <v>816</v>
      </c>
      <c r="O107" s="1">
        <v>5114</v>
      </c>
      <c r="Q107" s="1">
        <v>69</v>
      </c>
      <c r="S107" s="1">
        <v>33</v>
      </c>
      <c r="V107" s="1">
        <v>0</v>
      </c>
      <c r="W107" s="1">
        <v>0</v>
      </c>
      <c r="X107" s="1">
        <v>0</v>
      </c>
      <c r="AG107" s="5">
        <f>IF(Q107&gt;0,RANK(Q107,(N107:P107,Q107:AE107)),0)</f>
        <v>3</v>
      </c>
      <c r="AH107" s="5">
        <f>IF(R107&gt;0,RANK(R107,(N107:P107,Q107:AE107)),0)</f>
        <v>0</v>
      </c>
      <c r="AI107" s="5">
        <f>IF(T107&gt;0,RANK(T107,(N107:P107,Q107:AE107)),0)</f>
        <v>0</v>
      </c>
      <c r="AJ107" s="5">
        <f>IF(S107&gt;0,RANK(S107,(N107:P107,Q107:AE107)),0)</f>
        <v>4</v>
      </c>
      <c r="AK107" s="2">
        <f t="shared" si="46"/>
        <v>1.1438992042440319E-2</v>
      </c>
      <c r="AL107" s="2">
        <f t="shared" si="47"/>
        <v>0</v>
      </c>
      <c r="AM107" s="2">
        <f t="shared" si="48"/>
        <v>0</v>
      </c>
      <c r="AN107" s="2">
        <f t="shared" si="49"/>
        <v>5.4708222811671089E-3</v>
      </c>
      <c r="AP107" t="s">
        <v>630</v>
      </c>
      <c r="AQ107" t="s">
        <v>282</v>
      </c>
      <c r="AR107">
        <v>4</v>
      </c>
      <c r="AT107" s="77">
        <v>29</v>
      </c>
      <c r="AU107" s="79">
        <v>11</v>
      </c>
      <c r="AV107" s="82">
        <f t="shared" si="50"/>
        <v>29011</v>
      </c>
      <c r="AW107" s="82">
        <f t="shared" si="26"/>
        <v>29011</v>
      </c>
      <c r="AX107" s="5" t="s">
        <v>195</v>
      </c>
    </row>
    <row r="108" spans="1:50" ht="15" hidden="1" customHeight="1" outlineLevel="1" x14ac:dyDescent="0.2">
      <c r="A108" t="s">
        <v>513</v>
      </c>
      <c r="B108" t="s">
        <v>282</v>
      </c>
      <c r="C108" s="1">
        <f t="shared" si="39"/>
        <v>8357</v>
      </c>
      <c r="D108" s="7">
        <f>IF(N108&gt;0, RANK(N108,(N108:P108,Q108:AE108)),0)</f>
        <v>2</v>
      </c>
      <c r="E108" s="7">
        <f>IF(O108&gt;0,RANK(O108,(N108:P108,Q108:AE108)),0)</f>
        <v>1</v>
      </c>
      <c r="F108" s="7">
        <f>IF(P108&gt;0,RANK(P108,(N108:P108,Q108:AE108)),0)</f>
        <v>0</v>
      </c>
      <c r="G108" s="45">
        <f t="shared" si="40"/>
        <v>4648</v>
      </c>
      <c r="H108" s="48">
        <f t="shared" si="41"/>
        <v>0.55618044752901763</v>
      </c>
      <c r="I108" s="2"/>
      <c r="J108" s="2">
        <f t="shared" si="42"/>
        <v>0.21084121096087113</v>
      </c>
      <c r="K108" s="2">
        <f t="shared" si="43"/>
        <v>0.76702165848988868</v>
      </c>
      <c r="L108" s="2">
        <f t="shared" si="44"/>
        <v>0</v>
      </c>
      <c r="M108" s="2">
        <f t="shared" si="45"/>
        <v>2.2137130549240158E-2</v>
      </c>
      <c r="N108" s="1">
        <v>1762</v>
      </c>
      <c r="O108" s="1">
        <v>6410</v>
      </c>
      <c r="Q108" s="1">
        <v>134</v>
      </c>
      <c r="S108" s="1">
        <v>51</v>
      </c>
      <c r="V108" s="1">
        <v>0</v>
      </c>
      <c r="W108" s="1">
        <v>0</v>
      </c>
      <c r="X108" s="1">
        <v>0</v>
      </c>
      <c r="AG108" s="5">
        <f>IF(Q108&gt;0,RANK(Q108,(N108:P108,Q108:AE108)),0)</f>
        <v>3</v>
      </c>
      <c r="AH108" s="5">
        <f>IF(R108&gt;0,RANK(R108,(N108:P108,Q108:AE108)),0)</f>
        <v>0</v>
      </c>
      <c r="AI108" s="5">
        <f>IF(T108&gt;0,RANK(T108,(N108:P108,Q108:AE108)),0)</f>
        <v>0</v>
      </c>
      <c r="AJ108" s="5">
        <f>IF(S108&gt;0,RANK(S108,(N108:P108,Q108:AE108)),0)</f>
        <v>4</v>
      </c>
      <c r="AK108" s="2">
        <f t="shared" si="46"/>
        <v>1.6034462127557735E-2</v>
      </c>
      <c r="AL108" s="2">
        <f t="shared" si="47"/>
        <v>0</v>
      </c>
      <c r="AM108" s="2">
        <f t="shared" si="48"/>
        <v>0</v>
      </c>
      <c r="AN108" s="2">
        <f t="shared" si="49"/>
        <v>6.1026684216824219E-3</v>
      </c>
      <c r="AP108" t="s">
        <v>513</v>
      </c>
      <c r="AQ108" t="s">
        <v>282</v>
      </c>
      <c r="AR108">
        <v>4</v>
      </c>
      <c r="AT108" s="77">
        <v>29</v>
      </c>
      <c r="AU108" s="79">
        <v>13</v>
      </c>
      <c r="AV108" s="82">
        <f t="shared" si="50"/>
        <v>29013</v>
      </c>
      <c r="AW108" s="82">
        <f t="shared" si="26"/>
        <v>29013</v>
      </c>
      <c r="AX108" s="5" t="s">
        <v>195</v>
      </c>
    </row>
    <row r="109" spans="1:50" ht="15" hidden="1" customHeight="1" outlineLevel="1" x14ac:dyDescent="0.2">
      <c r="A109" t="s">
        <v>653</v>
      </c>
      <c r="B109" t="s">
        <v>282</v>
      </c>
      <c r="C109" s="1">
        <f t="shared" si="39"/>
        <v>10433</v>
      </c>
      <c r="D109" s="7">
        <f>IF(N109&gt;0, RANK(N109,(N109:P109,Q109:AE109)),0)</f>
        <v>2</v>
      </c>
      <c r="E109" s="7">
        <f>IF(O109&gt;0,RANK(O109,(N109:P109,Q109:AE109)),0)</f>
        <v>1</v>
      </c>
      <c r="F109" s="7">
        <f>IF(P109&gt;0,RANK(P109,(N109:P109,Q109:AE109)),0)</f>
        <v>0</v>
      </c>
      <c r="G109" s="45">
        <f t="shared" si="40"/>
        <v>5838</v>
      </c>
      <c r="H109" s="48">
        <f t="shared" si="41"/>
        <v>0.55957059330969039</v>
      </c>
      <c r="I109" s="2"/>
      <c r="J109" s="2">
        <f t="shared" si="42"/>
        <v>0.20885651298763538</v>
      </c>
      <c r="K109" s="2">
        <f t="shared" si="43"/>
        <v>0.7684271062973258</v>
      </c>
      <c r="L109" s="2">
        <f t="shared" si="44"/>
        <v>0</v>
      </c>
      <c r="M109" s="2">
        <f t="shared" si="45"/>
        <v>2.2716380715038786E-2</v>
      </c>
      <c r="N109" s="1">
        <v>2179</v>
      </c>
      <c r="O109" s="1">
        <v>8017</v>
      </c>
      <c r="Q109" s="1">
        <v>181</v>
      </c>
      <c r="S109" s="1">
        <v>56</v>
      </c>
      <c r="V109" s="1">
        <v>0</v>
      </c>
      <c r="W109" s="1">
        <v>0</v>
      </c>
      <c r="X109" s="1">
        <v>0</v>
      </c>
      <c r="AG109" s="5">
        <f>IF(Q109&gt;0,RANK(Q109,(N109:P109,Q109:AE109)),0)</f>
        <v>3</v>
      </c>
      <c r="AH109" s="5">
        <f>IF(R109&gt;0,RANK(R109,(N109:P109,Q109:AE109)),0)</f>
        <v>0</v>
      </c>
      <c r="AI109" s="5">
        <f>IF(T109&gt;0,RANK(T109,(N109:P109,Q109:AE109)),0)</f>
        <v>0</v>
      </c>
      <c r="AJ109" s="5">
        <f>IF(S109&gt;0,RANK(S109,(N109:P109,Q109:AE109)),0)</f>
        <v>4</v>
      </c>
      <c r="AK109" s="2">
        <f t="shared" si="46"/>
        <v>1.7348797086168887E-2</v>
      </c>
      <c r="AL109" s="2">
        <f t="shared" si="47"/>
        <v>0</v>
      </c>
      <c r="AM109" s="2">
        <f t="shared" si="48"/>
        <v>0</v>
      </c>
      <c r="AN109" s="2">
        <f t="shared" si="49"/>
        <v>5.3675836288699322E-3</v>
      </c>
      <c r="AP109" t="s">
        <v>653</v>
      </c>
      <c r="AQ109" t="s">
        <v>282</v>
      </c>
      <c r="AR109">
        <v>4</v>
      </c>
      <c r="AT109" s="77">
        <v>29</v>
      </c>
      <c r="AU109" s="79">
        <v>15</v>
      </c>
      <c r="AV109" s="82">
        <f t="shared" si="50"/>
        <v>29015</v>
      </c>
      <c r="AW109" s="82">
        <f t="shared" si="26"/>
        <v>29015</v>
      </c>
      <c r="AX109" s="5" t="s">
        <v>195</v>
      </c>
    </row>
    <row r="110" spans="1:50" ht="15" hidden="1" customHeight="1" outlineLevel="1" x14ac:dyDescent="0.2">
      <c r="A110" t="s">
        <v>744</v>
      </c>
      <c r="B110" t="s">
        <v>282</v>
      </c>
      <c r="C110" s="1">
        <f t="shared" si="39"/>
        <v>5948</v>
      </c>
      <c r="D110" s="7">
        <f>IF(N110&gt;0, RANK(N110,(N110:P110,Q110:AE110)),0)</f>
        <v>2</v>
      </c>
      <c r="E110" s="7">
        <f>IF(O110&gt;0,RANK(O110,(N110:P110,Q110:AE110)),0)</f>
        <v>1</v>
      </c>
      <c r="F110" s="7">
        <f>IF(P110&gt;0,RANK(P110,(N110:P110,Q110:AE110)),0)</f>
        <v>0</v>
      </c>
      <c r="G110" s="45">
        <f t="shared" si="40"/>
        <v>4290</v>
      </c>
      <c r="H110" s="48">
        <f t="shared" si="41"/>
        <v>0.72125084061869538</v>
      </c>
      <c r="I110" s="2"/>
      <c r="J110" s="2">
        <f t="shared" si="42"/>
        <v>0.12995965030262274</v>
      </c>
      <c r="K110" s="2">
        <f t="shared" si="43"/>
        <v>0.85121049092131806</v>
      </c>
      <c r="L110" s="2">
        <f t="shared" si="44"/>
        <v>0</v>
      </c>
      <c r="M110" s="2">
        <f t="shared" si="45"/>
        <v>1.8829858776059138E-2</v>
      </c>
      <c r="N110" s="1">
        <v>773</v>
      </c>
      <c r="O110" s="1">
        <v>5063</v>
      </c>
      <c r="Q110" s="1">
        <v>91</v>
      </c>
      <c r="S110" s="1">
        <v>21</v>
      </c>
      <c r="V110" s="1">
        <v>0</v>
      </c>
      <c r="W110" s="1">
        <v>0</v>
      </c>
      <c r="X110" s="1">
        <v>0</v>
      </c>
      <c r="AG110" s="5">
        <f>IF(Q110&gt;0,RANK(Q110,(N110:P110,Q110:AE110)),0)</f>
        <v>3</v>
      </c>
      <c r="AH110" s="5">
        <f>IF(R110&gt;0,RANK(R110,(N110:P110,Q110:AE110)),0)</f>
        <v>0</v>
      </c>
      <c r="AI110" s="5">
        <f>IF(T110&gt;0,RANK(T110,(N110:P110,Q110:AE110)),0)</f>
        <v>0</v>
      </c>
      <c r="AJ110" s="5">
        <f>IF(S110&gt;0,RANK(S110,(N110:P110,Q110:AE110)),0)</f>
        <v>4</v>
      </c>
      <c r="AK110" s="2">
        <f t="shared" si="46"/>
        <v>1.5299260255548083E-2</v>
      </c>
      <c r="AL110" s="2">
        <f t="shared" si="47"/>
        <v>0</v>
      </c>
      <c r="AM110" s="2">
        <f t="shared" si="48"/>
        <v>0</v>
      </c>
      <c r="AN110" s="2">
        <f t="shared" si="49"/>
        <v>3.5305985205110963E-3</v>
      </c>
      <c r="AP110" t="s">
        <v>744</v>
      </c>
      <c r="AQ110" t="s">
        <v>282</v>
      </c>
      <c r="AR110">
        <v>8</v>
      </c>
      <c r="AT110" s="77">
        <v>29</v>
      </c>
      <c r="AU110" s="79">
        <v>17</v>
      </c>
      <c r="AV110" s="82">
        <f t="shared" si="50"/>
        <v>29017</v>
      </c>
      <c r="AW110" s="82">
        <f t="shared" si="26"/>
        <v>29017</v>
      </c>
      <c r="AX110" s="5" t="s">
        <v>195</v>
      </c>
    </row>
    <row r="111" spans="1:50" ht="15" hidden="1" customHeight="1" outlineLevel="1" x14ac:dyDescent="0.2">
      <c r="A111" t="s">
        <v>769</v>
      </c>
      <c r="B111" t="s">
        <v>282</v>
      </c>
      <c r="C111" s="1">
        <f t="shared" si="39"/>
        <v>90705</v>
      </c>
      <c r="D111" s="7">
        <f>IF(N111&gt;0, RANK(N111,(N111:P111,Q111:AE111)),0)</f>
        <v>1</v>
      </c>
      <c r="E111" s="7">
        <f>IF(O111&gt;0,RANK(O111,(N111:P111,Q111:AE111)),0)</f>
        <v>2</v>
      </c>
      <c r="F111" s="7">
        <f>IF(P111&gt;0,RANK(P111,(N111:P111,Q111:AE111)),0)</f>
        <v>0</v>
      </c>
      <c r="G111" s="45">
        <f t="shared" si="40"/>
        <v>7578</v>
      </c>
      <c r="H111" s="48">
        <f t="shared" si="41"/>
        <v>8.3545559781709938E-2</v>
      </c>
      <c r="I111" s="2"/>
      <c r="J111" s="2">
        <f t="shared" si="42"/>
        <v>0.52980541315252738</v>
      </c>
      <c r="K111" s="2">
        <f t="shared" si="43"/>
        <v>0.44625985337081747</v>
      </c>
      <c r="L111" s="2">
        <f t="shared" si="44"/>
        <v>0</v>
      </c>
      <c r="M111" s="2">
        <f t="shared" si="45"/>
        <v>2.3934733476655146E-2</v>
      </c>
      <c r="N111" s="1">
        <v>48056</v>
      </c>
      <c r="O111" s="1">
        <v>40478</v>
      </c>
      <c r="Q111" s="1">
        <v>1711</v>
      </c>
      <c r="S111" s="1">
        <v>460</v>
      </c>
      <c r="V111" s="1">
        <v>0</v>
      </c>
      <c r="W111" s="1">
        <v>0</v>
      </c>
      <c r="X111" s="1">
        <v>0</v>
      </c>
      <c r="AG111" s="5">
        <f>IF(Q111&gt;0,RANK(Q111,(N111:P111,Q111:AE111)),0)</f>
        <v>3</v>
      </c>
      <c r="AH111" s="5">
        <f>IF(R111&gt;0,RANK(R111,(N111:P111,Q111:AE111)),0)</f>
        <v>0</v>
      </c>
      <c r="AI111" s="5">
        <f>IF(T111&gt;0,RANK(T111,(N111:P111,Q111:AE111)),0)</f>
        <v>0</v>
      </c>
      <c r="AJ111" s="5">
        <f>IF(S111&gt;0,RANK(S111,(N111:P111,Q111:AE111)),0)</f>
        <v>4</v>
      </c>
      <c r="AK111" s="2">
        <f t="shared" si="46"/>
        <v>1.8863348216746595E-2</v>
      </c>
      <c r="AL111" s="2">
        <f t="shared" si="47"/>
        <v>0</v>
      </c>
      <c r="AM111" s="2">
        <f t="shared" si="48"/>
        <v>0</v>
      </c>
      <c r="AN111" s="2">
        <f t="shared" si="49"/>
        <v>5.0713852599084943E-3</v>
      </c>
      <c r="AP111" t="s">
        <v>769</v>
      </c>
      <c r="AQ111" t="s">
        <v>282</v>
      </c>
      <c r="AR111">
        <v>4</v>
      </c>
      <c r="AT111" s="77">
        <v>29</v>
      </c>
      <c r="AU111" s="79">
        <v>19</v>
      </c>
      <c r="AV111" s="82">
        <f t="shared" si="50"/>
        <v>29019</v>
      </c>
      <c r="AW111" s="82">
        <f t="shared" si="26"/>
        <v>29019</v>
      </c>
      <c r="AX111" s="5" t="s">
        <v>195</v>
      </c>
    </row>
    <row r="112" spans="1:50" ht="15" hidden="1" customHeight="1" outlineLevel="1" x14ac:dyDescent="0.2">
      <c r="A112" t="s">
        <v>745</v>
      </c>
      <c r="B112" t="s">
        <v>282</v>
      </c>
      <c r="C112" s="1">
        <f t="shared" si="39"/>
        <v>36394</v>
      </c>
      <c r="D112" s="7">
        <f>IF(N112&gt;0, RANK(N112,(N112:P112,Q112:AE112)),0)</f>
        <v>2</v>
      </c>
      <c r="E112" s="7">
        <f>IF(O112&gt;0,RANK(O112,(N112:P112,Q112:AE112)),0)</f>
        <v>1</v>
      </c>
      <c r="F112" s="7">
        <f>IF(P112&gt;0,RANK(P112,(N112:P112,Q112:AE112)),0)</f>
        <v>0</v>
      </c>
      <c r="G112" s="45">
        <f t="shared" si="40"/>
        <v>8922</v>
      </c>
      <c r="H112" s="48">
        <f t="shared" si="41"/>
        <v>0.24515029949991757</v>
      </c>
      <c r="I112" s="2"/>
      <c r="J112" s="2">
        <f t="shared" si="42"/>
        <v>0.36338407429796121</v>
      </c>
      <c r="K112" s="2">
        <f t="shared" si="43"/>
        <v>0.60853437379787878</v>
      </c>
      <c r="L112" s="2">
        <f t="shared" si="44"/>
        <v>0</v>
      </c>
      <c r="M112" s="2">
        <f t="shared" si="45"/>
        <v>2.8081551904159952E-2</v>
      </c>
      <c r="N112" s="1">
        <v>13225</v>
      </c>
      <c r="O112" s="1">
        <v>22147</v>
      </c>
      <c r="Q112" s="1">
        <v>719</v>
      </c>
      <c r="S112" s="1">
        <v>303</v>
      </c>
      <c r="V112" s="1">
        <v>0</v>
      </c>
      <c r="W112" s="1">
        <v>0</v>
      </c>
      <c r="X112" s="1">
        <v>0</v>
      </c>
      <c r="AG112" s="5">
        <f>IF(Q112&gt;0,RANK(Q112,(N112:P112,Q112:AE112)),0)</f>
        <v>3</v>
      </c>
      <c r="AH112" s="5">
        <f>IF(R112&gt;0,RANK(R112,(N112:P112,Q112:AE112)),0)</f>
        <v>0</v>
      </c>
      <c r="AI112" s="5">
        <f>IF(T112&gt;0,RANK(T112,(N112:P112,Q112:AE112)),0)</f>
        <v>0</v>
      </c>
      <c r="AJ112" s="5">
        <f>IF(S112&gt;0,RANK(S112,(N112:P112,Q112:AE112)),0)</f>
        <v>4</v>
      </c>
      <c r="AK112" s="2">
        <f t="shared" si="46"/>
        <v>1.9756003736879704E-2</v>
      </c>
      <c r="AL112" s="2">
        <f t="shared" si="47"/>
        <v>0</v>
      </c>
      <c r="AM112" s="2">
        <f t="shared" si="48"/>
        <v>0</v>
      </c>
      <c r="AN112" s="2">
        <f t="shared" si="49"/>
        <v>8.3255481672803201E-3</v>
      </c>
      <c r="AP112" t="s">
        <v>745</v>
      </c>
      <c r="AQ112" t="s">
        <v>282</v>
      </c>
      <c r="AR112">
        <v>6</v>
      </c>
      <c r="AT112" s="77">
        <v>29</v>
      </c>
      <c r="AU112" s="79">
        <v>21</v>
      </c>
      <c r="AV112" s="82">
        <f t="shared" si="50"/>
        <v>29021</v>
      </c>
      <c r="AW112" s="82">
        <f t="shared" si="26"/>
        <v>29021</v>
      </c>
      <c r="AX112" s="5" t="s">
        <v>195</v>
      </c>
    </row>
    <row r="113" spans="1:50" ht="15" hidden="1" customHeight="1" outlineLevel="1" x14ac:dyDescent="0.2">
      <c r="A113" t="s">
        <v>643</v>
      </c>
      <c r="B113" t="s">
        <v>282</v>
      </c>
      <c r="C113" s="1">
        <f t="shared" si="39"/>
        <v>18004</v>
      </c>
      <c r="D113" s="7">
        <f>IF(N113&gt;0, RANK(N113,(N113:P113,Q113:AE113)),0)</f>
        <v>2</v>
      </c>
      <c r="E113" s="7">
        <f>IF(O113&gt;0,RANK(O113,(N113:P113,Q113:AE113)),0)</f>
        <v>1</v>
      </c>
      <c r="F113" s="7">
        <f>IF(P113&gt;0,RANK(P113,(N113:P113,Q113:AE113)),0)</f>
        <v>0</v>
      </c>
      <c r="G113" s="45">
        <f t="shared" si="40"/>
        <v>10988</v>
      </c>
      <c r="H113" s="48">
        <f t="shared" si="41"/>
        <v>0.61030882026216393</v>
      </c>
      <c r="I113" s="2"/>
      <c r="J113" s="2">
        <f t="shared" si="42"/>
        <v>0.18601421906243057</v>
      </c>
      <c r="K113" s="2">
        <f t="shared" si="43"/>
        <v>0.79632303932459458</v>
      </c>
      <c r="L113" s="2">
        <f t="shared" si="44"/>
        <v>0</v>
      </c>
      <c r="M113" s="2">
        <f t="shared" si="45"/>
        <v>1.7662741612974875E-2</v>
      </c>
      <c r="N113" s="1">
        <v>3349</v>
      </c>
      <c r="O113" s="1">
        <v>14337</v>
      </c>
      <c r="Q113" s="1">
        <v>257</v>
      </c>
      <c r="S113" s="1">
        <v>61</v>
      </c>
      <c r="V113" s="1">
        <v>0</v>
      </c>
      <c r="W113" s="1">
        <v>0</v>
      </c>
      <c r="X113" s="1">
        <v>0</v>
      </c>
      <c r="AG113" s="5">
        <f>IF(Q113&gt;0,RANK(Q113,(N113:P113,Q113:AE113)),0)</f>
        <v>3</v>
      </c>
      <c r="AH113" s="5">
        <f>IF(R113&gt;0,RANK(R113,(N113:P113,Q113:AE113)),0)</f>
        <v>0</v>
      </c>
      <c r="AI113" s="5">
        <f>IF(T113&gt;0,RANK(T113,(N113:P113,Q113:AE113)),0)</f>
        <v>0</v>
      </c>
      <c r="AJ113" s="5">
        <f>IF(S113&gt;0,RANK(S113,(N113:P113,Q113:AE113)),0)</f>
        <v>4</v>
      </c>
      <c r="AK113" s="2">
        <f t="shared" si="46"/>
        <v>1.4274605643190403E-2</v>
      </c>
      <c r="AL113" s="2">
        <f t="shared" si="47"/>
        <v>0</v>
      </c>
      <c r="AM113" s="2">
        <f t="shared" si="48"/>
        <v>0</v>
      </c>
      <c r="AN113" s="2">
        <f t="shared" si="49"/>
        <v>3.3881359697844923E-3</v>
      </c>
      <c r="AP113" t="s">
        <v>643</v>
      </c>
      <c r="AQ113" t="s">
        <v>282</v>
      </c>
      <c r="AR113">
        <v>8</v>
      </c>
      <c r="AT113" s="77">
        <v>29</v>
      </c>
      <c r="AU113" s="79">
        <v>23</v>
      </c>
      <c r="AV113" s="82">
        <f t="shared" si="50"/>
        <v>29023</v>
      </c>
      <c r="AW113" s="82">
        <f t="shared" si="26"/>
        <v>29023</v>
      </c>
      <c r="AX113" s="5" t="s">
        <v>195</v>
      </c>
    </row>
    <row r="114" spans="1:50" ht="15" hidden="1" customHeight="1" outlineLevel="1" x14ac:dyDescent="0.2">
      <c r="A114" t="s">
        <v>658</v>
      </c>
      <c r="B114" t="s">
        <v>282</v>
      </c>
      <c r="C114" s="1">
        <f t="shared" si="39"/>
        <v>4650</v>
      </c>
      <c r="D114" s="7">
        <f>IF(N114&gt;0, RANK(N114,(N114:P114,Q114:AE114)),0)</f>
        <v>2</v>
      </c>
      <c r="E114" s="7">
        <f>IF(O114&gt;0,RANK(O114,(N114:P114,Q114:AE114)),0)</f>
        <v>1</v>
      </c>
      <c r="F114" s="7">
        <f>IF(P114&gt;0,RANK(P114,(N114:P114,Q114:AE114)),0)</f>
        <v>0</v>
      </c>
      <c r="G114" s="45">
        <f t="shared" si="40"/>
        <v>2687</v>
      </c>
      <c r="H114" s="48">
        <f t="shared" si="41"/>
        <v>0.57784946236559143</v>
      </c>
      <c r="I114" s="2"/>
      <c r="J114" s="2">
        <f t="shared" si="42"/>
        <v>0.19698924731182796</v>
      </c>
      <c r="K114" s="2">
        <f t="shared" si="43"/>
        <v>0.7748387096774193</v>
      </c>
      <c r="L114" s="2">
        <f t="shared" si="44"/>
        <v>0</v>
      </c>
      <c r="M114" s="2">
        <f t="shared" si="45"/>
        <v>2.8172043010752712E-2</v>
      </c>
      <c r="N114" s="1">
        <v>916</v>
      </c>
      <c r="O114" s="1">
        <v>3603</v>
      </c>
      <c r="Q114" s="1">
        <v>98</v>
      </c>
      <c r="S114" s="1">
        <v>33</v>
      </c>
      <c r="V114" s="1">
        <v>0</v>
      </c>
      <c r="W114" s="1">
        <v>0</v>
      </c>
      <c r="X114" s="1">
        <v>0</v>
      </c>
      <c r="AG114" s="5">
        <f>IF(Q114&gt;0,RANK(Q114,(N114:P114,Q114:AE114)),0)</f>
        <v>3</v>
      </c>
      <c r="AH114" s="5">
        <f>IF(R114&gt;0,RANK(R114,(N114:P114,Q114:AE114)),0)</f>
        <v>0</v>
      </c>
      <c r="AI114" s="5">
        <f>IF(T114&gt;0,RANK(T114,(N114:P114,Q114:AE114)),0)</f>
        <v>0</v>
      </c>
      <c r="AJ114" s="5">
        <f>IF(S114&gt;0,RANK(S114,(N114:P114,Q114:AE114)),0)</f>
        <v>4</v>
      </c>
      <c r="AK114" s="2">
        <f t="shared" si="46"/>
        <v>2.1075268817204302E-2</v>
      </c>
      <c r="AL114" s="2">
        <f t="shared" si="47"/>
        <v>0</v>
      </c>
      <c r="AM114" s="2">
        <f t="shared" si="48"/>
        <v>0</v>
      </c>
      <c r="AN114" s="2">
        <f t="shared" si="49"/>
        <v>7.0967741935483875E-3</v>
      </c>
      <c r="AP114" t="s">
        <v>658</v>
      </c>
      <c r="AQ114" t="s">
        <v>282</v>
      </c>
      <c r="AR114">
        <v>6</v>
      </c>
      <c r="AT114" s="77">
        <v>29</v>
      </c>
      <c r="AU114" s="79">
        <v>25</v>
      </c>
      <c r="AV114" s="82">
        <f t="shared" si="50"/>
        <v>29025</v>
      </c>
      <c r="AW114" s="82">
        <f t="shared" si="26"/>
        <v>29025</v>
      </c>
      <c r="AX114" s="5" t="s">
        <v>195</v>
      </c>
    </row>
    <row r="115" spans="1:50" ht="15" hidden="1" customHeight="1" outlineLevel="1" x14ac:dyDescent="0.2">
      <c r="A115" t="s">
        <v>743</v>
      </c>
      <c r="B115" t="s">
        <v>282</v>
      </c>
      <c r="C115" s="1">
        <f t="shared" si="39"/>
        <v>21101</v>
      </c>
      <c r="D115" s="7">
        <f>IF(N115&gt;0, RANK(N115,(N115:P115,Q115:AE115)),0)</f>
        <v>2</v>
      </c>
      <c r="E115" s="7">
        <f>IF(O115&gt;0,RANK(O115,(N115:P115,Q115:AE115)),0)</f>
        <v>1</v>
      </c>
      <c r="F115" s="7">
        <f>IF(P115&gt;0,RANK(P115,(N115:P115,Q115:AE115)),0)</f>
        <v>0</v>
      </c>
      <c r="G115" s="45">
        <f t="shared" si="40"/>
        <v>9339</v>
      </c>
      <c r="H115" s="48">
        <f t="shared" si="41"/>
        <v>0.44258565944741957</v>
      </c>
      <c r="I115" s="2"/>
      <c r="J115" s="2">
        <f t="shared" si="42"/>
        <v>0.26591156817212452</v>
      </c>
      <c r="K115" s="2">
        <f t="shared" si="43"/>
        <v>0.70849722761954415</v>
      </c>
      <c r="L115" s="2">
        <f t="shared" si="44"/>
        <v>0</v>
      </c>
      <c r="M115" s="2">
        <f t="shared" si="45"/>
        <v>2.5591204208331386E-2</v>
      </c>
      <c r="N115" s="1">
        <v>5611</v>
      </c>
      <c r="O115" s="1">
        <v>14950</v>
      </c>
      <c r="Q115" s="1">
        <v>461</v>
      </c>
      <c r="S115" s="1">
        <v>79</v>
      </c>
      <c r="V115" s="1">
        <v>0</v>
      </c>
      <c r="W115" s="1">
        <v>0</v>
      </c>
      <c r="X115" s="1">
        <v>0</v>
      </c>
      <c r="AG115" s="5">
        <f>IF(Q115&gt;0,RANK(Q115,(N115:P115,Q115:AE115)),0)</f>
        <v>3</v>
      </c>
      <c r="AH115" s="5">
        <f>IF(R115&gt;0,RANK(R115,(N115:P115,Q115:AE115)),0)</f>
        <v>0</v>
      </c>
      <c r="AI115" s="5">
        <f>IF(T115&gt;0,RANK(T115,(N115:P115,Q115:AE115)),0)</f>
        <v>0</v>
      </c>
      <c r="AJ115" s="5">
        <f>IF(S115&gt;0,RANK(S115,(N115:P115,Q115:AE115)),0)</f>
        <v>4</v>
      </c>
      <c r="AK115" s="2">
        <f t="shared" si="46"/>
        <v>2.1847305814890288E-2</v>
      </c>
      <c r="AL115" s="2">
        <f t="shared" si="47"/>
        <v>0</v>
      </c>
      <c r="AM115" s="2">
        <f t="shared" si="48"/>
        <v>0</v>
      </c>
      <c r="AN115" s="2">
        <f t="shared" si="49"/>
        <v>3.7438983934410691E-3</v>
      </c>
      <c r="AP115" t="s">
        <v>743</v>
      </c>
      <c r="AQ115" t="s">
        <v>282</v>
      </c>
      <c r="AR115">
        <v>3</v>
      </c>
      <c r="AT115" s="77">
        <v>29</v>
      </c>
      <c r="AU115" s="79">
        <v>27</v>
      </c>
      <c r="AV115" s="82">
        <f t="shared" si="50"/>
        <v>29027</v>
      </c>
      <c r="AW115" s="82">
        <f t="shared" si="26"/>
        <v>29027</v>
      </c>
      <c r="AX115" s="5" t="s">
        <v>195</v>
      </c>
    </row>
    <row r="116" spans="1:50" ht="15" hidden="1" customHeight="1" outlineLevel="1" x14ac:dyDescent="0.2">
      <c r="A116" t="s">
        <v>147</v>
      </c>
      <c r="B116" t="s">
        <v>282</v>
      </c>
      <c r="C116" s="1">
        <f t="shared" si="39"/>
        <v>24728</v>
      </c>
      <c r="D116" s="7">
        <f>IF(N116&gt;0, RANK(N116,(N116:P116,Q116:AE116)),0)</f>
        <v>2</v>
      </c>
      <c r="E116" s="7">
        <f>IF(O116&gt;0,RANK(O116,(N116:P116,Q116:AE116)),0)</f>
        <v>1</v>
      </c>
      <c r="F116" s="7">
        <f>IF(P116&gt;0,RANK(P116,(N116:P116,Q116:AE116)),0)</f>
        <v>0</v>
      </c>
      <c r="G116" s="45">
        <f t="shared" si="40"/>
        <v>13376</v>
      </c>
      <c r="H116" s="48">
        <f t="shared" si="41"/>
        <v>0.54092526690391463</v>
      </c>
      <c r="I116" s="2"/>
      <c r="J116" s="2">
        <f t="shared" si="42"/>
        <v>0.22084276933031383</v>
      </c>
      <c r="K116" s="2">
        <f t="shared" si="43"/>
        <v>0.7617680362342284</v>
      </c>
      <c r="L116" s="2">
        <f t="shared" si="44"/>
        <v>0</v>
      </c>
      <c r="M116" s="2">
        <f t="shared" si="45"/>
        <v>1.7389194435457722E-2</v>
      </c>
      <c r="N116" s="1">
        <v>5461</v>
      </c>
      <c r="O116" s="1">
        <v>18837</v>
      </c>
      <c r="Q116" s="1">
        <v>326</v>
      </c>
      <c r="S116" s="1">
        <v>104</v>
      </c>
      <c r="V116" s="1">
        <v>0</v>
      </c>
      <c r="W116" s="1">
        <v>0</v>
      </c>
      <c r="X116" s="1">
        <v>0</v>
      </c>
      <c r="AG116" s="5">
        <f>IF(Q116&gt;0,RANK(Q116,(N116:P116,Q116:AE116)),0)</f>
        <v>3</v>
      </c>
      <c r="AH116" s="5">
        <f>IF(R116&gt;0,RANK(R116,(N116:P116,Q116:AE116)),0)</f>
        <v>0</v>
      </c>
      <c r="AI116" s="5">
        <f>IF(T116&gt;0,RANK(T116,(N116:P116,Q116:AE116)),0)</f>
        <v>0</v>
      </c>
      <c r="AJ116" s="5">
        <f>IF(S116&gt;0,RANK(S116,(N116:P116,Q116:AE116)),0)</f>
        <v>4</v>
      </c>
      <c r="AK116" s="2">
        <f t="shared" si="46"/>
        <v>1.3183435781300551E-2</v>
      </c>
      <c r="AL116" s="2">
        <f t="shared" si="47"/>
        <v>0</v>
      </c>
      <c r="AM116" s="2">
        <f t="shared" si="48"/>
        <v>0</v>
      </c>
      <c r="AN116" s="2">
        <f t="shared" si="49"/>
        <v>4.2057586541572305E-3</v>
      </c>
      <c r="AP116" t="s">
        <v>147</v>
      </c>
      <c r="AQ116" t="s">
        <v>282</v>
      </c>
      <c r="AT116" s="77">
        <v>29</v>
      </c>
      <c r="AU116" s="79">
        <v>29</v>
      </c>
      <c r="AV116" s="82">
        <f t="shared" si="50"/>
        <v>29029</v>
      </c>
      <c r="AW116" s="82">
        <f t="shared" si="26"/>
        <v>29029</v>
      </c>
      <c r="AX116" s="5" t="s">
        <v>195</v>
      </c>
    </row>
    <row r="117" spans="1:50" ht="15" hidden="1" customHeight="1" outlineLevel="1" x14ac:dyDescent="0.2">
      <c r="A117" t="s">
        <v>84</v>
      </c>
      <c r="B117" t="s">
        <v>282</v>
      </c>
      <c r="C117" s="1">
        <f t="shared" si="39"/>
        <v>40161</v>
      </c>
      <c r="D117" s="7">
        <f>IF(N117&gt;0, RANK(N117,(N117:P117,Q117:AE117)),0)</f>
        <v>2</v>
      </c>
      <c r="E117" s="7">
        <f>IF(O117&gt;0,RANK(O117,(N117:P117,Q117:AE117)),0)</f>
        <v>1</v>
      </c>
      <c r="F117" s="7">
        <f>IF(P117&gt;0,RANK(P117,(N117:P117,Q117:AE117)),0)</f>
        <v>0</v>
      </c>
      <c r="G117" s="45">
        <f t="shared" si="40"/>
        <v>18855</v>
      </c>
      <c r="H117" s="48">
        <f t="shared" si="41"/>
        <v>0.46948532158063794</v>
      </c>
      <c r="I117" s="2"/>
      <c r="J117" s="2">
        <f t="shared" si="42"/>
        <v>0.2557705236423396</v>
      </c>
      <c r="K117" s="2">
        <f t="shared" si="43"/>
        <v>0.72525584522297748</v>
      </c>
      <c r="L117" s="2">
        <f t="shared" si="44"/>
        <v>0</v>
      </c>
      <c r="M117" s="2">
        <f t="shared" si="45"/>
        <v>1.8973631134682978E-2</v>
      </c>
      <c r="N117" s="1">
        <v>10272</v>
      </c>
      <c r="O117" s="1">
        <v>29127</v>
      </c>
      <c r="Q117" s="1">
        <v>630</v>
      </c>
      <c r="S117" s="1">
        <v>132</v>
      </c>
      <c r="V117" s="1">
        <v>0</v>
      </c>
      <c r="W117" s="1">
        <v>0</v>
      </c>
      <c r="X117" s="1">
        <v>0</v>
      </c>
      <c r="AG117" s="5">
        <f>IF(Q117&gt;0,RANK(Q117,(N117:P117,Q117:AE117)),0)</f>
        <v>3</v>
      </c>
      <c r="AH117" s="5">
        <f>IF(R117&gt;0,RANK(R117,(N117:P117,Q117:AE117)),0)</f>
        <v>0</v>
      </c>
      <c r="AI117" s="5">
        <f>IF(T117&gt;0,RANK(T117,(N117:P117,Q117:AE117)),0)</f>
        <v>0</v>
      </c>
      <c r="AJ117" s="5">
        <f>IF(S117&gt;0,RANK(S117,(N117:P117,Q117:AE117)),0)</f>
        <v>4</v>
      </c>
      <c r="AK117" s="2">
        <f t="shared" si="46"/>
        <v>1.5686860386942555E-2</v>
      </c>
      <c r="AL117" s="2">
        <f t="shared" si="47"/>
        <v>0</v>
      </c>
      <c r="AM117" s="2">
        <f t="shared" si="48"/>
        <v>0</v>
      </c>
      <c r="AN117" s="2">
        <f t="shared" si="49"/>
        <v>3.286770747740345E-3</v>
      </c>
      <c r="AP117" t="s">
        <v>84</v>
      </c>
      <c r="AQ117" t="s">
        <v>282</v>
      </c>
      <c r="AR117">
        <v>8</v>
      </c>
      <c r="AT117" s="77">
        <v>29</v>
      </c>
      <c r="AU117" s="79">
        <v>31</v>
      </c>
      <c r="AV117" s="82">
        <f t="shared" si="50"/>
        <v>29031</v>
      </c>
      <c r="AW117" s="82">
        <f t="shared" si="26"/>
        <v>29031</v>
      </c>
      <c r="AX117" s="5" t="s">
        <v>195</v>
      </c>
    </row>
    <row r="118" spans="1:50" ht="15" hidden="1" customHeight="1" outlineLevel="1" x14ac:dyDescent="0.2">
      <c r="A118" t="s">
        <v>792</v>
      </c>
      <c r="B118" t="s">
        <v>282</v>
      </c>
      <c r="C118" s="1">
        <f t="shared" si="39"/>
        <v>4498</v>
      </c>
      <c r="D118" s="7">
        <f>IF(N118&gt;0, RANK(N118,(N118:P118,Q118:AE118)),0)</f>
        <v>2</v>
      </c>
      <c r="E118" s="7">
        <f>IF(O118&gt;0,RANK(O118,(N118:P118,Q118:AE118)),0)</f>
        <v>1</v>
      </c>
      <c r="F118" s="7">
        <f>IF(P118&gt;0,RANK(P118,(N118:P118,Q118:AE118)),0)</f>
        <v>0</v>
      </c>
      <c r="G118" s="45">
        <f t="shared" si="40"/>
        <v>2901</v>
      </c>
      <c r="H118" s="48">
        <f t="shared" si="41"/>
        <v>0.64495331258337041</v>
      </c>
      <c r="I118" s="2"/>
      <c r="J118" s="2">
        <f t="shared" si="42"/>
        <v>0.17118719430858159</v>
      </c>
      <c r="K118" s="2">
        <f t="shared" si="43"/>
        <v>0.81614050689195194</v>
      </c>
      <c r="L118" s="2">
        <f t="shared" si="44"/>
        <v>0</v>
      </c>
      <c r="M118" s="2">
        <f t="shared" si="45"/>
        <v>1.2672298799466408E-2</v>
      </c>
      <c r="N118" s="1">
        <v>770</v>
      </c>
      <c r="O118" s="1">
        <v>3671</v>
      </c>
      <c r="Q118" s="1">
        <v>44</v>
      </c>
      <c r="S118" s="1">
        <v>13</v>
      </c>
      <c r="V118" s="1">
        <v>0</v>
      </c>
      <c r="W118" s="1">
        <v>0</v>
      </c>
      <c r="X118" s="1">
        <v>0</v>
      </c>
      <c r="AG118" s="5">
        <f>IF(Q118&gt;0,RANK(Q118,(N118:P118,Q118:AE118)),0)</f>
        <v>3</v>
      </c>
      <c r="AH118" s="5">
        <f>IF(R118&gt;0,RANK(R118,(N118:P118,Q118:AE118)),0)</f>
        <v>0</v>
      </c>
      <c r="AI118" s="5">
        <f>IF(T118&gt;0,RANK(T118,(N118:P118,Q118:AE118)),0)</f>
        <v>0</v>
      </c>
      <c r="AJ118" s="5">
        <f>IF(S118&gt;0,RANK(S118,(N118:P118,Q118:AE118)),0)</f>
        <v>4</v>
      </c>
      <c r="AK118" s="2">
        <f t="shared" si="46"/>
        <v>9.7821253890618045E-3</v>
      </c>
      <c r="AL118" s="2">
        <f t="shared" si="47"/>
        <v>0</v>
      </c>
      <c r="AM118" s="2">
        <f t="shared" si="48"/>
        <v>0</v>
      </c>
      <c r="AN118" s="2">
        <f t="shared" si="49"/>
        <v>2.8901734104046241E-3</v>
      </c>
      <c r="AP118" t="s">
        <v>792</v>
      </c>
      <c r="AQ118" t="s">
        <v>282</v>
      </c>
      <c r="AR118">
        <v>6</v>
      </c>
      <c r="AT118" s="77">
        <v>29</v>
      </c>
      <c r="AU118" s="79">
        <v>33</v>
      </c>
      <c r="AV118" s="82">
        <f t="shared" si="50"/>
        <v>29033</v>
      </c>
      <c r="AW118" s="82">
        <f t="shared" si="26"/>
        <v>29033</v>
      </c>
      <c r="AX118" s="5" t="s">
        <v>195</v>
      </c>
    </row>
    <row r="119" spans="1:50" ht="15" hidden="1" customHeight="1" outlineLevel="1" x14ac:dyDescent="0.2">
      <c r="A119" t="s">
        <v>67</v>
      </c>
      <c r="B119" t="s">
        <v>282</v>
      </c>
      <c r="C119" s="1">
        <f t="shared" si="39"/>
        <v>2861</v>
      </c>
      <c r="D119" s="7">
        <f>IF(N119&gt;0, RANK(N119,(N119:P119,Q119:AE119)),0)</f>
        <v>2</v>
      </c>
      <c r="E119" s="7">
        <f>IF(O119&gt;0,RANK(O119,(N119:P119,Q119:AE119)),0)</f>
        <v>1</v>
      </c>
      <c r="F119" s="7">
        <f>IF(P119&gt;0,RANK(P119,(N119:P119,Q119:AE119)),0)</f>
        <v>0</v>
      </c>
      <c r="G119" s="45">
        <f t="shared" si="40"/>
        <v>2011</v>
      </c>
      <c r="H119" s="48">
        <f t="shared" si="41"/>
        <v>0.70290108353722469</v>
      </c>
      <c r="I119" s="2"/>
      <c r="J119" s="2">
        <f t="shared" si="42"/>
        <v>0.14016078294302692</v>
      </c>
      <c r="K119" s="2">
        <f t="shared" si="43"/>
        <v>0.84306186648025161</v>
      </c>
      <c r="L119" s="2">
        <f t="shared" si="44"/>
        <v>0</v>
      </c>
      <c r="M119" s="2">
        <f t="shared" si="45"/>
        <v>1.6777350576721473E-2</v>
      </c>
      <c r="N119" s="1">
        <v>401</v>
      </c>
      <c r="O119" s="1">
        <v>2412</v>
      </c>
      <c r="Q119" s="1">
        <v>38</v>
      </c>
      <c r="S119" s="1">
        <v>10</v>
      </c>
      <c r="V119" s="1">
        <v>0</v>
      </c>
      <c r="W119" s="1">
        <v>0</v>
      </c>
      <c r="X119" s="1">
        <v>0</v>
      </c>
      <c r="AG119" s="5">
        <f>IF(Q119&gt;0,RANK(Q119,(N119:P119,Q119:AE119)),0)</f>
        <v>3</v>
      </c>
      <c r="AH119" s="5">
        <f>IF(R119&gt;0,RANK(R119,(N119:P119,Q119:AE119)),0)</f>
        <v>0</v>
      </c>
      <c r="AI119" s="5">
        <f>IF(T119&gt;0,RANK(T119,(N119:P119,Q119:AE119)),0)</f>
        <v>0</v>
      </c>
      <c r="AJ119" s="5">
        <f>IF(S119&gt;0,RANK(S119,(N119:P119,Q119:AE119)),0)</f>
        <v>4</v>
      </c>
      <c r="AK119" s="2">
        <f t="shared" si="46"/>
        <v>1.3282069206571129E-2</v>
      </c>
      <c r="AL119" s="2">
        <f t="shared" si="47"/>
        <v>0</v>
      </c>
      <c r="AM119" s="2">
        <f t="shared" si="48"/>
        <v>0</v>
      </c>
      <c r="AN119" s="2">
        <f t="shared" si="49"/>
        <v>3.495281370150297E-3</v>
      </c>
      <c r="AP119" t="s">
        <v>67</v>
      </c>
      <c r="AQ119" t="s">
        <v>282</v>
      </c>
      <c r="AR119">
        <v>8</v>
      </c>
      <c r="AT119" s="77">
        <v>29</v>
      </c>
      <c r="AU119" s="79">
        <v>35</v>
      </c>
      <c r="AV119" s="82">
        <f t="shared" si="50"/>
        <v>29035</v>
      </c>
      <c r="AW119" s="82">
        <f t="shared" si="26"/>
        <v>29035</v>
      </c>
      <c r="AX119" s="5" t="s">
        <v>195</v>
      </c>
    </row>
    <row r="120" spans="1:50" ht="15" hidden="1" customHeight="1" outlineLevel="1" x14ac:dyDescent="0.2">
      <c r="A120" t="s">
        <v>420</v>
      </c>
      <c r="B120" t="s">
        <v>282</v>
      </c>
      <c r="C120" s="1">
        <f t="shared" si="39"/>
        <v>57142</v>
      </c>
      <c r="D120" s="7">
        <f>IF(N120&gt;0, RANK(N120,(N120:P120,Q120:AE120)),0)</f>
        <v>2</v>
      </c>
      <c r="E120" s="7">
        <f>IF(O120&gt;0,RANK(O120,(N120:P120,Q120:AE120)),0)</f>
        <v>1</v>
      </c>
      <c r="F120" s="7">
        <f>IF(P120&gt;0,RANK(P120,(N120:P120,Q120:AE120)),0)</f>
        <v>0</v>
      </c>
      <c r="G120" s="45">
        <f t="shared" si="40"/>
        <v>18255</v>
      </c>
      <c r="H120" s="48">
        <f t="shared" si="41"/>
        <v>0.31946729200938012</v>
      </c>
      <c r="I120" s="2"/>
      <c r="J120" s="2">
        <f t="shared" si="42"/>
        <v>0.32847992719890801</v>
      </c>
      <c r="K120" s="2">
        <f t="shared" si="43"/>
        <v>0.64794721920828813</v>
      </c>
      <c r="L120" s="2">
        <f t="shared" si="44"/>
        <v>0</v>
      </c>
      <c r="M120" s="2">
        <f t="shared" si="45"/>
        <v>2.3572853592803811E-2</v>
      </c>
      <c r="N120" s="1">
        <v>18770</v>
      </c>
      <c r="O120" s="1">
        <v>37025</v>
      </c>
      <c r="Q120" s="1">
        <v>1028</v>
      </c>
      <c r="S120" s="1">
        <v>319</v>
      </c>
      <c r="V120" s="1">
        <v>0</v>
      </c>
      <c r="W120" s="1">
        <v>0</v>
      </c>
      <c r="X120" s="1">
        <v>0</v>
      </c>
      <c r="AG120" s="5">
        <f>IF(Q120&gt;0,RANK(Q120,(N120:P120,Q120:AE120)),0)</f>
        <v>3</v>
      </c>
      <c r="AH120" s="5">
        <f>IF(R120&gt;0,RANK(R120,(N120:P120,Q120:AE120)),0)</f>
        <v>0</v>
      </c>
      <c r="AI120" s="5">
        <f>IF(T120&gt;0,RANK(T120,(N120:P120,Q120:AE120)),0)</f>
        <v>0</v>
      </c>
      <c r="AJ120" s="5">
        <f>IF(S120&gt;0,RANK(S120,(N120:P120,Q120:AE120)),0)</f>
        <v>4</v>
      </c>
      <c r="AK120" s="2">
        <f t="shared" si="46"/>
        <v>1.7990269854047811E-2</v>
      </c>
      <c r="AL120" s="2">
        <f t="shared" si="47"/>
        <v>0</v>
      </c>
      <c r="AM120" s="2">
        <f t="shared" si="48"/>
        <v>0</v>
      </c>
      <c r="AN120" s="2">
        <f t="shared" si="49"/>
        <v>5.582583738756081E-3</v>
      </c>
      <c r="AP120" t="s">
        <v>420</v>
      </c>
      <c r="AQ120" t="s">
        <v>282</v>
      </c>
      <c r="AR120">
        <v>4</v>
      </c>
      <c r="AT120" s="77">
        <v>29</v>
      </c>
      <c r="AU120" s="79">
        <v>37</v>
      </c>
      <c r="AV120" s="82">
        <f t="shared" si="50"/>
        <v>29037</v>
      </c>
      <c r="AW120" s="82">
        <f t="shared" si="26"/>
        <v>29037</v>
      </c>
      <c r="AX120" s="5" t="s">
        <v>195</v>
      </c>
    </row>
    <row r="121" spans="1:50" ht="15" hidden="1" customHeight="1" outlineLevel="1" x14ac:dyDescent="0.2">
      <c r="A121" t="s">
        <v>961</v>
      </c>
      <c r="B121" t="s">
        <v>282</v>
      </c>
      <c r="C121" s="1">
        <f t="shared" si="39"/>
        <v>7029</v>
      </c>
      <c r="D121" s="7">
        <f>IF(N121&gt;0, RANK(N121,(N121:P121,Q121:AE121)),0)</f>
        <v>2</v>
      </c>
      <c r="E121" s="7">
        <f>IF(O121&gt;0,RANK(O121,(N121:P121,Q121:AE121)),0)</f>
        <v>1</v>
      </c>
      <c r="F121" s="7">
        <f>IF(P121&gt;0,RANK(P121,(N121:P121,Q121:AE121)),0)</f>
        <v>0</v>
      </c>
      <c r="G121" s="45">
        <f t="shared" si="40"/>
        <v>4667</v>
      </c>
      <c r="H121" s="48">
        <f t="shared" si="41"/>
        <v>0.66396357945653717</v>
      </c>
      <c r="I121" s="2"/>
      <c r="J121" s="2">
        <f t="shared" si="42"/>
        <v>0.15706359368331199</v>
      </c>
      <c r="K121" s="2">
        <f t="shared" si="43"/>
        <v>0.82102717313984919</v>
      </c>
      <c r="L121" s="2">
        <f t="shared" si="44"/>
        <v>0</v>
      </c>
      <c r="M121" s="2">
        <f t="shared" si="45"/>
        <v>2.1909233176838794E-2</v>
      </c>
      <c r="N121" s="1">
        <v>1104</v>
      </c>
      <c r="O121" s="1">
        <v>5771</v>
      </c>
      <c r="Q121" s="1">
        <v>124</v>
      </c>
      <c r="S121" s="1">
        <v>30</v>
      </c>
      <c r="V121" s="1">
        <v>0</v>
      </c>
      <c r="W121" s="1">
        <v>0</v>
      </c>
      <c r="X121" s="1">
        <v>0</v>
      </c>
      <c r="AG121" s="5">
        <f>IF(Q121&gt;0,RANK(Q121,(N121:P121,Q121:AE121)),0)</f>
        <v>3</v>
      </c>
      <c r="AH121" s="5">
        <f>IF(R121&gt;0,RANK(R121,(N121:P121,Q121:AE121)),0)</f>
        <v>0</v>
      </c>
      <c r="AI121" s="5">
        <f>IF(T121&gt;0,RANK(T121,(N121:P121,Q121:AE121)),0)</f>
        <v>0</v>
      </c>
      <c r="AJ121" s="5">
        <f>IF(S121&gt;0,RANK(S121,(N121:P121,Q121:AE121)),0)</f>
        <v>4</v>
      </c>
      <c r="AK121" s="2">
        <f t="shared" si="46"/>
        <v>1.7641200739792289E-2</v>
      </c>
      <c r="AL121" s="2">
        <f t="shared" si="47"/>
        <v>0</v>
      </c>
      <c r="AM121" s="2">
        <f t="shared" si="48"/>
        <v>0</v>
      </c>
      <c r="AN121" s="2">
        <f t="shared" si="49"/>
        <v>4.268032437046522E-3</v>
      </c>
      <c r="AP121" t="s">
        <v>961</v>
      </c>
      <c r="AQ121" t="s">
        <v>282</v>
      </c>
      <c r="AR121">
        <v>4</v>
      </c>
      <c r="AT121" s="77">
        <v>29</v>
      </c>
      <c r="AU121" s="79">
        <v>39</v>
      </c>
      <c r="AV121" s="82">
        <f t="shared" si="50"/>
        <v>29039</v>
      </c>
      <c r="AW121" s="82">
        <f t="shared" si="26"/>
        <v>29039</v>
      </c>
      <c r="AX121" s="5" t="s">
        <v>195</v>
      </c>
    </row>
    <row r="122" spans="1:50" ht="15" hidden="1" customHeight="1" outlineLevel="1" x14ac:dyDescent="0.2">
      <c r="A122" t="s">
        <v>287</v>
      </c>
      <c r="B122" t="s">
        <v>282</v>
      </c>
      <c r="C122" s="1">
        <f t="shared" si="39"/>
        <v>4072</v>
      </c>
      <c r="D122" s="7">
        <f>IF(N122&gt;0, RANK(N122,(N122:P122,Q122:AE122)),0)</f>
        <v>2</v>
      </c>
      <c r="E122" s="7">
        <f>IF(O122&gt;0,RANK(O122,(N122:P122,Q122:AE122)),0)</f>
        <v>1</v>
      </c>
      <c r="F122" s="7">
        <f>IF(P122&gt;0,RANK(P122,(N122:P122,Q122:AE122)),0)</f>
        <v>0</v>
      </c>
      <c r="G122" s="45">
        <f t="shared" si="40"/>
        <v>2190</v>
      </c>
      <c r="H122" s="48">
        <f t="shared" si="41"/>
        <v>0.53781925343811399</v>
      </c>
      <c r="I122" s="2"/>
      <c r="J122" s="2">
        <f t="shared" si="42"/>
        <v>0.22347740667976423</v>
      </c>
      <c r="K122" s="2">
        <f t="shared" si="43"/>
        <v>0.76129666011787822</v>
      </c>
      <c r="L122" s="2">
        <f t="shared" si="44"/>
        <v>0</v>
      </c>
      <c r="M122" s="2">
        <f t="shared" si="45"/>
        <v>1.5225933202357544E-2</v>
      </c>
      <c r="N122" s="1">
        <v>910</v>
      </c>
      <c r="O122" s="1">
        <v>3100</v>
      </c>
      <c r="Q122" s="1">
        <v>57</v>
      </c>
      <c r="S122" s="1">
        <v>5</v>
      </c>
      <c r="V122" s="1">
        <v>0</v>
      </c>
      <c r="W122" s="1">
        <v>0</v>
      </c>
      <c r="X122" s="1">
        <v>0</v>
      </c>
      <c r="AG122" s="5">
        <f>IF(Q122&gt;0,RANK(Q122,(N122:P122,Q122:AE122)),0)</f>
        <v>3</v>
      </c>
      <c r="AH122" s="5">
        <f>IF(R122&gt;0,RANK(R122,(N122:P122,Q122:AE122)),0)</f>
        <v>0</v>
      </c>
      <c r="AI122" s="5">
        <f>IF(T122&gt;0,RANK(T122,(N122:P122,Q122:AE122)),0)</f>
        <v>0</v>
      </c>
      <c r="AJ122" s="5">
        <f>IF(S122&gt;0,RANK(S122,(N122:P122,Q122:AE122)),0)</f>
        <v>4</v>
      </c>
      <c r="AK122" s="2">
        <f t="shared" si="46"/>
        <v>1.3998035363457761E-2</v>
      </c>
      <c r="AL122" s="2">
        <f t="shared" si="47"/>
        <v>0</v>
      </c>
      <c r="AM122" s="2">
        <f t="shared" si="48"/>
        <v>0</v>
      </c>
      <c r="AN122" s="2">
        <f t="shared" si="49"/>
        <v>1.2278978388998035E-3</v>
      </c>
      <c r="AP122" t="s">
        <v>287</v>
      </c>
      <c r="AQ122" t="s">
        <v>282</v>
      </c>
      <c r="AR122">
        <v>6</v>
      </c>
      <c r="AT122" s="77">
        <v>29</v>
      </c>
      <c r="AU122" s="79">
        <v>41</v>
      </c>
      <c r="AV122" s="82">
        <f t="shared" si="50"/>
        <v>29041</v>
      </c>
      <c r="AW122" s="82">
        <f t="shared" si="26"/>
        <v>29041</v>
      </c>
      <c r="AX122" s="5" t="s">
        <v>195</v>
      </c>
    </row>
    <row r="123" spans="1:50" ht="15" hidden="1" customHeight="1" outlineLevel="1" x14ac:dyDescent="0.2">
      <c r="A123" t="s">
        <v>301</v>
      </c>
      <c r="B123" t="s">
        <v>282</v>
      </c>
      <c r="C123" s="1">
        <f t="shared" si="39"/>
        <v>46660</v>
      </c>
      <c r="D123" s="7">
        <f>IF(N123&gt;0, RANK(N123,(N123:P123,Q123:AE123)),0)</f>
        <v>2</v>
      </c>
      <c r="E123" s="7">
        <f>IF(O123&gt;0,RANK(O123,(N123:P123,Q123:AE123)),0)</f>
        <v>1</v>
      </c>
      <c r="F123" s="7">
        <f>IF(P123&gt;0,RANK(P123,(N123:P123,Q123:AE123)),0)</f>
        <v>0</v>
      </c>
      <c r="G123" s="45">
        <f t="shared" si="40"/>
        <v>23964</v>
      </c>
      <c r="H123" s="48">
        <f t="shared" si="41"/>
        <v>0.51358765537933992</v>
      </c>
      <c r="I123" s="2"/>
      <c r="J123" s="2">
        <f t="shared" si="42"/>
        <v>0.23281183026146593</v>
      </c>
      <c r="K123" s="2">
        <f t="shared" si="43"/>
        <v>0.74639948564080583</v>
      </c>
      <c r="L123" s="2">
        <f t="shared" si="44"/>
        <v>0</v>
      </c>
      <c r="M123" s="2">
        <f t="shared" si="45"/>
        <v>2.0788684097728272E-2</v>
      </c>
      <c r="N123" s="1">
        <v>10863</v>
      </c>
      <c r="O123" s="1">
        <v>34827</v>
      </c>
      <c r="Q123" s="1">
        <v>804</v>
      </c>
      <c r="S123" s="1">
        <v>166</v>
      </c>
      <c r="V123" s="1">
        <v>0</v>
      </c>
      <c r="W123" s="1">
        <v>0</v>
      </c>
      <c r="X123" s="1">
        <v>0</v>
      </c>
      <c r="AG123" s="5">
        <f>IF(Q123&gt;0,RANK(Q123,(N123:P123,Q123:AE123)),0)</f>
        <v>3</v>
      </c>
      <c r="AH123" s="5">
        <f>IF(R123&gt;0,RANK(R123,(N123:P123,Q123:AE123)),0)</f>
        <v>0</v>
      </c>
      <c r="AI123" s="5">
        <f>IF(T123&gt;0,RANK(T123,(N123:P123,Q123:AE123)),0)</f>
        <v>0</v>
      </c>
      <c r="AJ123" s="5">
        <f>IF(S123&gt;0,RANK(S123,(N123:P123,Q123:AE123)),0)</f>
        <v>4</v>
      </c>
      <c r="AK123" s="2">
        <f t="shared" si="46"/>
        <v>1.7231033004714961E-2</v>
      </c>
      <c r="AL123" s="2">
        <f t="shared" si="47"/>
        <v>0</v>
      </c>
      <c r="AM123" s="2">
        <f t="shared" si="48"/>
        <v>0</v>
      </c>
      <c r="AN123" s="2">
        <f t="shared" si="49"/>
        <v>3.5576510930132878E-3</v>
      </c>
      <c r="AP123" t="s">
        <v>301</v>
      </c>
      <c r="AQ123" t="s">
        <v>282</v>
      </c>
      <c r="AR123">
        <v>7</v>
      </c>
      <c r="AT123" s="77">
        <v>29</v>
      </c>
      <c r="AU123" s="79">
        <v>43</v>
      </c>
      <c r="AV123" s="82">
        <f t="shared" si="50"/>
        <v>29043</v>
      </c>
      <c r="AW123" s="82">
        <f t="shared" si="26"/>
        <v>29043</v>
      </c>
      <c r="AX123" s="5" t="s">
        <v>195</v>
      </c>
    </row>
    <row r="124" spans="1:50" ht="15" hidden="1" customHeight="1" outlineLevel="1" x14ac:dyDescent="0.2">
      <c r="A124" t="s">
        <v>633</v>
      </c>
      <c r="B124" t="s">
        <v>282</v>
      </c>
      <c r="C124" s="1">
        <f t="shared" si="39"/>
        <v>3372</v>
      </c>
      <c r="D124" s="7">
        <f>IF(N124&gt;0, RANK(N124,(N124:P124,Q124:AE124)),0)</f>
        <v>2</v>
      </c>
      <c r="E124" s="7">
        <f>IF(O124&gt;0,RANK(O124,(N124:P124,Q124:AE124)),0)</f>
        <v>1</v>
      </c>
      <c r="F124" s="7">
        <f>IF(P124&gt;0,RANK(P124,(N124:P124,Q124:AE124)),0)</f>
        <v>0</v>
      </c>
      <c r="G124" s="45">
        <f t="shared" si="40"/>
        <v>2019</v>
      </c>
      <c r="H124" s="48">
        <f t="shared" si="41"/>
        <v>0.5987544483985765</v>
      </c>
      <c r="I124" s="2"/>
      <c r="J124" s="2">
        <f t="shared" si="42"/>
        <v>0.19217081850533807</v>
      </c>
      <c r="K124" s="2">
        <f t="shared" si="43"/>
        <v>0.79092526690391463</v>
      </c>
      <c r="L124" s="2">
        <f t="shared" si="44"/>
        <v>0</v>
      </c>
      <c r="M124" s="2">
        <f t="shared" si="45"/>
        <v>1.6903914590747249E-2</v>
      </c>
      <c r="N124" s="1">
        <v>648</v>
      </c>
      <c r="O124" s="1">
        <v>2667</v>
      </c>
      <c r="Q124" s="1">
        <v>36</v>
      </c>
      <c r="S124" s="1">
        <v>21</v>
      </c>
      <c r="V124" s="1">
        <v>0</v>
      </c>
      <c r="W124" s="1">
        <v>0</v>
      </c>
      <c r="X124" s="1">
        <v>0</v>
      </c>
      <c r="AG124" s="5">
        <f>IF(Q124&gt;0,RANK(Q124,(N124:P124,Q124:AE124)),0)</f>
        <v>3</v>
      </c>
      <c r="AH124" s="5">
        <f>IF(R124&gt;0,RANK(R124,(N124:P124,Q124:AE124)),0)</f>
        <v>0</v>
      </c>
      <c r="AI124" s="5">
        <f>IF(T124&gt;0,RANK(T124,(N124:P124,Q124:AE124)),0)</f>
        <v>0</v>
      </c>
      <c r="AJ124" s="5">
        <f>IF(S124&gt;0,RANK(S124,(N124:P124,Q124:AE124)),0)</f>
        <v>4</v>
      </c>
      <c r="AK124" s="2">
        <f t="shared" si="46"/>
        <v>1.0676156583629894E-2</v>
      </c>
      <c r="AL124" s="2">
        <f t="shared" si="47"/>
        <v>0</v>
      </c>
      <c r="AM124" s="2">
        <f t="shared" si="48"/>
        <v>0</v>
      </c>
      <c r="AN124" s="2">
        <f t="shared" si="49"/>
        <v>6.2277580071174376E-3</v>
      </c>
      <c r="AP124" t="s">
        <v>633</v>
      </c>
      <c r="AQ124" t="s">
        <v>282</v>
      </c>
      <c r="AR124">
        <v>6</v>
      </c>
      <c r="AT124" s="77">
        <v>29</v>
      </c>
      <c r="AU124" s="79">
        <v>45</v>
      </c>
      <c r="AV124" s="82">
        <f t="shared" si="50"/>
        <v>29045</v>
      </c>
      <c r="AW124" s="82">
        <f t="shared" si="26"/>
        <v>29045</v>
      </c>
      <c r="AX124" s="5" t="s">
        <v>195</v>
      </c>
    </row>
    <row r="125" spans="1:50" ht="15" hidden="1" customHeight="1" outlineLevel="1" x14ac:dyDescent="0.2">
      <c r="A125" t="s">
        <v>294</v>
      </c>
      <c r="B125" t="s">
        <v>282</v>
      </c>
      <c r="C125" s="1">
        <f t="shared" si="39"/>
        <v>125878</v>
      </c>
      <c r="D125" s="7">
        <f>IF(N125&gt;0, RANK(N125,(N125:P125,Q125:AE125)),0)</f>
        <v>2</v>
      </c>
      <c r="E125" s="7">
        <f>IF(O125&gt;0,RANK(O125,(N125:P125,Q125:AE125)),0)</f>
        <v>1</v>
      </c>
      <c r="F125" s="7">
        <f>IF(P125&gt;0,RANK(P125,(N125:P125,Q125:AE125)),0)</f>
        <v>0</v>
      </c>
      <c r="G125" s="45">
        <f t="shared" si="40"/>
        <v>6458</v>
      </c>
      <c r="H125" s="48">
        <f t="shared" si="41"/>
        <v>5.1303643210092315E-2</v>
      </c>
      <c r="I125" s="2"/>
      <c r="J125" s="2">
        <f t="shared" si="42"/>
        <v>0.46254309728467247</v>
      </c>
      <c r="K125" s="2">
        <f t="shared" si="43"/>
        <v>0.51384674049476475</v>
      </c>
      <c r="L125" s="2">
        <f t="shared" si="44"/>
        <v>0</v>
      </c>
      <c r="M125" s="2">
        <f t="shared" si="45"/>
        <v>2.361016222056278E-2</v>
      </c>
      <c r="N125" s="1">
        <v>58224</v>
      </c>
      <c r="O125" s="1">
        <v>64682</v>
      </c>
      <c r="Q125" s="1">
        <v>2287</v>
      </c>
      <c r="S125" s="1">
        <v>685</v>
      </c>
      <c r="V125" s="1">
        <v>0</v>
      </c>
      <c r="W125" s="1">
        <v>0</v>
      </c>
      <c r="X125" s="1">
        <v>0</v>
      </c>
      <c r="AG125" s="5">
        <f>IF(Q125&gt;0,RANK(Q125,(N125:P125,Q125:AE125)),0)</f>
        <v>3</v>
      </c>
      <c r="AH125" s="5">
        <f>IF(R125&gt;0,RANK(R125,(N125:P125,Q125:AE125)),0)</f>
        <v>0</v>
      </c>
      <c r="AI125" s="5">
        <f>IF(T125&gt;0,RANK(T125,(N125:P125,Q125:AE125)),0)</f>
        <v>0</v>
      </c>
      <c r="AJ125" s="5">
        <f>IF(S125&gt;0,RANK(S125,(N125:P125,Q125:AE125)),0)</f>
        <v>4</v>
      </c>
      <c r="AK125" s="2">
        <f t="shared" si="46"/>
        <v>1.8168385261920272E-2</v>
      </c>
      <c r="AL125" s="2">
        <f t="shared" si="47"/>
        <v>0</v>
      </c>
      <c r="AM125" s="2">
        <f t="shared" si="48"/>
        <v>0</v>
      </c>
      <c r="AN125" s="2">
        <f t="shared" si="49"/>
        <v>5.441776958642495E-3</v>
      </c>
      <c r="AP125" t="s">
        <v>294</v>
      </c>
      <c r="AQ125" t="s">
        <v>282</v>
      </c>
      <c r="AT125" s="77">
        <v>29</v>
      </c>
      <c r="AU125" s="79">
        <v>47</v>
      </c>
      <c r="AV125" s="82">
        <f t="shared" si="50"/>
        <v>29047</v>
      </c>
      <c r="AW125" s="82">
        <f t="shared" si="26"/>
        <v>29047</v>
      </c>
      <c r="AX125" s="5" t="s">
        <v>195</v>
      </c>
    </row>
    <row r="126" spans="1:50" ht="15" hidden="1" customHeight="1" outlineLevel="1" x14ac:dyDescent="0.2">
      <c r="A126" t="s">
        <v>230</v>
      </c>
      <c r="B126" t="s">
        <v>282</v>
      </c>
      <c r="C126" s="1">
        <f t="shared" si="39"/>
        <v>10824</v>
      </c>
      <c r="D126" s="7">
        <f>IF(N126&gt;0, RANK(N126,(N126:P126,Q126:AE126)),0)</f>
        <v>2</v>
      </c>
      <c r="E126" s="7">
        <f>IF(O126&gt;0,RANK(O126,(N126:P126,Q126:AE126)),0)</f>
        <v>1</v>
      </c>
      <c r="F126" s="7">
        <f>IF(P126&gt;0,RANK(P126,(N126:P126,Q126:AE126)),0)</f>
        <v>0</v>
      </c>
      <c r="G126" s="45">
        <f t="shared" si="40"/>
        <v>4517</v>
      </c>
      <c r="H126" s="48">
        <f t="shared" si="41"/>
        <v>0.41731337767923132</v>
      </c>
      <c r="I126" s="2"/>
      <c r="J126" s="2">
        <f t="shared" si="42"/>
        <v>0.27725424981522545</v>
      </c>
      <c r="K126" s="2">
        <f t="shared" si="43"/>
        <v>0.69456762749445677</v>
      </c>
      <c r="L126" s="2">
        <f t="shared" si="44"/>
        <v>0</v>
      </c>
      <c r="M126" s="2">
        <f t="shared" si="45"/>
        <v>2.817812269031772E-2</v>
      </c>
      <c r="N126" s="1">
        <v>3001</v>
      </c>
      <c r="O126" s="1">
        <v>7518</v>
      </c>
      <c r="Q126" s="1">
        <v>213</v>
      </c>
      <c r="S126" s="1">
        <v>92</v>
      </c>
      <c r="V126" s="1">
        <v>0</v>
      </c>
      <c r="W126" s="1">
        <v>0</v>
      </c>
      <c r="X126" s="1">
        <v>0</v>
      </c>
      <c r="AG126" s="5">
        <f>IF(Q126&gt;0,RANK(Q126,(N126:P126,Q126:AE126)),0)</f>
        <v>3</v>
      </c>
      <c r="AH126" s="5">
        <f>IF(R126&gt;0,RANK(R126,(N126:P126,Q126:AE126)),0)</f>
        <v>0</v>
      </c>
      <c r="AI126" s="5">
        <f>IF(T126&gt;0,RANK(T126,(N126:P126,Q126:AE126)),0)</f>
        <v>0</v>
      </c>
      <c r="AJ126" s="5">
        <f>IF(S126&gt;0,RANK(S126,(N126:P126,Q126:AE126)),0)</f>
        <v>4</v>
      </c>
      <c r="AK126" s="2">
        <f t="shared" si="46"/>
        <v>1.9678492239467851E-2</v>
      </c>
      <c r="AL126" s="2">
        <f t="shared" si="47"/>
        <v>0</v>
      </c>
      <c r="AM126" s="2">
        <f t="shared" si="48"/>
        <v>0</v>
      </c>
      <c r="AN126" s="2">
        <f t="shared" si="49"/>
        <v>8.4996304508499626E-3</v>
      </c>
      <c r="AP126" t="s">
        <v>230</v>
      </c>
      <c r="AQ126" t="s">
        <v>282</v>
      </c>
      <c r="AR126">
        <v>6</v>
      </c>
      <c r="AT126" s="77">
        <v>29</v>
      </c>
      <c r="AU126" s="79">
        <v>49</v>
      </c>
      <c r="AV126" s="82">
        <f t="shared" si="50"/>
        <v>29049</v>
      </c>
      <c r="AW126" s="82">
        <f t="shared" si="26"/>
        <v>29049</v>
      </c>
      <c r="AX126" s="5" t="s">
        <v>195</v>
      </c>
    </row>
    <row r="127" spans="1:50" ht="15" hidden="1" customHeight="1" outlineLevel="1" x14ac:dyDescent="0.2">
      <c r="A127" t="s">
        <v>288</v>
      </c>
      <c r="B127" t="s">
        <v>282</v>
      </c>
      <c r="C127" s="1">
        <f t="shared" si="39"/>
        <v>39573</v>
      </c>
      <c r="D127" s="7">
        <f>IF(N127&gt;0, RANK(N127,(N127:P127,Q127:AE127)),0)</f>
        <v>2</v>
      </c>
      <c r="E127" s="7">
        <f>IF(O127&gt;0,RANK(O127,(N127:P127,Q127:AE127)),0)</f>
        <v>1</v>
      </c>
      <c r="F127" s="7">
        <f>IF(P127&gt;0,RANK(P127,(N127:P127,Q127:AE127)),0)</f>
        <v>0</v>
      </c>
      <c r="G127" s="45">
        <f t="shared" si="40"/>
        <v>15160</v>
      </c>
      <c r="H127" s="48">
        <f t="shared" si="41"/>
        <v>0.38308948020114725</v>
      </c>
      <c r="I127" s="2"/>
      <c r="J127" s="2">
        <f t="shared" si="42"/>
        <v>0.29631314279938342</v>
      </c>
      <c r="K127" s="2">
        <f t="shared" si="43"/>
        <v>0.67940262300053067</v>
      </c>
      <c r="L127" s="2">
        <f t="shared" si="44"/>
        <v>0</v>
      </c>
      <c r="M127" s="2">
        <f t="shared" si="45"/>
        <v>2.4284234200085852E-2</v>
      </c>
      <c r="N127" s="1">
        <v>11726</v>
      </c>
      <c r="O127" s="1">
        <v>26886</v>
      </c>
      <c r="Q127" s="1">
        <v>796</v>
      </c>
      <c r="S127" s="1">
        <v>165</v>
      </c>
      <c r="V127" s="1">
        <v>0</v>
      </c>
      <c r="W127" s="1">
        <v>0</v>
      </c>
      <c r="X127" s="1">
        <v>0</v>
      </c>
      <c r="AG127" s="5">
        <f>IF(Q127&gt;0,RANK(Q127,(N127:P127,Q127:AE127)),0)</f>
        <v>3</v>
      </c>
      <c r="AH127" s="5">
        <f>IF(R127&gt;0,RANK(R127,(N127:P127,Q127:AE127)),0)</f>
        <v>0</v>
      </c>
      <c r="AI127" s="5">
        <f>IF(T127&gt;0,RANK(T127,(N127:P127,Q127:AE127)),0)</f>
        <v>0</v>
      </c>
      <c r="AJ127" s="5">
        <f>IF(S127&gt;0,RANK(S127,(N127:P127,Q127:AE127)),0)</f>
        <v>4</v>
      </c>
      <c r="AK127" s="2">
        <f t="shared" si="46"/>
        <v>2.0114724686023298E-2</v>
      </c>
      <c r="AL127" s="2">
        <f t="shared" si="47"/>
        <v>0</v>
      </c>
      <c r="AM127" s="2">
        <f t="shared" si="48"/>
        <v>0</v>
      </c>
      <c r="AN127" s="2">
        <f t="shared" si="49"/>
        <v>4.1695095140626181E-3</v>
      </c>
      <c r="AP127" t="s">
        <v>288</v>
      </c>
      <c r="AQ127" t="s">
        <v>282</v>
      </c>
      <c r="AR127">
        <v>3</v>
      </c>
      <c r="AT127" s="77">
        <v>29</v>
      </c>
      <c r="AU127" s="79">
        <v>51</v>
      </c>
      <c r="AV127" s="82">
        <f t="shared" si="50"/>
        <v>29051</v>
      </c>
      <c r="AW127" s="82">
        <f t="shared" si="26"/>
        <v>29051</v>
      </c>
      <c r="AX127" s="5" t="s">
        <v>195</v>
      </c>
    </row>
    <row r="128" spans="1:50" ht="15" hidden="1" customHeight="1" outlineLevel="1" x14ac:dyDescent="0.2">
      <c r="A128" t="s">
        <v>664</v>
      </c>
      <c r="B128" t="s">
        <v>282</v>
      </c>
      <c r="C128" s="1">
        <f t="shared" si="39"/>
        <v>8666</v>
      </c>
      <c r="D128" s="7">
        <f>IF(N128&gt;0, RANK(N128,(N128:P128,Q128:AE128)),0)</f>
        <v>2</v>
      </c>
      <c r="E128" s="7">
        <f>IF(O128&gt;0,RANK(O128,(N128:P128,Q128:AE128)),0)</f>
        <v>1</v>
      </c>
      <c r="F128" s="7">
        <f>IF(P128&gt;0,RANK(P128,(N128:P128,Q128:AE128)),0)</f>
        <v>0</v>
      </c>
      <c r="G128" s="45">
        <f t="shared" si="40"/>
        <v>4062</v>
      </c>
      <c r="H128" s="48">
        <f t="shared" si="41"/>
        <v>0.4687283637202862</v>
      </c>
      <c r="I128" s="2"/>
      <c r="J128" s="2">
        <f t="shared" si="42"/>
        <v>0.24948072928686821</v>
      </c>
      <c r="K128" s="2">
        <f t="shared" si="43"/>
        <v>0.71820909300715441</v>
      </c>
      <c r="L128" s="2">
        <f t="shared" si="44"/>
        <v>0</v>
      </c>
      <c r="M128" s="2">
        <f t="shared" si="45"/>
        <v>3.2310177705977439E-2</v>
      </c>
      <c r="N128" s="1">
        <v>2162</v>
      </c>
      <c r="O128" s="1">
        <v>6224</v>
      </c>
      <c r="Q128" s="1">
        <v>234</v>
      </c>
      <c r="S128" s="1">
        <v>46</v>
      </c>
      <c r="V128" s="1">
        <v>0</v>
      </c>
      <c r="W128" s="1">
        <v>0</v>
      </c>
      <c r="X128" s="1">
        <v>0</v>
      </c>
      <c r="AG128" s="5">
        <f>IF(Q128&gt;0,RANK(Q128,(N128:P128,Q128:AE128)),0)</f>
        <v>3</v>
      </c>
      <c r="AH128" s="5">
        <f>IF(R128&gt;0,RANK(R128,(N128:P128,Q128:AE128)),0)</f>
        <v>0</v>
      </c>
      <c r="AI128" s="5">
        <f>IF(T128&gt;0,RANK(T128,(N128:P128,Q128:AE128)),0)</f>
        <v>0</v>
      </c>
      <c r="AJ128" s="5">
        <f>IF(S128&gt;0,RANK(S128,(N128:P128,Q128:AE128)),0)</f>
        <v>4</v>
      </c>
      <c r="AK128" s="2">
        <f t="shared" si="46"/>
        <v>2.7002077082852526E-2</v>
      </c>
      <c r="AL128" s="2">
        <f t="shared" si="47"/>
        <v>0</v>
      </c>
      <c r="AM128" s="2">
        <f t="shared" si="48"/>
        <v>0</v>
      </c>
      <c r="AN128" s="2">
        <f t="shared" si="49"/>
        <v>5.308100623124856E-3</v>
      </c>
      <c r="AP128" t="s">
        <v>664</v>
      </c>
      <c r="AQ128" t="s">
        <v>282</v>
      </c>
      <c r="AR128">
        <v>4</v>
      </c>
      <c r="AT128" s="77">
        <v>29</v>
      </c>
      <c r="AU128" s="79">
        <v>53</v>
      </c>
      <c r="AV128" s="82">
        <f t="shared" si="50"/>
        <v>29053</v>
      </c>
      <c r="AW128" s="82">
        <f t="shared" si="26"/>
        <v>29053</v>
      </c>
      <c r="AX128" s="5" t="s">
        <v>195</v>
      </c>
    </row>
    <row r="129" spans="1:50" ht="15" hidden="1" customHeight="1" outlineLevel="1" x14ac:dyDescent="0.2">
      <c r="A129" t="s">
        <v>540</v>
      </c>
      <c r="B129" t="s">
        <v>282</v>
      </c>
      <c r="C129" s="1">
        <f t="shared" si="39"/>
        <v>10932</v>
      </c>
      <c r="D129" s="7">
        <f>IF(N129&gt;0, RANK(N129,(N129:P129,Q129:AE129)),0)</f>
        <v>2</v>
      </c>
      <c r="E129" s="7">
        <f>IF(O129&gt;0,RANK(O129,(N129:P129,Q129:AE129)),0)</f>
        <v>1</v>
      </c>
      <c r="F129" s="7">
        <f>IF(P129&gt;0,RANK(P129,(N129:P129,Q129:AE129)),0)</f>
        <v>0</v>
      </c>
      <c r="G129" s="45">
        <f t="shared" si="40"/>
        <v>6250</v>
      </c>
      <c r="H129" s="48">
        <f t="shared" si="41"/>
        <v>0.57171606293450417</v>
      </c>
      <c r="I129" s="2"/>
      <c r="J129" s="2">
        <f t="shared" si="42"/>
        <v>0.2039882912550311</v>
      </c>
      <c r="K129" s="2">
        <f t="shared" si="43"/>
        <v>0.77570435418953532</v>
      </c>
      <c r="L129" s="2">
        <f t="shared" si="44"/>
        <v>0</v>
      </c>
      <c r="M129" s="2">
        <f t="shared" si="45"/>
        <v>2.0307354555433643E-2</v>
      </c>
      <c r="N129" s="1">
        <v>2230</v>
      </c>
      <c r="O129" s="1">
        <v>8480</v>
      </c>
      <c r="Q129" s="1">
        <v>176</v>
      </c>
      <c r="S129" s="1">
        <v>46</v>
      </c>
      <c r="V129" s="1">
        <v>0</v>
      </c>
      <c r="W129" s="1">
        <v>0</v>
      </c>
      <c r="X129" s="1">
        <v>0</v>
      </c>
      <c r="AG129" s="5">
        <f>IF(Q129&gt;0,RANK(Q129,(N129:P129,Q129:AE129)),0)</f>
        <v>3</v>
      </c>
      <c r="AH129" s="5">
        <f>IF(R129&gt;0,RANK(R129,(N129:P129,Q129:AE129)),0)</f>
        <v>0</v>
      </c>
      <c r="AI129" s="5">
        <f>IF(T129&gt;0,RANK(T129,(N129:P129,Q129:AE129)),0)</f>
        <v>0</v>
      </c>
      <c r="AJ129" s="5">
        <f>IF(S129&gt;0,RANK(S129,(N129:P129,Q129:AE129)),0)</f>
        <v>4</v>
      </c>
      <c r="AK129" s="2">
        <f t="shared" si="46"/>
        <v>1.6099524332235639E-2</v>
      </c>
      <c r="AL129" s="2">
        <f t="shared" si="47"/>
        <v>0</v>
      </c>
      <c r="AM129" s="2">
        <f t="shared" si="48"/>
        <v>0</v>
      </c>
      <c r="AN129" s="2">
        <f t="shared" si="49"/>
        <v>4.2078302231979507E-3</v>
      </c>
      <c r="AP129" t="s">
        <v>540</v>
      </c>
      <c r="AQ129" t="s">
        <v>282</v>
      </c>
      <c r="AR129">
        <v>8</v>
      </c>
      <c r="AT129" s="77">
        <v>29</v>
      </c>
      <c r="AU129" s="79">
        <v>55</v>
      </c>
      <c r="AV129" s="82">
        <f t="shared" si="50"/>
        <v>29055</v>
      </c>
      <c r="AW129" s="82">
        <f t="shared" si="26"/>
        <v>29055</v>
      </c>
      <c r="AX129" s="5" t="s">
        <v>195</v>
      </c>
    </row>
    <row r="130" spans="1:50" ht="15" hidden="1" customHeight="1" outlineLevel="1" x14ac:dyDescent="0.2">
      <c r="A130" t="s">
        <v>47</v>
      </c>
      <c r="B130" t="s">
        <v>282</v>
      </c>
      <c r="C130" s="1">
        <f t="shared" si="39"/>
        <v>4105</v>
      </c>
      <c r="D130" s="7">
        <f>IF(N130&gt;0, RANK(N130,(N130:P130,Q130:AE130)),0)</f>
        <v>2</v>
      </c>
      <c r="E130" s="7">
        <f>IF(O130&gt;0,RANK(O130,(N130:P130,Q130:AE130)),0)</f>
        <v>1</v>
      </c>
      <c r="F130" s="7">
        <f>IF(P130&gt;0,RANK(P130,(N130:P130,Q130:AE130)),0)</f>
        <v>0</v>
      </c>
      <c r="G130" s="45">
        <f t="shared" si="40"/>
        <v>2680</v>
      </c>
      <c r="H130" s="48">
        <f t="shared" si="41"/>
        <v>0.65286236297198541</v>
      </c>
      <c r="I130" s="2"/>
      <c r="J130" s="2">
        <f t="shared" si="42"/>
        <v>0.16272838002436055</v>
      </c>
      <c r="K130" s="2">
        <f t="shared" si="43"/>
        <v>0.81559074299634593</v>
      </c>
      <c r="L130" s="2">
        <f t="shared" si="44"/>
        <v>0</v>
      </c>
      <c r="M130" s="2">
        <f t="shared" si="45"/>
        <v>2.1680876979293551E-2</v>
      </c>
      <c r="N130" s="1">
        <v>668</v>
      </c>
      <c r="O130" s="1">
        <v>3348</v>
      </c>
      <c r="Q130" s="1">
        <v>67</v>
      </c>
      <c r="S130" s="1">
        <v>22</v>
      </c>
      <c r="V130" s="1">
        <v>0</v>
      </c>
      <c r="W130" s="1">
        <v>0</v>
      </c>
      <c r="X130" s="1">
        <v>0</v>
      </c>
      <c r="AG130" s="5">
        <f>IF(Q130&gt;0,RANK(Q130,(N130:P130,Q130:AE130)),0)</f>
        <v>3</v>
      </c>
      <c r="AH130" s="5">
        <f>IF(R130&gt;0,RANK(R130,(N130:P130,Q130:AE130)),0)</f>
        <v>0</v>
      </c>
      <c r="AI130" s="5">
        <f>IF(T130&gt;0,RANK(T130,(N130:P130,Q130:AE130)),0)</f>
        <v>0</v>
      </c>
      <c r="AJ130" s="5">
        <f>IF(S130&gt;0,RANK(S130,(N130:P130,Q130:AE130)),0)</f>
        <v>4</v>
      </c>
      <c r="AK130" s="2">
        <f t="shared" si="46"/>
        <v>1.6321559074299635E-2</v>
      </c>
      <c r="AL130" s="2">
        <f t="shared" si="47"/>
        <v>0</v>
      </c>
      <c r="AM130" s="2">
        <f t="shared" si="48"/>
        <v>0</v>
      </c>
      <c r="AN130" s="2">
        <f t="shared" si="49"/>
        <v>5.3593179049939103E-3</v>
      </c>
      <c r="AP130" t="s">
        <v>47</v>
      </c>
      <c r="AQ130" t="s">
        <v>282</v>
      </c>
      <c r="AR130">
        <v>4</v>
      </c>
      <c r="AT130" s="77">
        <v>29</v>
      </c>
      <c r="AU130" s="79">
        <v>57</v>
      </c>
      <c r="AV130" s="82">
        <f t="shared" si="50"/>
        <v>29057</v>
      </c>
      <c r="AW130" s="82">
        <f t="shared" si="26"/>
        <v>29057</v>
      </c>
      <c r="AX130" s="5" t="s">
        <v>195</v>
      </c>
    </row>
    <row r="131" spans="1:50" ht="15" hidden="1" customHeight="1" outlineLevel="1" x14ac:dyDescent="0.2">
      <c r="A131" t="s">
        <v>505</v>
      </c>
      <c r="B131" t="s">
        <v>282</v>
      </c>
      <c r="C131" s="1">
        <f t="shared" si="39"/>
        <v>8095</v>
      </c>
      <c r="D131" s="7">
        <f>IF(N131&gt;0, RANK(N131,(N131:P131,Q131:AE131)),0)</f>
        <v>2</v>
      </c>
      <c r="E131" s="7">
        <f>IF(O131&gt;0,RANK(O131,(N131:P131,Q131:AE131)),0)</f>
        <v>1</v>
      </c>
      <c r="F131" s="7">
        <f>IF(P131&gt;0,RANK(P131,(N131:P131,Q131:AE131)),0)</f>
        <v>0</v>
      </c>
      <c r="G131" s="45">
        <f t="shared" si="40"/>
        <v>5352</v>
      </c>
      <c r="H131" s="48">
        <f t="shared" si="41"/>
        <v>0.66114885731933293</v>
      </c>
      <c r="I131" s="2"/>
      <c r="J131" s="2">
        <f t="shared" si="42"/>
        <v>0.15985176034589252</v>
      </c>
      <c r="K131" s="2">
        <f t="shared" si="43"/>
        <v>0.82100061766522547</v>
      </c>
      <c r="L131" s="2">
        <f t="shared" si="44"/>
        <v>0</v>
      </c>
      <c r="M131" s="2">
        <f t="shared" si="45"/>
        <v>1.914762198888198E-2</v>
      </c>
      <c r="N131" s="1">
        <v>1294</v>
      </c>
      <c r="O131" s="1">
        <v>6646</v>
      </c>
      <c r="Q131" s="1">
        <v>114</v>
      </c>
      <c r="S131" s="1">
        <v>41</v>
      </c>
      <c r="V131" s="1">
        <v>0</v>
      </c>
      <c r="W131" s="1">
        <v>0</v>
      </c>
      <c r="X131" s="1">
        <v>0</v>
      </c>
      <c r="AG131" s="5">
        <f>IF(Q131&gt;0,RANK(Q131,(N131:P131,Q131:AE131)),0)</f>
        <v>3</v>
      </c>
      <c r="AH131" s="5">
        <f>IF(R131&gt;0,RANK(R131,(N131:P131,Q131:AE131)),0)</f>
        <v>0</v>
      </c>
      <c r="AI131" s="5">
        <f>IF(T131&gt;0,RANK(T131,(N131:P131,Q131:AE131)),0)</f>
        <v>0</v>
      </c>
      <c r="AJ131" s="5">
        <f>IF(S131&gt;0,RANK(S131,(N131:P131,Q131:AE131)),0)</f>
        <v>4</v>
      </c>
      <c r="AK131" s="2">
        <f t="shared" si="46"/>
        <v>1.4082767140210006E-2</v>
      </c>
      <c r="AL131" s="2">
        <f t="shared" si="47"/>
        <v>0</v>
      </c>
      <c r="AM131" s="2">
        <f t="shared" si="48"/>
        <v>0</v>
      </c>
      <c r="AN131" s="2">
        <f t="shared" si="49"/>
        <v>5.0648548486720195E-3</v>
      </c>
      <c r="AP131" t="s">
        <v>505</v>
      </c>
      <c r="AQ131" t="s">
        <v>282</v>
      </c>
      <c r="AR131">
        <v>4</v>
      </c>
      <c r="AT131" s="77">
        <v>29</v>
      </c>
      <c r="AU131" s="79">
        <v>59</v>
      </c>
      <c r="AV131" s="82">
        <f t="shared" ref="AV131:AV194" si="51">1000*AT131+AU131</f>
        <v>29059</v>
      </c>
      <c r="AW131" s="82">
        <f t="shared" ref="AW131:AW194" si="52">AV131</f>
        <v>29059</v>
      </c>
      <c r="AX131" s="5" t="s">
        <v>195</v>
      </c>
    </row>
    <row r="132" spans="1:50" ht="15" hidden="1" customHeight="1" outlineLevel="1" x14ac:dyDescent="0.2">
      <c r="A132" t="s">
        <v>407</v>
      </c>
      <c r="B132" t="s">
        <v>282</v>
      </c>
      <c r="C132" s="1">
        <f t="shared" si="39"/>
        <v>3880</v>
      </c>
      <c r="D132" s="7">
        <f>IF(N132&gt;0, RANK(N132,(N132:P132,Q132:AE132)),0)</f>
        <v>2</v>
      </c>
      <c r="E132" s="7">
        <f>IF(O132&gt;0,RANK(O132,(N132:P132,Q132:AE132)),0)</f>
        <v>1</v>
      </c>
      <c r="F132" s="7">
        <f>IF(P132&gt;0,RANK(P132,(N132:P132,Q132:AE132)),0)</f>
        <v>0</v>
      </c>
      <c r="G132" s="45">
        <f t="shared" si="40"/>
        <v>2214</v>
      </c>
      <c r="H132" s="48">
        <f t="shared" si="41"/>
        <v>0.5706185567010309</v>
      </c>
      <c r="I132" s="2"/>
      <c r="J132" s="2">
        <f t="shared" si="42"/>
        <v>0.20180412371134021</v>
      </c>
      <c r="K132" s="2">
        <f t="shared" si="43"/>
        <v>0.77242268041237117</v>
      </c>
      <c r="L132" s="2">
        <f t="shared" si="44"/>
        <v>0</v>
      </c>
      <c r="M132" s="2">
        <f t="shared" si="45"/>
        <v>2.5773195876288679E-2</v>
      </c>
      <c r="N132" s="1">
        <v>783</v>
      </c>
      <c r="O132" s="1">
        <v>2997</v>
      </c>
      <c r="Q132" s="1">
        <v>77</v>
      </c>
      <c r="S132" s="1">
        <v>23</v>
      </c>
      <c r="V132" s="1">
        <v>0</v>
      </c>
      <c r="W132" s="1">
        <v>0</v>
      </c>
      <c r="X132" s="1">
        <v>0</v>
      </c>
      <c r="AG132" s="5">
        <f>IF(Q132&gt;0,RANK(Q132,(N132:P132,Q132:AE132)),0)</f>
        <v>3</v>
      </c>
      <c r="AH132" s="5">
        <f>IF(R132&gt;0,RANK(R132,(N132:P132,Q132:AE132)),0)</f>
        <v>0</v>
      </c>
      <c r="AI132" s="5">
        <f>IF(T132&gt;0,RANK(T132,(N132:P132,Q132:AE132)),0)</f>
        <v>0</v>
      </c>
      <c r="AJ132" s="5">
        <f>IF(S132&gt;0,RANK(S132,(N132:P132,Q132:AE132)),0)</f>
        <v>4</v>
      </c>
      <c r="AK132" s="2">
        <f t="shared" si="46"/>
        <v>1.9845360824742267E-2</v>
      </c>
      <c r="AL132" s="2">
        <f t="shared" si="47"/>
        <v>0</v>
      </c>
      <c r="AM132" s="2">
        <f t="shared" si="48"/>
        <v>0</v>
      </c>
      <c r="AN132" s="2">
        <f t="shared" si="49"/>
        <v>5.9278350515463915E-3</v>
      </c>
      <c r="AP132" t="s">
        <v>407</v>
      </c>
      <c r="AQ132" t="s">
        <v>282</v>
      </c>
      <c r="AR132">
        <v>6</v>
      </c>
      <c r="AT132" s="77">
        <v>29</v>
      </c>
      <c r="AU132" s="79">
        <v>61</v>
      </c>
      <c r="AV132" s="82">
        <f t="shared" si="51"/>
        <v>29061</v>
      </c>
      <c r="AW132" s="82">
        <f t="shared" si="52"/>
        <v>29061</v>
      </c>
      <c r="AX132" s="5" t="s">
        <v>195</v>
      </c>
    </row>
    <row r="133" spans="1:50" ht="15" hidden="1" customHeight="1" outlineLevel="1" x14ac:dyDescent="0.2">
      <c r="A133" t="s">
        <v>506</v>
      </c>
      <c r="B133" t="s">
        <v>282</v>
      </c>
      <c r="C133" s="1">
        <f t="shared" si="39"/>
        <v>4816</v>
      </c>
      <c r="D133" s="7">
        <f>IF(N133&gt;0, RANK(N133,(N133:P133,Q133:AE133)),0)</f>
        <v>2</v>
      </c>
      <c r="E133" s="7">
        <f>IF(O133&gt;0,RANK(O133,(N133:P133,Q133:AE133)),0)</f>
        <v>1</v>
      </c>
      <c r="F133" s="7">
        <f>IF(P133&gt;0,RANK(P133,(N133:P133,Q133:AE133)),0)</f>
        <v>0</v>
      </c>
      <c r="G133" s="45">
        <f t="shared" si="40"/>
        <v>2833</v>
      </c>
      <c r="H133" s="48">
        <f t="shared" si="41"/>
        <v>0.58824750830564787</v>
      </c>
      <c r="I133" s="2"/>
      <c r="J133" s="2">
        <f t="shared" si="42"/>
        <v>0.19310631229235881</v>
      </c>
      <c r="K133" s="2">
        <f t="shared" si="43"/>
        <v>0.78135382059800662</v>
      </c>
      <c r="L133" s="2">
        <f t="shared" si="44"/>
        <v>0</v>
      </c>
      <c r="M133" s="2">
        <f t="shared" si="45"/>
        <v>2.5539867109634518E-2</v>
      </c>
      <c r="N133" s="1">
        <v>930</v>
      </c>
      <c r="O133" s="1">
        <v>3763</v>
      </c>
      <c r="Q133" s="1">
        <v>93</v>
      </c>
      <c r="S133" s="1">
        <v>30</v>
      </c>
      <c r="V133" s="1">
        <v>0</v>
      </c>
      <c r="W133" s="1">
        <v>0</v>
      </c>
      <c r="X133" s="1">
        <v>0</v>
      </c>
      <c r="AG133" s="5">
        <f>IF(Q133&gt;0,RANK(Q133,(N133:P133,Q133:AE133)),0)</f>
        <v>3</v>
      </c>
      <c r="AH133" s="5">
        <f>IF(R133&gt;0,RANK(R133,(N133:P133,Q133:AE133)),0)</f>
        <v>0</v>
      </c>
      <c r="AI133" s="5">
        <f>IF(T133&gt;0,RANK(T133,(N133:P133,Q133:AE133)),0)</f>
        <v>0</v>
      </c>
      <c r="AJ133" s="5">
        <f>IF(S133&gt;0,RANK(S133,(N133:P133,Q133:AE133)),0)</f>
        <v>4</v>
      </c>
      <c r="AK133" s="2">
        <f t="shared" si="46"/>
        <v>1.9310631229235882E-2</v>
      </c>
      <c r="AL133" s="2">
        <f t="shared" si="47"/>
        <v>0</v>
      </c>
      <c r="AM133" s="2">
        <f t="shared" si="48"/>
        <v>0</v>
      </c>
      <c r="AN133" s="2">
        <f t="shared" si="49"/>
        <v>6.2292358803986711E-3</v>
      </c>
      <c r="AP133" t="s">
        <v>506</v>
      </c>
      <c r="AQ133" t="s">
        <v>282</v>
      </c>
      <c r="AR133">
        <v>6</v>
      </c>
      <c r="AT133" s="77">
        <v>29</v>
      </c>
      <c r="AU133" s="79">
        <v>63</v>
      </c>
      <c r="AV133" s="82">
        <f t="shared" si="51"/>
        <v>29063</v>
      </c>
      <c r="AW133" s="82">
        <f t="shared" si="52"/>
        <v>29063</v>
      </c>
      <c r="AX133" s="5" t="s">
        <v>195</v>
      </c>
    </row>
    <row r="134" spans="1:50" ht="15" hidden="1" customHeight="1" outlineLevel="1" x14ac:dyDescent="0.2">
      <c r="A134" t="s">
        <v>870</v>
      </c>
      <c r="B134" t="s">
        <v>282</v>
      </c>
      <c r="C134" s="1">
        <f t="shared" ref="C134:C165" si="53">SUM(N134:AE134)</f>
        <v>7113</v>
      </c>
      <c r="D134" s="7">
        <f>IF(N134&gt;0, RANK(N134,(N134:P134,Q134:AE134)),0)</f>
        <v>2</v>
      </c>
      <c r="E134" s="7">
        <f>IF(O134&gt;0,RANK(O134,(N134:P134,Q134:AE134)),0)</f>
        <v>1</v>
      </c>
      <c r="F134" s="7">
        <f>IF(P134&gt;0,RANK(P134,(N134:P134,Q134:AE134)),0)</f>
        <v>0</v>
      </c>
      <c r="G134" s="45">
        <f t="shared" si="40"/>
        <v>4627</v>
      </c>
      <c r="H134" s="48">
        <f t="shared" si="41"/>
        <v>0.65049908618023333</v>
      </c>
      <c r="I134" s="2"/>
      <c r="J134" s="2">
        <f t="shared" ref="J134:J165" si="54">IF($C134=0,"-",N134/$C134)</f>
        <v>0.160410515956699</v>
      </c>
      <c r="K134" s="2">
        <f t="shared" ref="K134:K165" si="55">IF($C134=0,"-",O134/$C134)</f>
        <v>0.81090960213693242</v>
      </c>
      <c r="L134" s="2">
        <f t="shared" ref="L134:L165" si="56">IF($C134=0,"-",P134/$C134)</f>
        <v>0</v>
      </c>
      <c r="M134" s="2">
        <f t="shared" ref="M134:M165" si="57">IF(C134=0,"-",(1-J134-K134-L134))</f>
        <v>2.8679881906368609E-2</v>
      </c>
      <c r="N134" s="1">
        <v>1141</v>
      </c>
      <c r="O134" s="1">
        <v>5768</v>
      </c>
      <c r="Q134" s="1">
        <v>170</v>
      </c>
      <c r="S134" s="1">
        <v>34</v>
      </c>
      <c r="V134" s="1">
        <v>0</v>
      </c>
      <c r="W134" s="1">
        <v>0</v>
      </c>
      <c r="X134" s="1">
        <v>0</v>
      </c>
      <c r="AG134" s="5">
        <f>IF(Q134&gt;0,RANK(Q134,(N134:P134,Q134:AE134)),0)</f>
        <v>3</v>
      </c>
      <c r="AH134" s="5">
        <f>IF(R134&gt;0,RANK(R134,(N134:P134,Q134:AE134)),0)</f>
        <v>0</v>
      </c>
      <c r="AI134" s="5">
        <f>IF(T134&gt;0,RANK(T134,(N134:P134,Q134:AE134)),0)</f>
        <v>0</v>
      </c>
      <c r="AJ134" s="5">
        <f>IF(S134&gt;0,RANK(S134,(N134:P134,Q134:AE134)),0)</f>
        <v>4</v>
      </c>
      <c r="AK134" s="2">
        <f t="shared" ref="AK134:AK165" si="58">IF($C134=0,"-",Q134/$C134)</f>
        <v>2.3899901588640516E-2</v>
      </c>
      <c r="AL134" s="2">
        <f t="shared" ref="AL134:AL165" si="59">IF($C134=0,"-",R134/$C134)</f>
        <v>0</v>
      </c>
      <c r="AM134" s="2">
        <f t="shared" ref="AM134:AM165" si="60">IF($C134=0,"-",T134/$C134)</f>
        <v>0</v>
      </c>
      <c r="AN134" s="2">
        <f t="shared" ref="AN134:AN165" si="61">IF($C134=0,"-",S134/$C134)</f>
        <v>4.7799803177281039E-3</v>
      </c>
      <c r="AP134" t="s">
        <v>870</v>
      </c>
      <c r="AQ134" t="s">
        <v>282</v>
      </c>
      <c r="AR134">
        <v>8</v>
      </c>
      <c r="AT134" s="77">
        <v>29</v>
      </c>
      <c r="AU134" s="79">
        <v>65</v>
      </c>
      <c r="AV134" s="82">
        <f t="shared" si="51"/>
        <v>29065</v>
      </c>
      <c r="AW134" s="82">
        <f t="shared" si="52"/>
        <v>29065</v>
      </c>
      <c r="AX134" s="5" t="s">
        <v>195</v>
      </c>
    </row>
    <row r="135" spans="1:50" ht="15" hidden="1" customHeight="1" outlineLevel="1" x14ac:dyDescent="0.2">
      <c r="A135" t="s">
        <v>207</v>
      </c>
      <c r="B135" t="s">
        <v>282</v>
      </c>
      <c r="C135" s="1">
        <f t="shared" si="53"/>
        <v>6971</v>
      </c>
      <c r="D135" s="7">
        <f>IF(N135&gt;0, RANK(N135,(N135:P135,Q135:AE135)),0)</f>
        <v>2</v>
      </c>
      <c r="E135" s="7">
        <f>IF(O135&gt;0,RANK(O135,(N135:P135,Q135:AE135)),0)</f>
        <v>1</v>
      </c>
      <c r="F135" s="7">
        <f>IF(P135&gt;0,RANK(P135,(N135:P135,Q135:AE135)),0)</f>
        <v>0</v>
      </c>
      <c r="G135" s="45">
        <f t="shared" si="40"/>
        <v>4727</v>
      </c>
      <c r="H135" s="48">
        <f t="shared" si="41"/>
        <v>0.6780949648543968</v>
      </c>
      <c r="I135" s="2"/>
      <c r="J135" s="2">
        <f t="shared" si="54"/>
        <v>0.15005020800459046</v>
      </c>
      <c r="K135" s="2">
        <f t="shared" si="55"/>
        <v>0.82814517285898726</v>
      </c>
      <c r="L135" s="2">
        <f t="shared" si="56"/>
        <v>0</v>
      </c>
      <c r="M135" s="2">
        <f t="shared" si="57"/>
        <v>2.1804619136422287E-2</v>
      </c>
      <c r="N135" s="1">
        <v>1046</v>
      </c>
      <c r="O135" s="1">
        <v>5773</v>
      </c>
      <c r="Q135" s="1">
        <v>118</v>
      </c>
      <c r="S135" s="1">
        <v>34</v>
      </c>
      <c r="V135" s="1">
        <v>0</v>
      </c>
      <c r="W135" s="1">
        <v>0</v>
      </c>
      <c r="X135" s="1">
        <v>0</v>
      </c>
      <c r="AG135" s="5">
        <f>IF(Q135&gt;0,RANK(Q135,(N135:P135,Q135:AE135)),0)</f>
        <v>3</v>
      </c>
      <c r="AH135" s="5">
        <f>IF(R135&gt;0,RANK(R135,(N135:P135,Q135:AE135)),0)</f>
        <v>0</v>
      </c>
      <c r="AI135" s="5">
        <f>IF(T135&gt;0,RANK(T135,(N135:P135,Q135:AE135)),0)</f>
        <v>0</v>
      </c>
      <c r="AJ135" s="5">
        <f>IF(S135&gt;0,RANK(S135,(N135:P135,Q135:AE135)),0)</f>
        <v>4</v>
      </c>
      <c r="AK135" s="2">
        <f t="shared" si="58"/>
        <v>1.6927270119064697E-2</v>
      </c>
      <c r="AL135" s="2">
        <f t="shared" si="59"/>
        <v>0</v>
      </c>
      <c r="AM135" s="2">
        <f t="shared" si="60"/>
        <v>0</v>
      </c>
      <c r="AN135" s="2">
        <f t="shared" si="61"/>
        <v>4.8773490173576245E-3</v>
      </c>
      <c r="AP135" t="s">
        <v>207</v>
      </c>
      <c r="AQ135" t="s">
        <v>282</v>
      </c>
      <c r="AR135">
        <v>8</v>
      </c>
      <c r="AT135" s="77">
        <v>29</v>
      </c>
      <c r="AU135" s="79">
        <v>67</v>
      </c>
      <c r="AV135" s="82">
        <f t="shared" si="51"/>
        <v>29067</v>
      </c>
      <c r="AW135" s="82">
        <f t="shared" si="52"/>
        <v>29067</v>
      </c>
      <c r="AX135" s="5" t="s">
        <v>195</v>
      </c>
    </row>
    <row r="136" spans="1:50" ht="15" hidden="1" customHeight="1" outlineLevel="1" x14ac:dyDescent="0.2">
      <c r="A136" t="s">
        <v>209</v>
      </c>
      <c r="B136" t="s">
        <v>282</v>
      </c>
      <c r="C136" s="1">
        <f t="shared" si="53"/>
        <v>10309</v>
      </c>
      <c r="D136" s="7">
        <f>IF(N136&gt;0, RANK(N136,(N136:P136,Q136:AE136)),0)</f>
        <v>2</v>
      </c>
      <c r="E136" s="7">
        <f>IF(O136&gt;0,RANK(O136,(N136:P136,Q136:AE136)),0)</f>
        <v>1</v>
      </c>
      <c r="F136" s="7">
        <f>IF(P136&gt;0,RANK(P136,(N136:P136,Q136:AE136)),0)</f>
        <v>0</v>
      </c>
      <c r="G136" s="45">
        <f t="shared" si="40"/>
        <v>5599</v>
      </c>
      <c r="H136" s="48">
        <f t="shared" si="41"/>
        <v>0.54311766417693275</v>
      </c>
      <c r="I136" s="2"/>
      <c r="J136" s="2">
        <f t="shared" si="54"/>
        <v>0.22126297410030071</v>
      </c>
      <c r="K136" s="2">
        <f t="shared" si="55"/>
        <v>0.76438063827723346</v>
      </c>
      <c r="L136" s="2">
        <f t="shared" si="56"/>
        <v>0</v>
      </c>
      <c r="M136" s="2">
        <f t="shared" si="57"/>
        <v>1.4356387622465827E-2</v>
      </c>
      <c r="N136" s="1">
        <v>2281</v>
      </c>
      <c r="O136" s="1">
        <v>7880</v>
      </c>
      <c r="Q136" s="1">
        <v>118</v>
      </c>
      <c r="S136" s="1">
        <v>30</v>
      </c>
      <c r="V136" s="1">
        <v>0</v>
      </c>
      <c r="W136" s="1">
        <v>0</v>
      </c>
      <c r="X136" s="1">
        <v>0</v>
      </c>
      <c r="AG136" s="5">
        <f>IF(Q136&gt;0,RANK(Q136,(N136:P136,Q136:AE136)),0)</f>
        <v>3</v>
      </c>
      <c r="AH136" s="5">
        <f>IF(R136&gt;0,RANK(R136,(N136:P136,Q136:AE136)),0)</f>
        <v>0</v>
      </c>
      <c r="AI136" s="5">
        <f>IF(T136&gt;0,RANK(T136,(N136:P136,Q136:AE136)),0)</f>
        <v>0</v>
      </c>
      <c r="AJ136" s="5">
        <f>IF(S136&gt;0,RANK(S136,(N136:P136,Q136:AE136)),0)</f>
        <v>4</v>
      </c>
      <c r="AK136" s="2">
        <f t="shared" si="58"/>
        <v>1.1446309050344359E-2</v>
      </c>
      <c r="AL136" s="2">
        <f t="shared" si="59"/>
        <v>0</v>
      </c>
      <c r="AM136" s="2">
        <f t="shared" si="60"/>
        <v>0</v>
      </c>
      <c r="AN136" s="2">
        <f t="shared" si="61"/>
        <v>2.9100785721214474E-3</v>
      </c>
      <c r="AP136" t="s">
        <v>209</v>
      </c>
      <c r="AQ136" t="s">
        <v>282</v>
      </c>
      <c r="AR136">
        <v>8</v>
      </c>
      <c r="AT136" s="77">
        <v>29</v>
      </c>
      <c r="AU136" s="79">
        <v>69</v>
      </c>
      <c r="AV136" s="82">
        <f t="shared" si="51"/>
        <v>29069</v>
      </c>
      <c r="AW136" s="82">
        <f t="shared" si="52"/>
        <v>29069</v>
      </c>
      <c r="AX136" s="5" t="s">
        <v>195</v>
      </c>
    </row>
    <row r="137" spans="1:50" ht="15" hidden="1" customHeight="1" outlineLevel="1" x14ac:dyDescent="0.2">
      <c r="A137" t="s">
        <v>35</v>
      </c>
      <c r="B137" t="s">
        <v>282</v>
      </c>
      <c r="C137" s="1">
        <f t="shared" si="53"/>
        <v>53370</v>
      </c>
      <c r="D137" s="7">
        <f>IF(N137&gt;0, RANK(N137,(N137:P137,Q137:AE137)),0)</f>
        <v>2</v>
      </c>
      <c r="E137" s="7">
        <f>IF(O137&gt;0,RANK(O137,(N137:P137,Q137:AE137)),0)</f>
        <v>1</v>
      </c>
      <c r="F137" s="7">
        <f>IF(P137&gt;0,RANK(P137,(N137:P137,Q137:AE137)),0)</f>
        <v>0</v>
      </c>
      <c r="G137" s="45">
        <f t="shared" si="40"/>
        <v>22179</v>
      </c>
      <c r="H137" s="48">
        <f t="shared" si="41"/>
        <v>0.41557054525014053</v>
      </c>
      <c r="I137" s="2"/>
      <c r="J137" s="2">
        <f t="shared" si="54"/>
        <v>0.28025107738429827</v>
      </c>
      <c r="K137" s="2">
        <f t="shared" si="55"/>
        <v>0.69582162263443881</v>
      </c>
      <c r="L137" s="2">
        <f t="shared" si="56"/>
        <v>0</v>
      </c>
      <c r="M137" s="2">
        <f t="shared" si="57"/>
        <v>2.3927299981262862E-2</v>
      </c>
      <c r="N137" s="1">
        <v>14957</v>
      </c>
      <c r="O137" s="1">
        <v>37136</v>
      </c>
      <c r="Q137" s="1">
        <v>926</v>
      </c>
      <c r="S137" s="1">
        <v>351</v>
      </c>
      <c r="V137" s="1">
        <v>0</v>
      </c>
      <c r="W137" s="1">
        <v>0</v>
      </c>
      <c r="X137" s="1">
        <v>0</v>
      </c>
      <c r="AG137" s="5">
        <f>IF(Q137&gt;0,RANK(Q137,(N137:P137,Q137:AE137)),0)</f>
        <v>3</v>
      </c>
      <c r="AH137" s="5">
        <f>IF(R137&gt;0,RANK(R137,(N137:P137,Q137:AE137)),0)</f>
        <v>0</v>
      </c>
      <c r="AI137" s="5">
        <f>IF(T137&gt;0,RANK(T137,(N137:P137,Q137:AE137)),0)</f>
        <v>0</v>
      </c>
      <c r="AJ137" s="5">
        <f>IF(S137&gt;0,RANK(S137,(N137:P137,Q137:AE137)),0)</f>
        <v>4</v>
      </c>
      <c r="AK137" s="2">
        <f t="shared" si="58"/>
        <v>1.7350571482106052E-2</v>
      </c>
      <c r="AL137" s="2">
        <f t="shared" si="59"/>
        <v>0</v>
      </c>
      <c r="AM137" s="2">
        <f t="shared" si="60"/>
        <v>0</v>
      </c>
      <c r="AN137" s="2">
        <f t="shared" si="61"/>
        <v>6.57672849915683E-3</v>
      </c>
      <c r="AP137" t="s">
        <v>35</v>
      </c>
      <c r="AQ137" t="s">
        <v>282</v>
      </c>
      <c r="AR137">
        <v>3</v>
      </c>
      <c r="AT137" s="77">
        <v>29</v>
      </c>
      <c r="AU137" s="79">
        <v>71</v>
      </c>
      <c r="AV137" s="82">
        <f t="shared" si="51"/>
        <v>29071</v>
      </c>
      <c r="AW137" s="82">
        <f t="shared" si="52"/>
        <v>29071</v>
      </c>
      <c r="AX137" s="5" t="s">
        <v>195</v>
      </c>
    </row>
    <row r="138" spans="1:50" ht="15" hidden="1" customHeight="1" outlineLevel="1" x14ac:dyDescent="0.2">
      <c r="A138" t="s">
        <v>40</v>
      </c>
      <c r="B138" t="s">
        <v>282</v>
      </c>
      <c r="C138" s="1">
        <f t="shared" si="53"/>
        <v>7870</v>
      </c>
      <c r="D138" s="7">
        <f>IF(N138&gt;0, RANK(N138,(N138:P138,Q138:AE138)),0)</f>
        <v>2</v>
      </c>
      <c r="E138" s="7">
        <f>IF(O138&gt;0,RANK(O138,(N138:P138,Q138:AE138)),0)</f>
        <v>1</v>
      </c>
      <c r="F138" s="7">
        <f>IF(P138&gt;0,RANK(P138,(N138:P138,Q138:AE138)),0)</f>
        <v>0</v>
      </c>
      <c r="G138" s="45">
        <f t="shared" si="40"/>
        <v>4655</v>
      </c>
      <c r="H138" s="48">
        <f t="shared" si="41"/>
        <v>0.5914866581956798</v>
      </c>
      <c r="I138" s="2"/>
      <c r="J138" s="2">
        <f t="shared" si="54"/>
        <v>0.19529860228716645</v>
      </c>
      <c r="K138" s="2">
        <f t="shared" si="55"/>
        <v>0.78678526048284625</v>
      </c>
      <c r="L138" s="2">
        <f t="shared" si="56"/>
        <v>0</v>
      </c>
      <c r="M138" s="2">
        <f t="shared" si="57"/>
        <v>1.7916137229987306E-2</v>
      </c>
      <c r="N138" s="1">
        <v>1537</v>
      </c>
      <c r="O138" s="1">
        <v>6192</v>
      </c>
      <c r="Q138" s="1">
        <v>112</v>
      </c>
      <c r="S138" s="1">
        <v>29</v>
      </c>
      <c r="V138" s="1">
        <v>0</v>
      </c>
      <c r="W138" s="1">
        <v>0</v>
      </c>
      <c r="X138" s="1">
        <v>0</v>
      </c>
      <c r="AG138" s="5">
        <f>IF(Q138&gt;0,RANK(Q138,(N138:P138,Q138:AE138)),0)</f>
        <v>3</v>
      </c>
      <c r="AH138" s="5">
        <f>IF(R138&gt;0,RANK(R138,(N138:P138,Q138:AE138)),0)</f>
        <v>0</v>
      </c>
      <c r="AI138" s="5">
        <f>IF(T138&gt;0,RANK(T138,(N138:P138,Q138:AE138)),0)</f>
        <v>0</v>
      </c>
      <c r="AJ138" s="5">
        <f>IF(S138&gt;0,RANK(S138,(N138:P138,Q138:AE138)),0)</f>
        <v>4</v>
      </c>
      <c r="AK138" s="2">
        <f t="shared" si="58"/>
        <v>1.4231257941550191E-2</v>
      </c>
      <c r="AL138" s="2">
        <f t="shared" si="59"/>
        <v>0</v>
      </c>
      <c r="AM138" s="2">
        <f t="shared" si="60"/>
        <v>0</v>
      </c>
      <c r="AN138" s="2">
        <f t="shared" si="61"/>
        <v>3.684879288437103E-3</v>
      </c>
      <c r="AP138" t="s">
        <v>40</v>
      </c>
      <c r="AQ138" t="s">
        <v>282</v>
      </c>
      <c r="AR138">
        <v>3</v>
      </c>
      <c r="AT138" s="77">
        <v>29</v>
      </c>
      <c r="AU138" s="79">
        <v>73</v>
      </c>
      <c r="AV138" s="82">
        <f t="shared" si="51"/>
        <v>29073</v>
      </c>
      <c r="AW138" s="82">
        <f t="shared" si="52"/>
        <v>29073</v>
      </c>
      <c r="AX138" s="5" t="s">
        <v>195</v>
      </c>
    </row>
    <row r="139" spans="1:50" ht="15" hidden="1" customHeight="1" outlineLevel="1" x14ac:dyDescent="0.2">
      <c r="A139" t="s">
        <v>455</v>
      </c>
      <c r="B139" t="s">
        <v>282</v>
      </c>
      <c r="C139" s="1">
        <f t="shared" si="53"/>
        <v>3220</v>
      </c>
      <c r="D139" s="7">
        <f>IF(N139&gt;0, RANK(N139,(N139:P139,Q139:AE139)),0)</f>
        <v>2</v>
      </c>
      <c r="E139" s="7">
        <f>IF(O139&gt;0,RANK(O139,(N139:P139,Q139:AE139)),0)</f>
        <v>1</v>
      </c>
      <c r="F139" s="7">
        <f>IF(P139&gt;0,RANK(P139,(N139:P139,Q139:AE139)),0)</f>
        <v>0</v>
      </c>
      <c r="G139" s="45">
        <f t="shared" si="40"/>
        <v>1908</v>
      </c>
      <c r="H139" s="48">
        <f t="shared" si="41"/>
        <v>0.59254658385093173</v>
      </c>
      <c r="I139" s="2"/>
      <c r="J139" s="2">
        <f t="shared" si="54"/>
        <v>0.19596273291925465</v>
      </c>
      <c r="K139" s="2">
        <f t="shared" si="55"/>
        <v>0.78850931677018632</v>
      </c>
      <c r="L139" s="2">
        <f t="shared" si="56"/>
        <v>0</v>
      </c>
      <c r="M139" s="2">
        <f t="shared" si="57"/>
        <v>1.5527950310559091E-2</v>
      </c>
      <c r="N139" s="1">
        <v>631</v>
      </c>
      <c r="O139" s="1">
        <v>2539</v>
      </c>
      <c r="Q139" s="1">
        <v>42</v>
      </c>
      <c r="S139" s="1">
        <v>8</v>
      </c>
      <c r="V139" s="1">
        <v>0</v>
      </c>
      <c r="W139" s="1">
        <v>0</v>
      </c>
      <c r="X139" s="1">
        <v>0</v>
      </c>
      <c r="AG139" s="5">
        <f>IF(Q139&gt;0,RANK(Q139,(N139:P139,Q139:AE139)),0)</f>
        <v>3</v>
      </c>
      <c r="AH139" s="5">
        <f>IF(R139&gt;0,RANK(R139,(N139:P139,Q139:AE139)),0)</f>
        <v>0</v>
      </c>
      <c r="AI139" s="5">
        <f>IF(T139&gt;0,RANK(T139,(N139:P139,Q139:AE139)),0)</f>
        <v>0</v>
      </c>
      <c r="AJ139" s="5">
        <f>IF(S139&gt;0,RANK(S139,(N139:P139,Q139:AE139)),0)</f>
        <v>4</v>
      </c>
      <c r="AK139" s="2">
        <f t="shared" si="58"/>
        <v>1.3043478260869565E-2</v>
      </c>
      <c r="AL139" s="2">
        <f t="shared" si="59"/>
        <v>0</v>
      </c>
      <c r="AM139" s="2">
        <f t="shared" si="60"/>
        <v>0</v>
      </c>
      <c r="AN139" s="2">
        <f t="shared" si="61"/>
        <v>2.4844720496894411E-3</v>
      </c>
      <c r="AP139" t="s">
        <v>455</v>
      </c>
      <c r="AQ139" t="s">
        <v>282</v>
      </c>
      <c r="AR139">
        <v>6</v>
      </c>
      <c r="AT139" s="77">
        <v>29</v>
      </c>
      <c r="AU139" s="79">
        <v>75</v>
      </c>
      <c r="AV139" s="82">
        <f t="shared" si="51"/>
        <v>29075</v>
      </c>
      <c r="AW139" s="82">
        <f t="shared" si="52"/>
        <v>29075</v>
      </c>
      <c r="AX139" s="5" t="s">
        <v>195</v>
      </c>
    </row>
    <row r="140" spans="1:50" ht="15" hidden="1" customHeight="1" outlineLevel="1" x14ac:dyDescent="0.2">
      <c r="A140" t="s">
        <v>526</v>
      </c>
      <c r="B140" t="s">
        <v>282</v>
      </c>
      <c r="C140" s="1">
        <f t="shared" si="53"/>
        <v>141624</v>
      </c>
      <c r="D140" s="7">
        <f>IF(N140&gt;0, RANK(N140,(N140:P140,Q140:AE140)),0)</f>
        <v>2</v>
      </c>
      <c r="E140" s="7">
        <f>IF(O140&gt;0,RANK(O140,(N140:P140,Q140:AE140)),0)</f>
        <v>1</v>
      </c>
      <c r="F140" s="7">
        <f>IF(P140&gt;0,RANK(P140,(N140:P140,Q140:AE140)),0)</f>
        <v>0</v>
      </c>
      <c r="G140" s="45">
        <f t="shared" si="40"/>
        <v>31063</v>
      </c>
      <c r="H140" s="48">
        <f t="shared" si="41"/>
        <v>0.21933429362254986</v>
      </c>
      <c r="I140" s="2"/>
      <c r="J140" s="2">
        <f t="shared" si="54"/>
        <v>0.37789498954979384</v>
      </c>
      <c r="K140" s="2">
        <f t="shared" si="55"/>
        <v>0.59722928317234369</v>
      </c>
      <c r="L140" s="2">
        <f t="shared" si="56"/>
        <v>0</v>
      </c>
      <c r="M140" s="2">
        <f t="shared" si="57"/>
        <v>2.4875727277862469E-2</v>
      </c>
      <c r="N140" s="1">
        <v>53519</v>
      </c>
      <c r="O140" s="1">
        <v>84582</v>
      </c>
      <c r="Q140" s="1">
        <v>2855</v>
      </c>
      <c r="S140" s="1">
        <v>668</v>
      </c>
      <c r="V140" s="1">
        <v>0</v>
      </c>
      <c r="W140" s="1">
        <v>0</v>
      </c>
      <c r="X140" s="1">
        <v>0</v>
      </c>
      <c r="AG140" s="5">
        <f>IF(Q140&gt;0,RANK(Q140,(N140:P140,Q140:AE140)),0)</f>
        <v>3</v>
      </c>
      <c r="AH140" s="5">
        <f>IF(R140&gt;0,RANK(R140,(N140:P140,Q140:AE140)),0)</f>
        <v>0</v>
      </c>
      <c r="AI140" s="5">
        <f>IF(T140&gt;0,RANK(T140,(N140:P140,Q140:AE140)),0)</f>
        <v>0</v>
      </c>
      <c r="AJ140" s="5">
        <f>IF(S140&gt;0,RANK(S140,(N140:P140,Q140:AE140)),0)</f>
        <v>4</v>
      </c>
      <c r="AK140" s="2">
        <f t="shared" si="58"/>
        <v>2.0159012596735016E-2</v>
      </c>
      <c r="AL140" s="2">
        <f t="shared" si="59"/>
        <v>0</v>
      </c>
      <c r="AM140" s="2">
        <f t="shared" si="60"/>
        <v>0</v>
      </c>
      <c r="AN140" s="2">
        <f t="shared" si="61"/>
        <v>4.7167146811274924E-3</v>
      </c>
      <c r="AP140" t="s">
        <v>526</v>
      </c>
      <c r="AQ140" t="s">
        <v>282</v>
      </c>
      <c r="AR140">
        <v>7</v>
      </c>
      <c r="AT140" s="77">
        <v>29</v>
      </c>
      <c r="AU140" s="79">
        <v>77</v>
      </c>
      <c r="AV140" s="82">
        <f t="shared" si="51"/>
        <v>29077</v>
      </c>
      <c r="AW140" s="82">
        <f t="shared" si="52"/>
        <v>29077</v>
      </c>
      <c r="AX140" s="5" t="s">
        <v>195</v>
      </c>
    </row>
    <row r="141" spans="1:50" ht="15" hidden="1" customHeight="1" outlineLevel="1" x14ac:dyDescent="0.2">
      <c r="A141" t="s">
        <v>635</v>
      </c>
      <c r="B141" t="s">
        <v>282</v>
      </c>
      <c r="C141" s="1">
        <f t="shared" si="53"/>
        <v>4426</v>
      </c>
      <c r="D141" s="7">
        <f>IF(N141&gt;0, RANK(N141,(N141:P141,Q141:AE141)),0)</f>
        <v>2</v>
      </c>
      <c r="E141" s="7">
        <f>IF(O141&gt;0,RANK(O141,(N141:P141,Q141:AE141)),0)</f>
        <v>1</v>
      </c>
      <c r="F141" s="7">
        <f>IF(P141&gt;0,RANK(P141,(N141:P141,Q141:AE141)),0)</f>
        <v>0</v>
      </c>
      <c r="G141" s="45">
        <f t="shared" si="40"/>
        <v>2716</v>
      </c>
      <c r="H141" s="48">
        <f t="shared" si="41"/>
        <v>0.61364663352914595</v>
      </c>
      <c r="I141" s="2"/>
      <c r="J141" s="2">
        <f t="shared" si="54"/>
        <v>0.18549480343425215</v>
      </c>
      <c r="K141" s="2">
        <f t="shared" si="55"/>
        <v>0.79914143696339812</v>
      </c>
      <c r="L141" s="2">
        <f t="shared" si="56"/>
        <v>0</v>
      </c>
      <c r="M141" s="2">
        <f t="shared" si="57"/>
        <v>1.5363759602349703E-2</v>
      </c>
      <c r="N141" s="1">
        <v>821</v>
      </c>
      <c r="O141" s="1">
        <v>3537</v>
      </c>
      <c r="Q141" s="1">
        <v>53</v>
      </c>
      <c r="S141" s="1">
        <v>15</v>
      </c>
      <c r="V141" s="1">
        <v>0</v>
      </c>
      <c r="W141" s="1">
        <v>0</v>
      </c>
      <c r="X141" s="1">
        <v>0</v>
      </c>
      <c r="AG141" s="5">
        <f>IF(Q141&gt;0,RANK(Q141,(N141:P141,Q141:AE141)),0)</f>
        <v>3</v>
      </c>
      <c r="AH141" s="5">
        <f>IF(R141&gt;0,RANK(R141,(N141:P141,Q141:AE141)),0)</f>
        <v>0</v>
      </c>
      <c r="AI141" s="5">
        <f>IF(T141&gt;0,RANK(T141,(N141:P141,Q141:AE141)),0)</f>
        <v>0</v>
      </c>
      <c r="AJ141" s="5">
        <f>IF(S141&gt;0,RANK(S141,(N141:P141,Q141:AE141)),0)</f>
        <v>4</v>
      </c>
      <c r="AK141" s="2">
        <f t="shared" si="58"/>
        <v>1.1974694984184365E-2</v>
      </c>
      <c r="AL141" s="2">
        <f t="shared" si="59"/>
        <v>0</v>
      </c>
      <c r="AM141" s="2">
        <f t="shared" si="60"/>
        <v>0</v>
      </c>
      <c r="AN141" s="2">
        <f t="shared" si="61"/>
        <v>3.3890646181653863E-3</v>
      </c>
      <c r="AP141" t="s">
        <v>635</v>
      </c>
      <c r="AQ141" t="s">
        <v>282</v>
      </c>
      <c r="AR141">
        <v>6</v>
      </c>
      <c r="AT141" s="77">
        <v>29</v>
      </c>
      <c r="AU141" s="79">
        <v>79</v>
      </c>
      <c r="AV141" s="82">
        <f t="shared" si="51"/>
        <v>29079</v>
      </c>
      <c r="AW141" s="82">
        <f t="shared" si="52"/>
        <v>29079</v>
      </c>
      <c r="AX141" s="5" t="s">
        <v>195</v>
      </c>
    </row>
    <row r="142" spans="1:50" ht="15" hidden="1" customHeight="1" outlineLevel="1" x14ac:dyDescent="0.2">
      <c r="A142" t="s">
        <v>50</v>
      </c>
      <c r="B142" t="s">
        <v>282</v>
      </c>
      <c r="C142" s="1">
        <f t="shared" si="53"/>
        <v>3800</v>
      </c>
      <c r="D142" s="7">
        <f>IF(N142&gt;0, RANK(N142,(N142:P142,Q142:AE142)),0)</f>
        <v>2</v>
      </c>
      <c r="E142" s="7">
        <f>IF(O142&gt;0,RANK(O142,(N142:P142,Q142:AE142)),0)</f>
        <v>1</v>
      </c>
      <c r="F142" s="7">
        <f>IF(P142&gt;0,RANK(P142,(N142:P142,Q142:AE142)),0)</f>
        <v>0</v>
      </c>
      <c r="G142" s="45">
        <f t="shared" si="40"/>
        <v>2537</v>
      </c>
      <c r="H142" s="48">
        <f t="shared" si="41"/>
        <v>0.66763157894736846</v>
      </c>
      <c r="I142" s="2"/>
      <c r="J142" s="2">
        <f t="shared" si="54"/>
        <v>0.15842105263157893</v>
      </c>
      <c r="K142" s="2">
        <f t="shared" si="55"/>
        <v>0.82605263157894737</v>
      </c>
      <c r="L142" s="2">
        <f t="shared" si="56"/>
        <v>0</v>
      </c>
      <c r="M142" s="2">
        <f t="shared" si="57"/>
        <v>1.5526315789473721E-2</v>
      </c>
      <c r="N142" s="1">
        <v>602</v>
      </c>
      <c r="O142" s="1">
        <v>3139</v>
      </c>
      <c r="Q142" s="1">
        <v>47</v>
      </c>
      <c r="S142" s="1">
        <v>12</v>
      </c>
      <c r="V142" s="1">
        <v>0</v>
      </c>
      <c r="W142" s="1">
        <v>0</v>
      </c>
      <c r="X142" s="1">
        <v>0</v>
      </c>
      <c r="AG142" s="5">
        <f>IF(Q142&gt;0,RANK(Q142,(N142:P142,Q142:AE142)),0)</f>
        <v>3</v>
      </c>
      <c r="AH142" s="5">
        <f>IF(R142&gt;0,RANK(R142,(N142:P142,Q142:AE142)),0)</f>
        <v>0</v>
      </c>
      <c r="AI142" s="5">
        <f>IF(T142&gt;0,RANK(T142,(N142:P142,Q142:AE142)),0)</f>
        <v>0</v>
      </c>
      <c r="AJ142" s="5">
        <f>IF(S142&gt;0,RANK(S142,(N142:P142,Q142:AE142)),0)</f>
        <v>4</v>
      </c>
      <c r="AK142" s="2">
        <f t="shared" si="58"/>
        <v>1.2368421052631579E-2</v>
      </c>
      <c r="AL142" s="2">
        <f t="shared" si="59"/>
        <v>0</v>
      </c>
      <c r="AM142" s="2">
        <f t="shared" si="60"/>
        <v>0</v>
      </c>
      <c r="AN142" s="2">
        <f t="shared" si="61"/>
        <v>3.1578947368421052E-3</v>
      </c>
      <c r="AP142" t="s">
        <v>50</v>
      </c>
      <c r="AQ142" t="s">
        <v>282</v>
      </c>
      <c r="AR142">
        <v>6</v>
      </c>
      <c r="AT142" s="77">
        <v>29</v>
      </c>
      <c r="AU142" s="79">
        <v>81</v>
      </c>
      <c r="AV142" s="82">
        <f t="shared" si="51"/>
        <v>29081</v>
      </c>
      <c r="AW142" s="82">
        <f t="shared" si="52"/>
        <v>29081</v>
      </c>
      <c r="AX142" s="5" t="s">
        <v>195</v>
      </c>
    </row>
    <row r="143" spans="1:50" ht="15" hidden="1" customHeight="1" outlineLevel="1" x14ac:dyDescent="0.2">
      <c r="A143" t="s">
        <v>39</v>
      </c>
      <c r="B143" t="s">
        <v>282</v>
      </c>
      <c r="C143" s="1">
        <f t="shared" si="53"/>
        <v>10714</v>
      </c>
      <c r="D143" s="7">
        <f>IF(N143&gt;0, RANK(N143,(N143:P143,Q143:AE143)),0)</f>
        <v>2</v>
      </c>
      <c r="E143" s="7">
        <f>IF(O143&gt;0,RANK(O143,(N143:P143,Q143:AE143)),0)</f>
        <v>1</v>
      </c>
      <c r="F143" s="7">
        <f>IF(P143&gt;0,RANK(P143,(N143:P143,Q143:AE143)),0)</f>
        <v>0</v>
      </c>
      <c r="G143" s="45">
        <f t="shared" si="40"/>
        <v>5354</v>
      </c>
      <c r="H143" s="48">
        <f t="shared" si="41"/>
        <v>0.49971999253313421</v>
      </c>
      <c r="I143" s="2"/>
      <c r="J143" s="2">
        <f t="shared" si="54"/>
        <v>0.2402464065708419</v>
      </c>
      <c r="K143" s="2">
        <f t="shared" si="55"/>
        <v>0.7399663991039761</v>
      </c>
      <c r="L143" s="2">
        <f t="shared" si="56"/>
        <v>0</v>
      </c>
      <c r="M143" s="2">
        <f t="shared" si="57"/>
        <v>1.9787194325182056E-2</v>
      </c>
      <c r="N143" s="1">
        <v>2574</v>
      </c>
      <c r="O143" s="1">
        <v>7928</v>
      </c>
      <c r="Q143" s="1">
        <v>155</v>
      </c>
      <c r="S143" s="1">
        <v>57</v>
      </c>
      <c r="V143" s="1">
        <v>0</v>
      </c>
      <c r="W143" s="1">
        <v>0</v>
      </c>
      <c r="X143" s="1">
        <v>0</v>
      </c>
      <c r="AG143" s="5">
        <f>IF(Q143&gt;0,RANK(Q143,(N143:P143,Q143:AE143)),0)</f>
        <v>3</v>
      </c>
      <c r="AH143" s="5">
        <f>IF(R143&gt;0,RANK(R143,(N143:P143,Q143:AE143)),0)</f>
        <v>0</v>
      </c>
      <c r="AI143" s="5">
        <f>IF(T143&gt;0,RANK(T143,(N143:P143,Q143:AE143)),0)</f>
        <v>0</v>
      </c>
      <c r="AJ143" s="5">
        <f>IF(S143&gt;0,RANK(S143,(N143:P143,Q143:AE143)),0)</f>
        <v>4</v>
      </c>
      <c r="AK143" s="2">
        <f t="shared" si="58"/>
        <v>1.4467052454732126E-2</v>
      </c>
      <c r="AL143" s="2">
        <f t="shared" si="59"/>
        <v>0</v>
      </c>
      <c r="AM143" s="2">
        <f t="shared" si="60"/>
        <v>0</v>
      </c>
      <c r="AN143" s="2">
        <f t="shared" si="61"/>
        <v>5.3201418704498784E-3</v>
      </c>
      <c r="AP143" t="s">
        <v>39</v>
      </c>
      <c r="AQ143" t="s">
        <v>282</v>
      </c>
      <c r="AR143">
        <v>4</v>
      </c>
      <c r="AT143" s="77">
        <v>29</v>
      </c>
      <c r="AU143" s="79">
        <v>83</v>
      </c>
      <c r="AV143" s="82">
        <f t="shared" si="51"/>
        <v>29083</v>
      </c>
      <c r="AW143" s="82">
        <f t="shared" si="52"/>
        <v>29083</v>
      </c>
      <c r="AX143" s="5" t="s">
        <v>195</v>
      </c>
    </row>
    <row r="144" spans="1:50" ht="15" hidden="1" customHeight="1" outlineLevel="1" x14ac:dyDescent="0.2">
      <c r="A144" t="s">
        <v>618</v>
      </c>
      <c r="B144" t="s">
        <v>282</v>
      </c>
      <c r="C144" s="1">
        <f t="shared" si="53"/>
        <v>5063</v>
      </c>
      <c r="D144" s="7">
        <f>IF(N144&gt;0, RANK(N144,(N144:P144,Q144:AE144)),0)</f>
        <v>2</v>
      </c>
      <c r="E144" s="7">
        <f>IF(O144&gt;0,RANK(O144,(N144:P144,Q144:AE144)),0)</f>
        <v>1</v>
      </c>
      <c r="F144" s="7">
        <f>IF(P144&gt;0,RANK(P144,(N144:P144,Q144:AE144)),0)</f>
        <v>0</v>
      </c>
      <c r="G144" s="45">
        <f t="shared" si="40"/>
        <v>3108</v>
      </c>
      <c r="H144" s="48">
        <f t="shared" si="41"/>
        <v>0.61386529725459216</v>
      </c>
      <c r="I144" s="2"/>
      <c r="J144" s="2">
        <f t="shared" si="54"/>
        <v>0.18348805056290737</v>
      </c>
      <c r="K144" s="2">
        <f t="shared" si="55"/>
        <v>0.79735334781749956</v>
      </c>
      <c r="L144" s="2">
        <f t="shared" si="56"/>
        <v>0</v>
      </c>
      <c r="M144" s="2">
        <f t="shared" si="57"/>
        <v>1.9158601619593041E-2</v>
      </c>
      <c r="N144" s="1">
        <v>929</v>
      </c>
      <c r="O144" s="1">
        <v>4037</v>
      </c>
      <c r="Q144" s="1">
        <v>66</v>
      </c>
      <c r="S144" s="1">
        <v>31</v>
      </c>
      <c r="V144" s="1">
        <v>0</v>
      </c>
      <c r="W144" s="1">
        <v>0</v>
      </c>
      <c r="X144" s="1">
        <v>0</v>
      </c>
      <c r="AG144" s="5">
        <f>IF(Q144&gt;0,RANK(Q144,(N144:P144,Q144:AE144)),0)</f>
        <v>3</v>
      </c>
      <c r="AH144" s="5">
        <f>IF(R144&gt;0,RANK(R144,(N144:P144,Q144:AE144)),0)</f>
        <v>0</v>
      </c>
      <c r="AI144" s="5">
        <f>IF(T144&gt;0,RANK(T144,(N144:P144,Q144:AE144)),0)</f>
        <v>0</v>
      </c>
      <c r="AJ144" s="5">
        <f>IF(S144&gt;0,RANK(S144,(N144:P144,Q144:AE144)),0)</f>
        <v>4</v>
      </c>
      <c r="AK144" s="2">
        <f t="shared" si="58"/>
        <v>1.3035749555599448E-2</v>
      </c>
      <c r="AL144" s="2">
        <f t="shared" si="59"/>
        <v>0</v>
      </c>
      <c r="AM144" s="2">
        <f t="shared" si="60"/>
        <v>0</v>
      </c>
      <c r="AN144" s="2">
        <f t="shared" si="61"/>
        <v>6.12285206399368E-3</v>
      </c>
      <c r="AP144" t="s">
        <v>618</v>
      </c>
      <c r="AQ144" t="s">
        <v>282</v>
      </c>
      <c r="AR144">
        <v>4</v>
      </c>
      <c r="AT144" s="77">
        <v>29</v>
      </c>
      <c r="AU144" s="79">
        <v>85</v>
      </c>
      <c r="AV144" s="82">
        <f t="shared" si="51"/>
        <v>29085</v>
      </c>
      <c r="AW144" s="82">
        <f t="shared" si="52"/>
        <v>29085</v>
      </c>
      <c r="AX144" s="5" t="s">
        <v>195</v>
      </c>
    </row>
    <row r="145" spans="1:50" ht="15" hidden="1" customHeight="1" outlineLevel="1" x14ac:dyDescent="0.2">
      <c r="A145" t="s">
        <v>953</v>
      </c>
      <c r="B145" t="s">
        <v>282</v>
      </c>
      <c r="C145" s="1">
        <f t="shared" si="53"/>
        <v>2333</v>
      </c>
      <c r="D145" s="7">
        <f>IF(N145&gt;0, RANK(N145,(N145:P145,Q145:AE145)),0)</f>
        <v>2</v>
      </c>
      <c r="E145" s="7">
        <f>IF(O145&gt;0,RANK(O145,(N145:P145,Q145:AE145)),0)</f>
        <v>1</v>
      </c>
      <c r="F145" s="7">
        <f>IF(P145&gt;0,RANK(P145,(N145:P145,Q145:AE145)),0)</f>
        <v>0</v>
      </c>
      <c r="G145" s="45">
        <f t="shared" si="40"/>
        <v>1567</v>
      </c>
      <c r="H145" s="48">
        <f t="shared" si="41"/>
        <v>0.67166738105443635</v>
      </c>
      <c r="I145" s="2"/>
      <c r="J145" s="2">
        <f t="shared" si="54"/>
        <v>0.15473639091298758</v>
      </c>
      <c r="K145" s="2">
        <f t="shared" si="55"/>
        <v>0.82640377196742387</v>
      </c>
      <c r="L145" s="2">
        <f t="shared" si="56"/>
        <v>0</v>
      </c>
      <c r="M145" s="2">
        <f t="shared" si="57"/>
        <v>1.8859837119588607E-2</v>
      </c>
      <c r="N145" s="1">
        <v>361</v>
      </c>
      <c r="O145" s="1">
        <v>1928</v>
      </c>
      <c r="Q145" s="1">
        <v>34</v>
      </c>
      <c r="S145" s="1">
        <v>10</v>
      </c>
      <c r="V145" s="1">
        <v>0</v>
      </c>
      <c r="W145" s="1">
        <v>0</v>
      </c>
      <c r="X145" s="1">
        <v>0</v>
      </c>
      <c r="AG145" s="5">
        <f>IF(Q145&gt;0,RANK(Q145,(N145:P145,Q145:AE145)),0)</f>
        <v>3</v>
      </c>
      <c r="AH145" s="5">
        <f>IF(R145&gt;0,RANK(R145,(N145:P145,Q145:AE145)),0)</f>
        <v>0</v>
      </c>
      <c r="AI145" s="5">
        <f>IF(T145&gt;0,RANK(T145,(N145:P145,Q145:AE145)),0)</f>
        <v>0</v>
      </c>
      <c r="AJ145" s="5">
        <f>IF(S145&gt;0,RANK(S145,(N145:P145,Q145:AE145)),0)</f>
        <v>4</v>
      </c>
      <c r="AK145" s="2">
        <f t="shared" si="58"/>
        <v>1.4573510501500214E-2</v>
      </c>
      <c r="AL145" s="2">
        <f t="shared" si="59"/>
        <v>0</v>
      </c>
      <c r="AM145" s="2">
        <f t="shared" si="60"/>
        <v>0</v>
      </c>
      <c r="AN145" s="2">
        <f t="shared" si="61"/>
        <v>4.2863266180882984E-3</v>
      </c>
      <c r="AP145" t="s">
        <v>953</v>
      </c>
      <c r="AQ145" t="s">
        <v>282</v>
      </c>
      <c r="AR145">
        <v>6</v>
      </c>
      <c r="AT145" s="77">
        <v>29</v>
      </c>
      <c r="AU145" s="79">
        <v>87</v>
      </c>
      <c r="AV145" s="82">
        <f t="shared" si="51"/>
        <v>29087</v>
      </c>
      <c r="AW145" s="82">
        <f t="shared" si="52"/>
        <v>29087</v>
      </c>
      <c r="AX145" s="5" t="s">
        <v>195</v>
      </c>
    </row>
    <row r="146" spans="1:50" ht="15" hidden="1" customHeight="1" outlineLevel="1" x14ac:dyDescent="0.2">
      <c r="A146" t="s">
        <v>68</v>
      </c>
      <c r="B146" t="s">
        <v>282</v>
      </c>
      <c r="C146" s="1">
        <f t="shared" si="53"/>
        <v>5066</v>
      </c>
      <c r="D146" s="7">
        <f>IF(N146&gt;0, RANK(N146,(N146:P146,Q146:AE146)),0)</f>
        <v>2</v>
      </c>
      <c r="E146" s="7">
        <f>IF(O146&gt;0,RANK(O146,(N146:P146,Q146:AE146)),0)</f>
        <v>1</v>
      </c>
      <c r="F146" s="7">
        <f>IF(P146&gt;0,RANK(P146,(N146:P146,Q146:AE146)),0)</f>
        <v>0</v>
      </c>
      <c r="G146" s="45">
        <f t="shared" si="40"/>
        <v>2138</v>
      </c>
      <c r="H146" s="48">
        <f t="shared" si="41"/>
        <v>0.42202921437031188</v>
      </c>
      <c r="I146" s="2"/>
      <c r="J146" s="2">
        <f t="shared" si="54"/>
        <v>0.27378602447690487</v>
      </c>
      <c r="K146" s="2">
        <f t="shared" si="55"/>
        <v>0.69581523884721674</v>
      </c>
      <c r="L146" s="2">
        <f t="shared" si="56"/>
        <v>0</v>
      </c>
      <c r="M146" s="2">
        <f t="shared" si="57"/>
        <v>3.0398736675878446E-2</v>
      </c>
      <c r="N146" s="1">
        <v>1387</v>
      </c>
      <c r="O146" s="1">
        <v>3525</v>
      </c>
      <c r="Q146" s="1">
        <v>118</v>
      </c>
      <c r="S146" s="1">
        <v>36</v>
      </c>
      <c r="V146" s="1">
        <v>0</v>
      </c>
      <c r="W146" s="1">
        <v>0</v>
      </c>
      <c r="X146" s="1">
        <v>0</v>
      </c>
      <c r="AG146" s="5">
        <f>IF(Q146&gt;0,RANK(Q146,(N146:P146,Q146:AE146)),0)</f>
        <v>3</v>
      </c>
      <c r="AH146" s="5">
        <f>IF(R146&gt;0,RANK(R146,(N146:P146,Q146:AE146)),0)</f>
        <v>0</v>
      </c>
      <c r="AI146" s="5">
        <f>IF(T146&gt;0,RANK(T146,(N146:P146,Q146:AE146)),0)</f>
        <v>0</v>
      </c>
      <c r="AJ146" s="5">
        <f>IF(S146&gt;0,RANK(S146,(N146:P146,Q146:AE146)),0)</f>
        <v>4</v>
      </c>
      <c r="AK146" s="2">
        <f t="shared" si="58"/>
        <v>2.3292538491906829E-2</v>
      </c>
      <c r="AL146" s="2">
        <f t="shared" si="59"/>
        <v>0</v>
      </c>
      <c r="AM146" s="2">
        <f t="shared" si="60"/>
        <v>0</v>
      </c>
      <c r="AN146" s="2">
        <f t="shared" si="61"/>
        <v>7.1061981839715752E-3</v>
      </c>
      <c r="AP146" t="s">
        <v>68</v>
      </c>
      <c r="AQ146" t="s">
        <v>282</v>
      </c>
      <c r="AR146">
        <v>4</v>
      </c>
      <c r="AT146" s="77">
        <v>29</v>
      </c>
      <c r="AU146" s="79">
        <v>89</v>
      </c>
      <c r="AV146" s="82">
        <f t="shared" si="51"/>
        <v>29089</v>
      </c>
      <c r="AW146" s="82">
        <f t="shared" si="52"/>
        <v>29089</v>
      </c>
      <c r="AX146" s="5" t="s">
        <v>195</v>
      </c>
    </row>
    <row r="147" spans="1:50" ht="15" hidden="1" customHeight="1" outlineLevel="1" x14ac:dyDescent="0.2">
      <c r="A147" t="s">
        <v>183</v>
      </c>
      <c r="B147" t="s">
        <v>282</v>
      </c>
      <c r="C147" s="1">
        <f t="shared" si="53"/>
        <v>18528</v>
      </c>
      <c r="D147" s="7">
        <f>IF(N147&gt;0, RANK(N147,(N147:P147,Q147:AE147)),0)</f>
        <v>2</v>
      </c>
      <c r="E147" s="7">
        <f>IF(O147&gt;0,RANK(O147,(N147:P147,Q147:AE147)),0)</f>
        <v>1</v>
      </c>
      <c r="F147" s="7">
        <f>IF(P147&gt;0,RANK(P147,(N147:P147,Q147:AE147)),0)</f>
        <v>0</v>
      </c>
      <c r="G147" s="45">
        <f t="shared" si="40"/>
        <v>11737</v>
      </c>
      <c r="H147" s="48">
        <f t="shared" si="41"/>
        <v>0.63347366148531947</v>
      </c>
      <c r="I147" s="2"/>
      <c r="J147" s="2">
        <f t="shared" si="54"/>
        <v>0.17325129533678757</v>
      </c>
      <c r="K147" s="2">
        <f t="shared" si="55"/>
        <v>0.8067249568221071</v>
      </c>
      <c r="L147" s="2">
        <f t="shared" si="56"/>
        <v>0</v>
      </c>
      <c r="M147" s="2">
        <f t="shared" si="57"/>
        <v>2.0023747841105388E-2</v>
      </c>
      <c r="N147" s="1">
        <v>3210</v>
      </c>
      <c r="O147" s="1">
        <v>14947</v>
      </c>
      <c r="Q147" s="1">
        <v>287</v>
      </c>
      <c r="S147" s="1">
        <v>84</v>
      </c>
      <c r="V147" s="1">
        <v>0</v>
      </c>
      <c r="W147" s="1">
        <v>0</v>
      </c>
      <c r="X147" s="1">
        <v>0</v>
      </c>
      <c r="AG147" s="5">
        <f>IF(Q147&gt;0,RANK(Q147,(N147:P147,Q147:AE147)),0)</f>
        <v>3</v>
      </c>
      <c r="AH147" s="5">
        <f>IF(R147&gt;0,RANK(R147,(N147:P147,Q147:AE147)),0)</f>
        <v>0</v>
      </c>
      <c r="AI147" s="5">
        <f>IF(T147&gt;0,RANK(T147,(N147:P147,Q147:AE147)),0)</f>
        <v>0</v>
      </c>
      <c r="AJ147" s="5">
        <f>IF(S147&gt;0,RANK(S147,(N147:P147,Q147:AE147)),0)</f>
        <v>4</v>
      </c>
      <c r="AK147" s="2">
        <f t="shared" si="58"/>
        <v>1.5490069084628671E-2</v>
      </c>
      <c r="AL147" s="2">
        <f t="shared" si="59"/>
        <v>0</v>
      </c>
      <c r="AM147" s="2">
        <f t="shared" si="60"/>
        <v>0</v>
      </c>
      <c r="AN147" s="2">
        <f t="shared" si="61"/>
        <v>4.5336787564766836E-3</v>
      </c>
      <c r="AP147" t="s">
        <v>183</v>
      </c>
      <c r="AQ147" t="s">
        <v>282</v>
      </c>
      <c r="AR147">
        <v>8</v>
      </c>
      <c r="AT147" s="77">
        <v>29</v>
      </c>
      <c r="AU147" s="79">
        <v>91</v>
      </c>
      <c r="AV147" s="82">
        <f t="shared" si="51"/>
        <v>29091</v>
      </c>
      <c r="AW147" s="82">
        <f t="shared" si="52"/>
        <v>29091</v>
      </c>
      <c r="AX147" s="5" t="s">
        <v>195</v>
      </c>
    </row>
    <row r="148" spans="1:50" ht="15" hidden="1" customHeight="1" outlineLevel="1" x14ac:dyDescent="0.2">
      <c r="A148" t="s">
        <v>184</v>
      </c>
      <c r="B148" t="s">
        <v>282</v>
      </c>
      <c r="C148" s="1">
        <f t="shared" si="53"/>
        <v>4531</v>
      </c>
      <c r="D148" s="7">
        <f>IF(N148&gt;0, RANK(N148,(N148:P148,Q148:AE148)),0)</f>
        <v>2</v>
      </c>
      <c r="E148" s="7">
        <f>IF(O148&gt;0,RANK(O148,(N148:P148,Q148:AE148)),0)</f>
        <v>1</v>
      </c>
      <c r="F148" s="7">
        <f>IF(P148&gt;0,RANK(P148,(N148:P148,Q148:AE148)),0)</f>
        <v>0</v>
      </c>
      <c r="G148" s="45">
        <f t="shared" si="40"/>
        <v>2161</v>
      </c>
      <c r="H148" s="48">
        <f t="shared" si="41"/>
        <v>0.47693665857426615</v>
      </c>
      <c r="I148" s="2"/>
      <c r="J148" s="2">
        <f t="shared" si="54"/>
        <v>0.24387552416685057</v>
      </c>
      <c r="K148" s="2">
        <f t="shared" si="55"/>
        <v>0.7208121827411168</v>
      </c>
      <c r="L148" s="2">
        <f t="shared" si="56"/>
        <v>0</v>
      </c>
      <c r="M148" s="2">
        <f t="shared" si="57"/>
        <v>3.5312293092032654E-2</v>
      </c>
      <c r="N148" s="1">
        <v>1105</v>
      </c>
      <c r="O148" s="1">
        <v>3266</v>
      </c>
      <c r="Q148" s="1">
        <v>116</v>
      </c>
      <c r="S148" s="1">
        <v>44</v>
      </c>
      <c r="V148" s="1">
        <v>0</v>
      </c>
      <c r="W148" s="1">
        <v>0</v>
      </c>
      <c r="X148" s="1">
        <v>0</v>
      </c>
      <c r="AG148" s="5">
        <f>IF(Q148&gt;0,RANK(Q148,(N148:P148,Q148:AE148)),0)</f>
        <v>3</v>
      </c>
      <c r="AH148" s="5">
        <f>IF(R148&gt;0,RANK(R148,(N148:P148,Q148:AE148)),0)</f>
        <v>0</v>
      </c>
      <c r="AI148" s="5">
        <f>IF(T148&gt;0,RANK(T148,(N148:P148,Q148:AE148)),0)</f>
        <v>0</v>
      </c>
      <c r="AJ148" s="5">
        <f>IF(S148&gt;0,RANK(S148,(N148:P148,Q148:AE148)),0)</f>
        <v>4</v>
      </c>
      <c r="AK148" s="2">
        <f t="shared" si="58"/>
        <v>2.560141249172368E-2</v>
      </c>
      <c r="AL148" s="2">
        <f t="shared" si="59"/>
        <v>0</v>
      </c>
      <c r="AM148" s="2">
        <f t="shared" si="60"/>
        <v>0</v>
      </c>
      <c r="AN148" s="2">
        <f t="shared" si="61"/>
        <v>9.7108806003089829E-3</v>
      </c>
      <c r="AP148" t="s">
        <v>184</v>
      </c>
      <c r="AQ148" t="s">
        <v>282</v>
      </c>
      <c r="AR148">
        <v>8</v>
      </c>
      <c r="AT148" s="77">
        <v>29</v>
      </c>
      <c r="AU148" s="79">
        <v>93</v>
      </c>
      <c r="AV148" s="82">
        <f t="shared" si="51"/>
        <v>29093</v>
      </c>
      <c r="AW148" s="82">
        <f t="shared" si="52"/>
        <v>29093</v>
      </c>
      <c r="AX148" s="5" t="s">
        <v>195</v>
      </c>
    </row>
    <row r="149" spans="1:50" ht="15" hidden="1" customHeight="1" outlineLevel="1" x14ac:dyDescent="0.2">
      <c r="A149" t="s">
        <v>277</v>
      </c>
      <c r="B149" t="s">
        <v>282</v>
      </c>
      <c r="C149" s="1">
        <f t="shared" si="53"/>
        <v>331359</v>
      </c>
      <c r="D149" s="7">
        <f>IF(N149&gt;0, RANK(N149,(N149:P149,Q149:AE149)),0)</f>
        <v>1</v>
      </c>
      <c r="E149" s="7">
        <f>IF(O149&gt;0,RANK(O149,(N149:P149,Q149:AE149)),0)</f>
        <v>2</v>
      </c>
      <c r="F149" s="7">
        <f>IF(P149&gt;0,RANK(P149,(N149:P149,Q149:AE149)),0)</f>
        <v>0</v>
      </c>
      <c r="G149" s="45">
        <f t="shared" si="40"/>
        <v>65335</v>
      </c>
      <c r="H149" s="48">
        <f t="shared" si="41"/>
        <v>0.1971728548190935</v>
      </c>
      <c r="I149" s="2"/>
      <c r="J149" s="2">
        <f t="shared" si="54"/>
        <v>0.58629160517746615</v>
      </c>
      <c r="K149" s="2">
        <f t="shared" si="55"/>
        <v>0.38911875035837262</v>
      </c>
      <c r="L149" s="2">
        <f t="shared" si="56"/>
        <v>0</v>
      </c>
      <c r="M149" s="2">
        <f t="shared" si="57"/>
        <v>2.4589644464161231E-2</v>
      </c>
      <c r="N149" s="1">
        <v>194273</v>
      </c>
      <c r="O149" s="1">
        <v>128938</v>
      </c>
      <c r="Q149" s="1">
        <v>5540</v>
      </c>
      <c r="S149" s="1">
        <v>2606</v>
      </c>
      <c r="V149" s="1">
        <v>2</v>
      </c>
      <c r="W149" s="1">
        <v>0</v>
      </c>
      <c r="X149" s="1">
        <v>0</v>
      </c>
      <c r="AG149" s="5">
        <f>IF(Q149&gt;0,RANK(Q149,(N149:P149,Q149:AE149)),0)</f>
        <v>3</v>
      </c>
      <c r="AH149" s="5">
        <f>IF(R149&gt;0,RANK(R149,(N149:P149,Q149:AE149)),0)</f>
        <v>0</v>
      </c>
      <c r="AI149" s="5">
        <f>IF(T149&gt;0,RANK(T149,(N149:P149,Q149:AE149)),0)</f>
        <v>0</v>
      </c>
      <c r="AJ149" s="5">
        <f>IF(S149&gt;0,RANK(S149,(N149:P149,Q149:AE149)),0)</f>
        <v>4</v>
      </c>
      <c r="AK149" s="2">
        <f t="shared" si="58"/>
        <v>1.6719026795710995E-2</v>
      </c>
      <c r="AL149" s="2">
        <f t="shared" si="59"/>
        <v>0</v>
      </c>
      <c r="AM149" s="2">
        <f t="shared" si="60"/>
        <v>0</v>
      </c>
      <c r="AN149" s="2">
        <f t="shared" si="61"/>
        <v>7.8645819187044864E-3</v>
      </c>
      <c r="AP149" t="s">
        <v>277</v>
      </c>
      <c r="AQ149" t="s">
        <v>282</v>
      </c>
      <c r="AT149" s="77">
        <v>29</v>
      </c>
      <c r="AU149" s="79">
        <v>95</v>
      </c>
      <c r="AV149" s="82">
        <f t="shared" si="51"/>
        <v>29095</v>
      </c>
      <c r="AW149" s="82">
        <f t="shared" si="52"/>
        <v>29095</v>
      </c>
      <c r="AX149" s="5" t="s">
        <v>195</v>
      </c>
    </row>
    <row r="150" spans="1:50" ht="15" hidden="1" customHeight="1" outlineLevel="1" x14ac:dyDescent="0.2">
      <c r="A150" t="s">
        <v>193</v>
      </c>
      <c r="B150" t="s">
        <v>282</v>
      </c>
      <c r="C150" s="1">
        <f t="shared" si="53"/>
        <v>52161</v>
      </c>
      <c r="D150" s="7">
        <f>IF(N150&gt;0, RANK(N150,(N150:P150,Q150:AE150)),0)</f>
        <v>2</v>
      </c>
      <c r="E150" s="7">
        <f>IF(O150&gt;0,RANK(O150,(N150:P150,Q150:AE150)),0)</f>
        <v>1</v>
      </c>
      <c r="F150" s="7">
        <f>IF(P150&gt;0,RANK(P150,(N150:P150,Q150:AE150)),0)</f>
        <v>0</v>
      </c>
      <c r="G150" s="45">
        <f t="shared" si="40"/>
        <v>24510</v>
      </c>
      <c r="H150" s="48">
        <f t="shared" si="41"/>
        <v>0.46989129809627883</v>
      </c>
      <c r="I150" s="2"/>
      <c r="J150" s="2">
        <f t="shared" si="54"/>
        <v>0.25313931864803207</v>
      </c>
      <c r="K150" s="2">
        <f t="shared" si="55"/>
        <v>0.72303061674431091</v>
      </c>
      <c r="L150" s="2">
        <f t="shared" si="56"/>
        <v>0</v>
      </c>
      <c r="M150" s="2">
        <f t="shared" si="57"/>
        <v>2.383006460765702E-2</v>
      </c>
      <c r="N150" s="1">
        <v>13204</v>
      </c>
      <c r="O150" s="1">
        <v>37714</v>
      </c>
      <c r="Q150" s="1">
        <v>956</v>
      </c>
      <c r="S150" s="1">
        <v>286</v>
      </c>
      <c r="V150" s="1">
        <v>0</v>
      </c>
      <c r="W150" s="1">
        <v>1</v>
      </c>
      <c r="X150" s="1">
        <v>0</v>
      </c>
      <c r="AG150" s="5">
        <f>IF(Q150&gt;0,RANK(Q150,(N150:P150,Q150:AE150)),0)</f>
        <v>3</v>
      </c>
      <c r="AH150" s="5">
        <f>IF(R150&gt;0,RANK(R150,(N150:P150,Q150:AE150)),0)</f>
        <v>0</v>
      </c>
      <c r="AI150" s="5">
        <f>IF(T150&gt;0,RANK(T150,(N150:P150,Q150:AE150)),0)</f>
        <v>0</v>
      </c>
      <c r="AJ150" s="5">
        <f>IF(S150&gt;0,RANK(S150,(N150:P150,Q150:AE150)),0)</f>
        <v>4</v>
      </c>
      <c r="AK150" s="2">
        <f t="shared" si="58"/>
        <v>1.832786948102989E-2</v>
      </c>
      <c r="AL150" s="2">
        <f t="shared" si="59"/>
        <v>0</v>
      </c>
      <c r="AM150" s="2">
        <f t="shared" si="60"/>
        <v>0</v>
      </c>
      <c r="AN150" s="2">
        <f t="shared" si="61"/>
        <v>5.483023715036138E-3</v>
      </c>
      <c r="AP150" t="s">
        <v>193</v>
      </c>
      <c r="AQ150" t="s">
        <v>282</v>
      </c>
      <c r="AR150">
        <v>7</v>
      </c>
      <c r="AT150" s="77">
        <v>29</v>
      </c>
      <c r="AU150" s="79">
        <v>97</v>
      </c>
      <c r="AV150" s="82">
        <f t="shared" si="51"/>
        <v>29097</v>
      </c>
      <c r="AW150" s="82">
        <f t="shared" si="52"/>
        <v>29097</v>
      </c>
      <c r="AX150" s="5" t="s">
        <v>195</v>
      </c>
    </row>
    <row r="151" spans="1:50" ht="15" hidden="1" customHeight="1" outlineLevel="1" x14ac:dyDescent="0.2">
      <c r="A151" t="s">
        <v>528</v>
      </c>
      <c r="B151" t="s">
        <v>282</v>
      </c>
      <c r="C151" s="1">
        <f t="shared" si="53"/>
        <v>115694</v>
      </c>
      <c r="D151" s="7">
        <f>IF(N151&gt;0, RANK(N151,(N151:P151,Q151:AE151)),0)</f>
        <v>2</v>
      </c>
      <c r="E151" s="7">
        <f>IF(O151&gt;0,RANK(O151,(N151:P151,Q151:AE151)),0)</f>
        <v>1</v>
      </c>
      <c r="F151" s="7">
        <f>IF(P151&gt;0,RANK(P151,(N151:P151,Q151:AE151)),0)</f>
        <v>0</v>
      </c>
      <c r="G151" s="45">
        <f t="shared" si="40"/>
        <v>35076</v>
      </c>
      <c r="H151" s="48">
        <f t="shared" si="41"/>
        <v>0.30317907583798642</v>
      </c>
      <c r="I151" s="2"/>
      <c r="J151" s="2">
        <f t="shared" si="54"/>
        <v>0.33593790516362126</v>
      </c>
      <c r="K151" s="2">
        <f t="shared" si="55"/>
        <v>0.63911698100160774</v>
      </c>
      <c r="L151" s="2">
        <f t="shared" si="56"/>
        <v>0</v>
      </c>
      <c r="M151" s="2">
        <f t="shared" si="57"/>
        <v>2.4945113834770938E-2</v>
      </c>
      <c r="N151" s="1">
        <v>38866</v>
      </c>
      <c r="O151" s="1">
        <v>73942</v>
      </c>
      <c r="Q151" s="1">
        <v>2105</v>
      </c>
      <c r="S151" s="1">
        <v>781</v>
      </c>
      <c r="V151" s="1">
        <v>0</v>
      </c>
      <c r="W151" s="1">
        <v>0</v>
      </c>
      <c r="X151" s="1">
        <v>0</v>
      </c>
      <c r="AG151" s="5">
        <f>IF(Q151&gt;0,RANK(Q151,(N151:P151,Q151:AE151)),0)</f>
        <v>3</v>
      </c>
      <c r="AH151" s="5">
        <f>IF(R151&gt;0,RANK(R151,(N151:P151,Q151:AE151)),0)</f>
        <v>0</v>
      </c>
      <c r="AI151" s="5">
        <f>IF(T151&gt;0,RANK(T151,(N151:P151,Q151:AE151)),0)</f>
        <v>0</v>
      </c>
      <c r="AJ151" s="5">
        <f>IF(S151&gt;0,RANK(S151,(N151:P151,Q151:AE151)),0)</f>
        <v>4</v>
      </c>
      <c r="AK151" s="2">
        <f t="shared" si="58"/>
        <v>1.8194547686137569E-2</v>
      </c>
      <c r="AL151" s="2">
        <f t="shared" si="59"/>
        <v>0</v>
      </c>
      <c r="AM151" s="2">
        <f t="shared" si="60"/>
        <v>0</v>
      </c>
      <c r="AN151" s="2">
        <f t="shared" si="61"/>
        <v>6.7505661486334644E-3</v>
      </c>
      <c r="AP151" t="s">
        <v>528</v>
      </c>
      <c r="AQ151" t="s">
        <v>282</v>
      </c>
      <c r="AT151" s="77">
        <v>29</v>
      </c>
      <c r="AU151" s="79">
        <v>99</v>
      </c>
      <c r="AV151" s="82">
        <f t="shared" si="51"/>
        <v>29099</v>
      </c>
      <c r="AW151" s="82">
        <f t="shared" si="52"/>
        <v>29099</v>
      </c>
      <c r="AX151" s="5" t="s">
        <v>195</v>
      </c>
    </row>
    <row r="152" spans="1:50" ht="15" hidden="1" customHeight="1" outlineLevel="1" x14ac:dyDescent="0.2">
      <c r="A152" t="s">
        <v>92</v>
      </c>
      <c r="B152" t="s">
        <v>282</v>
      </c>
      <c r="C152" s="1">
        <f t="shared" si="53"/>
        <v>23027</v>
      </c>
      <c r="D152" s="7">
        <f>IF(N152&gt;0, RANK(N152,(N152:P152,Q152:AE152)),0)</f>
        <v>2</v>
      </c>
      <c r="E152" s="7">
        <f>IF(O152&gt;0,RANK(O152,(N152:P152,Q152:AE152)),0)</f>
        <v>1</v>
      </c>
      <c r="F152" s="7">
        <f>IF(P152&gt;0,RANK(P152,(N152:P152,Q152:AE152)),0)</f>
        <v>0</v>
      </c>
      <c r="G152" s="45">
        <f t="shared" si="40"/>
        <v>8426</v>
      </c>
      <c r="H152" s="48">
        <f t="shared" si="41"/>
        <v>0.36591826985712422</v>
      </c>
      <c r="I152" s="2"/>
      <c r="J152" s="2">
        <f t="shared" si="54"/>
        <v>0.29943110261866507</v>
      </c>
      <c r="K152" s="2">
        <f t="shared" si="55"/>
        <v>0.66534937247578929</v>
      </c>
      <c r="L152" s="2">
        <f t="shared" si="56"/>
        <v>0</v>
      </c>
      <c r="M152" s="2">
        <f t="shared" si="57"/>
        <v>3.5219524905545585E-2</v>
      </c>
      <c r="N152" s="1">
        <v>6895</v>
      </c>
      <c r="O152" s="1">
        <v>15321</v>
      </c>
      <c r="Q152" s="1">
        <v>643</v>
      </c>
      <c r="S152" s="1">
        <v>168</v>
      </c>
      <c r="V152" s="1">
        <v>0</v>
      </c>
      <c r="W152" s="1">
        <v>0</v>
      </c>
      <c r="X152" s="1">
        <v>0</v>
      </c>
      <c r="AG152" s="5">
        <f>IF(Q152&gt;0,RANK(Q152,(N152:P152,Q152:AE152)),0)</f>
        <v>3</v>
      </c>
      <c r="AH152" s="5">
        <f>IF(R152&gt;0,RANK(R152,(N152:P152,Q152:AE152)),0)</f>
        <v>0</v>
      </c>
      <c r="AI152" s="5">
        <f>IF(T152&gt;0,RANK(T152,(N152:P152,Q152:AE152)),0)</f>
        <v>0</v>
      </c>
      <c r="AJ152" s="5">
        <f>IF(S152&gt;0,RANK(S152,(N152:P152,Q152:AE152)),0)</f>
        <v>4</v>
      </c>
      <c r="AK152" s="2">
        <f t="shared" si="58"/>
        <v>2.7923741694532506E-2</v>
      </c>
      <c r="AL152" s="2">
        <f t="shared" si="59"/>
        <v>0</v>
      </c>
      <c r="AM152" s="2">
        <f t="shared" si="60"/>
        <v>0</v>
      </c>
      <c r="AN152" s="2">
        <f t="shared" si="61"/>
        <v>7.2957832110131585E-3</v>
      </c>
      <c r="AP152" t="s">
        <v>92</v>
      </c>
      <c r="AQ152" t="s">
        <v>282</v>
      </c>
      <c r="AR152">
        <v>4</v>
      </c>
      <c r="AT152" s="77">
        <v>29</v>
      </c>
      <c r="AU152" s="79">
        <v>101</v>
      </c>
      <c r="AV152" s="82">
        <f t="shared" si="51"/>
        <v>29101</v>
      </c>
      <c r="AW152" s="82">
        <f t="shared" si="52"/>
        <v>29101</v>
      </c>
      <c r="AX152" s="5" t="s">
        <v>195</v>
      </c>
    </row>
    <row r="153" spans="1:50" ht="15" hidden="1" customHeight="1" outlineLevel="1" x14ac:dyDescent="0.2">
      <c r="A153" t="s">
        <v>868</v>
      </c>
      <c r="B153" t="s">
        <v>282</v>
      </c>
      <c r="C153" s="1">
        <f t="shared" si="53"/>
        <v>1834</v>
      </c>
      <c r="D153" s="7">
        <f>IF(N153&gt;0, RANK(N153,(N153:P153,Q153:AE153)),0)</f>
        <v>2</v>
      </c>
      <c r="E153" s="7">
        <f>IF(O153&gt;0,RANK(O153,(N153:P153,Q153:AE153)),0)</f>
        <v>1</v>
      </c>
      <c r="F153" s="7">
        <f>IF(P153&gt;0,RANK(P153,(N153:P153,Q153:AE153)),0)</f>
        <v>0</v>
      </c>
      <c r="G153" s="45">
        <f t="shared" si="40"/>
        <v>1222</v>
      </c>
      <c r="H153" s="48">
        <f t="shared" si="41"/>
        <v>0.66630316248636856</v>
      </c>
      <c r="I153" s="2"/>
      <c r="J153" s="2">
        <f t="shared" si="54"/>
        <v>0.16030534351145037</v>
      </c>
      <c r="K153" s="2">
        <f t="shared" si="55"/>
        <v>0.82660850599781899</v>
      </c>
      <c r="L153" s="2">
        <f t="shared" si="56"/>
        <v>0</v>
      </c>
      <c r="M153" s="2">
        <f t="shared" si="57"/>
        <v>1.3086150490730697E-2</v>
      </c>
      <c r="N153" s="1">
        <v>294</v>
      </c>
      <c r="O153" s="1">
        <v>1516</v>
      </c>
      <c r="Q153" s="1">
        <v>20</v>
      </c>
      <c r="S153" s="1">
        <v>4</v>
      </c>
      <c r="V153" s="1">
        <v>0</v>
      </c>
      <c r="W153" s="1">
        <v>0</v>
      </c>
      <c r="X153" s="1">
        <v>0</v>
      </c>
      <c r="AG153" s="5">
        <f>IF(Q153&gt;0,RANK(Q153,(N153:P153,Q153:AE153)),0)</f>
        <v>3</v>
      </c>
      <c r="AH153" s="5">
        <f>IF(R153&gt;0,RANK(R153,(N153:P153,Q153:AE153)),0)</f>
        <v>0</v>
      </c>
      <c r="AI153" s="5">
        <f>IF(T153&gt;0,RANK(T153,(N153:P153,Q153:AE153)),0)</f>
        <v>0</v>
      </c>
      <c r="AJ153" s="5">
        <f>IF(S153&gt;0,RANK(S153,(N153:P153,Q153:AE153)),0)</f>
        <v>4</v>
      </c>
      <c r="AK153" s="2">
        <f t="shared" si="58"/>
        <v>1.0905125408942203E-2</v>
      </c>
      <c r="AL153" s="2">
        <f t="shared" si="59"/>
        <v>0</v>
      </c>
      <c r="AM153" s="2">
        <f t="shared" si="60"/>
        <v>0</v>
      </c>
      <c r="AN153" s="2">
        <f t="shared" si="61"/>
        <v>2.1810250817884407E-3</v>
      </c>
      <c r="AP153" t="s">
        <v>868</v>
      </c>
      <c r="AQ153" t="s">
        <v>282</v>
      </c>
      <c r="AR153">
        <v>6</v>
      </c>
      <c r="AT153" s="77">
        <v>29</v>
      </c>
      <c r="AU153" s="79">
        <v>103</v>
      </c>
      <c r="AV153" s="82">
        <f t="shared" si="51"/>
        <v>29103</v>
      </c>
      <c r="AW153" s="82">
        <f t="shared" si="52"/>
        <v>29103</v>
      </c>
      <c r="AX153" s="5" t="s">
        <v>195</v>
      </c>
    </row>
    <row r="154" spans="1:50" ht="15" hidden="1" customHeight="1" outlineLevel="1" x14ac:dyDescent="0.2">
      <c r="A154" t="s">
        <v>273</v>
      </c>
      <c r="B154" t="s">
        <v>282</v>
      </c>
      <c r="C154" s="1">
        <f t="shared" si="53"/>
        <v>16770</v>
      </c>
      <c r="D154" s="7">
        <f>IF(N154&gt;0, RANK(N154,(N154:P154,Q154:AE154)),0)</f>
        <v>2</v>
      </c>
      <c r="E154" s="7">
        <f>IF(O154&gt;0,RANK(O154,(N154:P154,Q154:AE154)),0)</f>
        <v>1</v>
      </c>
      <c r="F154" s="7">
        <f>IF(P154&gt;0,RANK(P154,(N154:P154,Q154:AE154)),0)</f>
        <v>0</v>
      </c>
      <c r="G154" s="45">
        <f t="shared" si="40"/>
        <v>10934</v>
      </c>
      <c r="H154" s="48">
        <f t="shared" si="41"/>
        <v>0.65199761478831242</v>
      </c>
      <c r="I154" s="2"/>
      <c r="J154" s="2">
        <f t="shared" si="54"/>
        <v>0.16380441264162193</v>
      </c>
      <c r="K154" s="2">
        <f t="shared" si="55"/>
        <v>0.81580202742993446</v>
      </c>
      <c r="L154" s="2">
        <f t="shared" si="56"/>
        <v>0</v>
      </c>
      <c r="M154" s="2">
        <f t="shared" si="57"/>
        <v>2.0393559928443605E-2</v>
      </c>
      <c r="N154" s="1">
        <v>2747</v>
      </c>
      <c r="O154" s="1">
        <v>13681</v>
      </c>
      <c r="Q154" s="1">
        <v>260</v>
      </c>
      <c r="S154" s="1">
        <v>82</v>
      </c>
      <c r="V154" s="1">
        <v>0</v>
      </c>
      <c r="W154" s="1">
        <v>0</v>
      </c>
      <c r="X154" s="1">
        <v>0</v>
      </c>
      <c r="AG154" s="5">
        <f>IF(Q154&gt;0,RANK(Q154,(N154:P154,Q154:AE154)),0)</f>
        <v>3</v>
      </c>
      <c r="AH154" s="5">
        <f>IF(R154&gt;0,RANK(R154,(N154:P154,Q154:AE154)),0)</f>
        <v>0</v>
      </c>
      <c r="AI154" s="5">
        <f>IF(T154&gt;0,RANK(T154,(N154:P154,Q154:AE154)),0)</f>
        <v>0</v>
      </c>
      <c r="AJ154" s="5">
        <f>IF(S154&gt;0,RANK(S154,(N154:P154,Q154:AE154)),0)</f>
        <v>4</v>
      </c>
      <c r="AK154" s="2">
        <f t="shared" si="58"/>
        <v>1.5503875968992248E-2</v>
      </c>
      <c r="AL154" s="2">
        <f t="shared" si="59"/>
        <v>0</v>
      </c>
      <c r="AM154" s="2">
        <f t="shared" si="60"/>
        <v>0</v>
      </c>
      <c r="AN154" s="2">
        <f t="shared" si="61"/>
        <v>4.8896839594514017E-3</v>
      </c>
      <c r="AP154" t="s">
        <v>273</v>
      </c>
      <c r="AQ154" t="s">
        <v>282</v>
      </c>
      <c r="AR154">
        <v>4</v>
      </c>
      <c r="AT154" s="77">
        <v>29</v>
      </c>
      <c r="AU154" s="79">
        <v>105</v>
      </c>
      <c r="AV154" s="82">
        <f t="shared" si="51"/>
        <v>29105</v>
      </c>
      <c r="AW154" s="82">
        <f t="shared" si="52"/>
        <v>29105</v>
      </c>
      <c r="AX154" s="5" t="s">
        <v>195</v>
      </c>
    </row>
    <row r="155" spans="1:50" ht="15" hidden="1" customHeight="1" outlineLevel="1" x14ac:dyDescent="0.2">
      <c r="A155" t="s">
        <v>205</v>
      </c>
      <c r="B155" t="s">
        <v>282</v>
      </c>
      <c r="C155" s="1">
        <f t="shared" si="53"/>
        <v>17033</v>
      </c>
      <c r="D155" s="7">
        <f>IF(N155&gt;0, RANK(N155,(N155:P155,Q155:AE155)),0)</f>
        <v>2</v>
      </c>
      <c r="E155" s="7">
        <f>IF(O155&gt;0,RANK(O155,(N155:P155,Q155:AE155)),0)</f>
        <v>1</v>
      </c>
      <c r="F155" s="7">
        <f>IF(P155&gt;0,RANK(P155,(N155:P155,Q155:AE155)),0)</f>
        <v>0</v>
      </c>
      <c r="G155" s="45">
        <f t="shared" si="40"/>
        <v>7787</v>
      </c>
      <c r="H155" s="48">
        <f t="shared" si="41"/>
        <v>0.45717137321669699</v>
      </c>
      <c r="I155" s="2"/>
      <c r="J155" s="2">
        <f t="shared" si="54"/>
        <v>0.26131626842012562</v>
      </c>
      <c r="K155" s="2">
        <f t="shared" si="55"/>
        <v>0.71848764163682266</v>
      </c>
      <c r="L155" s="2">
        <f t="shared" si="56"/>
        <v>0</v>
      </c>
      <c r="M155" s="2">
        <f t="shared" si="57"/>
        <v>2.0196089943051776E-2</v>
      </c>
      <c r="N155" s="1">
        <v>4451</v>
      </c>
      <c r="O155" s="1">
        <v>12238</v>
      </c>
      <c r="Q155" s="1">
        <v>274</v>
      </c>
      <c r="S155" s="1">
        <v>70</v>
      </c>
      <c r="V155" s="1">
        <v>0</v>
      </c>
      <c r="W155" s="1">
        <v>0</v>
      </c>
      <c r="X155" s="1">
        <v>0</v>
      </c>
      <c r="AG155" s="5">
        <f>IF(Q155&gt;0,RANK(Q155,(N155:P155,Q155:AE155)),0)</f>
        <v>3</v>
      </c>
      <c r="AH155" s="5">
        <f>IF(R155&gt;0,RANK(R155,(N155:P155,Q155:AE155)),0)</f>
        <v>0</v>
      </c>
      <c r="AI155" s="5">
        <f>IF(T155&gt;0,RANK(T155,(N155:P155,Q155:AE155)),0)</f>
        <v>0</v>
      </c>
      <c r="AJ155" s="5">
        <f>IF(S155&gt;0,RANK(S155,(N155:P155,Q155:AE155)),0)</f>
        <v>4</v>
      </c>
      <c r="AK155" s="2">
        <f t="shared" si="58"/>
        <v>1.6086420477895848E-2</v>
      </c>
      <c r="AL155" s="2">
        <f t="shared" si="59"/>
        <v>0</v>
      </c>
      <c r="AM155" s="2">
        <f t="shared" si="60"/>
        <v>0</v>
      </c>
      <c r="AN155" s="2">
        <f t="shared" si="61"/>
        <v>4.1096694651558737E-3</v>
      </c>
      <c r="AP155" t="s">
        <v>205</v>
      </c>
      <c r="AQ155" t="s">
        <v>282</v>
      </c>
      <c r="AR155">
        <v>5</v>
      </c>
      <c r="AT155" s="77">
        <v>29</v>
      </c>
      <c r="AU155" s="79">
        <v>107</v>
      </c>
      <c r="AV155" s="82">
        <f t="shared" si="51"/>
        <v>29107</v>
      </c>
      <c r="AW155" s="82">
        <f t="shared" si="52"/>
        <v>29107</v>
      </c>
      <c r="AX155" s="5" t="s">
        <v>195</v>
      </c>
    </row>
    <row r="156" spans="1:50" ht="15" hidden="1" customHeight="1" outlineLevel="1" x14ac:dyDescent="0.2">
      <c r="A156" t="s">
        <v>632</v>
      </c>
      <c r="B156" t="s">
        <v>282</v>
      </c>
      <c r="C156" s="1">
        <f t="shared" si="53"/>
        <v>17813</v>
      </c>
      <c r="D156" s="7">
        <f>IF(N156&gt;0, RANK(N156,(N156:P156,Q156:AE156)),0)</f>
        <v>2</v>
      </c>
      <c r="E156" s="7">
        <f>IF(O156&gt;0,RANK(O156,(N156:P156,Q156:AE156)),0)</f>
        <v>1</v>
      </c>
      <c r="F156" s="7">
        <f>IF(P156&gt;0,RANK(P156,(N156:P156,Q156:AE156)),0)</f>
        <v>0</v>
      </c>
      <c r="G156" s="45">
        <f t="shared" si="40"/>
        <v>10991</v>
      </c>
      <c r="H156" s="48">
        <f t="shared" si="41"/>
        <v>0.61702127659574468</v>
      </c>
      <c r="I156" s="2"/>
      <c r="J156" s="2">
        <f t="shared" si="54"/>
        <v>0.17880199854039186</v>
      </c>
      <c r="K156" s="2">
        <f t="shared" si="55"/>
        <v>0.79582327513613649</v>
      </c>
      <c r="L156" s="2">
        <f t="shared" si="56"/>
        <v>0</v>
      </c>
      <c r="M156" s="2">
        <f t="shared" si="57"/>
        <v>2.5374726323471597E-2</v>
      </c>
      <c r="N156" s="1">
        <v>3185</v>
      </c>
      <c r="O156" s="1">
        <v>14176</v>
      </c>
      <c r="Q156" s="1">
        <v>347</v>
      </c>
      <c r="S156" s="1">
        <v>105</v>
      </c>
      <c r="V156" s="1">
        <v>0</v>
      </c>
      <c r="W156" s="1">
        <v>0</v>
      </c>
      <c r="X156" s="1">
        <v>0</v>
      </c>
      <c r="AG156" s="5">
        <f>IF(Q156&gt;0,RANK(Q156,(N156:P156,Q156:AE156)),0)</f>
        <v>3</v>
      </c>
      <c r="AH156" s="5">
        <f>IF(R156&gt;0,RANK(R156,(N156:P156,Q156:AE156)),0)</f>
        <v>0</v>
      </c>
      <c r="AI156" s="5">
        <f>IF(T156&gt;0,RANK(T156,(N156:P156,Q156:AE156)),0)</f>
        <v>0</v>
      </c>
      <c r="AJ156" s="5">
        <f>IF(S156&gt;0,RANK(S156,(N156:P156,Q156:AE156)),0)</f>
        <v>4</v>
      </c>
      <c r="AK156" s="2">
        <f t="shared" si="58"/>
        <v>1.9480154943019145E-2</v>
      </c>
      <c r="AL156" s="2">
        <f t="shared" si="59"/>
        <v>0</v>
      </c>
      <c r="AM156" s="2">
        <f t="shared" si="60"/>
        <v>0</v>
      </c>
      <c r="AN156" s="2">
        <f t="shared" si="61"/>
        <v>5.8945713804524789E-3</v>
      </c>
      <c r="AP156" t="s">
        <v>632</v>
      </c>
      <c r="AQ156" t="s">
        <v>282</v>
      </c>
      <c r="AR156">
        <v>7</v>
      </c>
      <c r="AT156" s="77">
        <v>29</v>
      </c>
      <c r="AU156" s="79">
        <v>109</v>
      </c>
      <c r="AV156" s="82">
        <f t="shared" si="51"/>
        <v>29109</v>
      </c>
      <c r="AW156" s="82">
        <f t="shared" si="52"/>
        <v>29109</v>
      </c>
      <c r="AX156" s="5" t="s">
        <v>195</v>
      </c>
    </row>
    <row r="157" spans="1:50" ht="15" hidden="1" customHeight="1" outlineLevel="1" x14ac:dyDescent="0.2">
      <c r="A157" t="s">
        <v>109</v>
      </c>
      <c r="B157" t="s">
        <v>282</v>
      </c>
      <c r="C157" s="1">
        <f t="shared" si="53"/>
        <v>4568</v>
      </c>
      <c r="D157" s="7">
        <f>IF(N157&gt;0, RANK(N157,(N157:P157,Q157:AE157)),0)</f>
        <v>2</v>
      </c>
      <c r="E157" s="7">
        <f>IF(O157&gt;0,RANK(O157,(N157:P157,Q157:AE157)),0)</f>
        <v>1</v>
      </c>
      <c r="F157" s="7">
        <f>IF(P157&gt;0,RANK(P157,(N157:P157,Q157:AE157)),0)</f>
        <v>0</v>
      </c>
      <c r="G157" s="45">
        <f t="shared" si="40"/>
        <v>2758</v>
      </c>
      <c r="H157" s="48">
        <f t="shared" si="41"/>
        <v>0.60376532399299476</v>
      </c>
      <c r="I157" s="2"/>
      <c r="J157" s="2">
        <f t="shared" si="54"/>
        <v>0.19264448336252188</v>
      </c>
      <c r="K157" s="2">
        <f t="shared" si="55"/>
        <v>0.79640980735551659</v>
      </c>
      <c r="L157" s="2">
        <f t="shared" si="56"/>
        <v>0</v>
      </c>
      <c r="M157" s="2">
        <f t="shared" si="57"/>
        <v>1.0945709281961591E-2</v>
      </c>
      <c r="N157" s="1">
        <v>880</v>
      </c>
      <c r="O157" s="1">
        <v>3638</v>
      </c>
      <c r="Q157" s="1">
        <v>31</v>
      </c>
      <c r="S157" s="1">
        <v>19</v>
      </c>
      <c r="V157" s="1">
        <v>0</v>
      </c>
      <c r="W157" s="1">
        <v>0</v>
      </c>
      <c r="X157" s="1">
        <v>0</v>
      </c>
      <c r="AG157" s="5">
        <f>IF(Q157&gt;0,RANK(Q157,(N157:P157,Q157:AE157)),0)</f>
        <v>3</v>
      </c>
      <c r="AH157" s="5">
        <f>IF(R157&gt;0,RANK(R157,(N157:P157,Q157:AE157)),0)</f>
        <v>0</v>
      </c>
      <c r="AI157" s="5">
        <f>IF(T157&gt;0,RANK(T157,(N157:P157,Q157:AE157)),0)</f>
        <v>0</v>
      </c>
      <c r="AJ157" s="5">
        <f>IF(S157&gt;0,RANK(S157,(N157:P157,Q157:AE157)),0)</f>
        <v>4</v>
      </c>
      <c r="AK157" s="2">
        <f t="shared" si="58"/>
        <v>6.7863397548161121E-3</v>
      </c>
      <c r="AL157" s="2">
        <f t="shared" si="59"/>
        <v>0</v>
      </c>
      <c r="AM157" s="2">
        <f t="shared" si="60"/>
        <v>0</v>
      </c>
      <c r="AN157" s="2">
        <f t="shared" si="61"/>
        <v>4.159369527145359E-3</v>
      </c>
      <c r="AP157" t="s">
        <v>109</v>
      </c>
      <c r="AQ157" t="s">
        <v>282</v>
      </c>
      <c r="AR157">
        <v>6</v>
      </c>
      <c r="AT157" s="77">
        <v>29</v>
      </c>
      <c r="AU157" s="79">
        <v>111</v>
      </c>
      <c r="AV157" s="82">
        <f t="shared" si="51"/>
        <v>29111</v>
      </c>
      <c r="AW157" s="82">
        <f t="shared" si="52"/>
        <v>29111</v>
      </c>
      <c r="AX157" s="5" t="s">
        <v>195</v>
      </c>
    </row>
    <row r="158" spans="1:50" ht="15" hidden="1" customHeight="1" outlineLevel="1" x14ac:dyDescent="0.2">
      <c r="A158" t="s">
        <v>741</v>
      </c>
      <c r="B158" t="s">
        <v>282</v>
      </c>
      <c r="C158" s="1">
        <f t="shared" si="53"/>
        <v>28905</v>
      </c>
      <c r="D158" s="7">
        <f>IF(N158&gt;0, RANK(N158,(N158:P158,Q158:AE158)),0)</f>
        <v>2</v>
      </c>
      <c r="E158" s="7">
        <f>IF(O158&gt;0,RANK(O158,(N158:P158,Q158:AE158)),0)</f>
        <v>1</v>
      </c>
      <c r="F158" s="7">
        <f>IF(P158&gt;0,RANK(P158,(N158:P158,Q158:AE158)),0)</f>
        <v>0</v>
      </c>
      <c r="G158" s="45">
        <f t="shared" si="40"/>
        <v>13898</v>
      </c>
      <c r="H158" s="48">
        <f t="shared" si="41"/>
        <v>0.48081646773914549</v>
      </c>
      <c r="I158" s="2"/>
      <c r="J158" s="2">
        <f t="shared" si="54"/>
        <v>0.24618578100674623</v>
      </c>
      <c r="K158" s="2">
        <f t="shared" si="55"/>
        <v>0.7270022487458917</v>
      </c>
      <c r="L158" s="2">
        <f t="shared" si="56"/>
        <v>0</v>
      </c>
      <c r="M158" s="2">
        <f t="shared" si="57"/>
        <v>2.6811970247362038E-2</v>
      </c>
      <c r="N158" s="1">
        <v>7116</v>
      </c>
      <c r="O158" s="1">
        <v>21014</v>
      </c>
      <c r="Q158" s="1">
        <v>604</v>
      </c>
      <c r="S158" s="1">
        <v>171</v>
      </c>
      <c r="V158" s="1">
        <v>0</v>
      </c>
      <c r="W158" s="1">
        <v>0</v>
      </c>
      <c r="X158" s="1">
        <v>0</v>
      </c>
      <c r="AG158" s="5">
        <f>IF(Q158&gt;0,RANK(Q158,(N158:P158,Q158:AE158)),0)</f>
        <v>3</v>
      </c>
      <c r="AH158" s="5">
        <f>IF(R158&gt;0,RANK(R158,(N158:P158,Q158:AE158)),0)</f>
        <v>0</v>
      </c>
      <c r="AI158" s="5">
        <f>IF(T158&gt;0,RANK(T158,(N158:P158,Q158:AE158)),0)</f>
        <v>0</v>
      </c>
      <c r="AJ158" s="5">
        <f>IF(S158&gt;0,RANK(S158,(N158:P158,Q158:AE158)),0)</f>
        <v>4</v>
      </c>
      <c r="AK158" s="2">
        <f t="shared" si="58"/>
        <v>2.0896038747621519E-2</v>
      </c>
      <c r="AL158" s="2">
        <f t="shared" si="59"/>
        <v>0</v>
      </c>
      <c r="AM158" s="2">
        <f t="shared" si="60"/>
        <v>0</v>
      </c>
      <c r="AN158" s="2">
        <f t="shared" si="61"/>
        <v>5.9159314997405295E-3</v>
      </c>
      <c r="AP158" t="s">
        <v>741</v>
      </c>
      <c r="AQ158" t="s">
        <v>282</v>
      </c>
      <c r="AR158">
        <v>3</v>
      </c>
      <c r="AT158" s="77">
        <v>29</v>
      </c>
      <c r="AU158" s="79">
        <v>113</v>
      </c>
      <c r="AV158" s="82">
        <f t="shared" si="51"/>
        <v>29113</v>
      </c>
      <c r="AW158" s="82">
        <f t="shared" si="52"/>
        <v>29113</v>
      </c>
      <c r="AX158" s="5" t="s">
        <v>195</v>
      </c>
    </row>
    <row r="159" spans="1:50" ht="15" hidden="1" customHeight="1" outlineLevel="1" x14ac:dyDescent="0.2">
      <c r="A159" t="s">
        <v>406</v>
      </c>
      <c r="B159" t="s">
        <v>282</v>
      </c>
      <c r="C159" s="1">
        <f t="shared" si="53"/>
        <v>5691</v>
      </c>
      <c r="D159" s="7">
        <f>IF(N159&gt;0, RANK(N159,(N159:P159,Q159:AE159)),0)</f>
        <v>2</v>
      </c>
      <c r="E159" s="7">
        <f>IF(O159&gt;0,RANK(O159,(N159:P159,Q159:AE159)),0)</f>
        <v>1</v>
      </c>
      <c r="F159" s="7">
        <f>IF(P159&gt;0,RANK(P159,(N159:P159,Q159:AE159)),0)</f>
        <v>0</v>
      </c>
      <c r="G159" s="45">
        <f t="shared" si="40"/>
        <v>2967</v>
      </c>
      <c r="H159" s="48">
        <f t="shared" si="41"/>
        <v>0.52134949920927776</v>
      </c>
      <c r="I159" s="2"/>
      <c r="J159" s="2">
        <f t="shared" si="54"/>
        <v>0.22983658408012653</v>
      </c>
      <c r="K159" s="2">
        <f t="shared" si="55"/>
        <v>0.75118608328940428</v>
      </c>
      <c r="L159" s="2">
        <f t="shared" si="56"/>
        <v>0</v>
      </c>
      <c r="M159" s="2">
        <f t="shared" si="57"/>
        <v>1.897733263046919E-2</v>
      </c>
      <c r="N159" s="1">
        <v>1308</v>
      </c>
      <c r="O159" s="1">
        <v>4275</v>
      </c>
      <c r="Q159" s="1">
        <v>83</v>
      </c>
      <c r="S159" s="1">
        <v>25</v>
      </c>
      <c r="V159" s="1">
        <v>0</v>
      </c>
      <c r="W159" s="1">
        <v>0</v>
      </c>
      <c r="X159" s="1">
        <v>0</v>
      </c>
      <c r="AG159" s="5">
        <f>IF(Q159&gt;0,RANK(Q159,(N159:P159,Q159:AE159)),0)</f>
        <v>3</v>
      </c>
      <c r="AH159" s="5">
        <f>IF(R159&gt;0,RANK(R159,(N159:P159,Q159:AE159)),0)</f>
        <v>0</v>
      </c>
      <c r="AI159" s="5">
        <f>IF(T159&gt;0,RANK(T159,(N159:P159,Q159:AE159)),0)</f>
        <v>0</v>
      </c>
      <c r="AJ159" s="5">
        <f>IF(S159&gt;0,RANK(S159,(N159:P159,Q159:AE159)),0)</f>
        <v>4</v>
      </c>
      <c r="AK159" s="2">
        <f t="shared" si="58"/>
        <v>1.4584431558601301E-2</v>
      </c>
      <c r="AL159" s="2">
        <f t="shared" si="59"/>
        <v>0</v>
      </c>
      <c r="AM159" s="2">
        <f t="shared" si="60"/>
        <v>0</v>
      </c>
      <c r="AN159" s="2">
        <f t="shared" si="61"/>
        <v>4.3929010718678618E-3</v>
      </c>
      <c r="AP159" t="s">
        <v>406</v>
      </c>
      <c r="AQ159" t="s">
        <v>282</v>
      </c>
      <c r="AR159">
        <v>6</v>
      </c>
      <c r="AT159" s="77">
        <v>29</v>
      </c>
      <c r="AU159" s="79">
        <v>115</v>
      </c>
      <c r="AV159" s="82">
        <f t="shared" si="51"/>
        <v>29115</v>
      </c>
      <c r="AW159" s="82">
        <f t="shared" si="52"/>
        <v>29115</v>
      </c>
      <c r="AX159" s="5" t="s">
        <v>195</v>
      </c>
    </row>
    <row r="160" spans="1:50" ht="15" hidden="1" customHeight="1" outlineLevel="1" x14ac:dyDescent="0.2">
      <c r="A160" t="s">
        <v>529</v>
      </c>
      <c r="B160" t="s">
        <v>282</v>
      </c>
      <c r="C160" s="1">
        <f t="shared" si="53"/>
        <v>6709</v>
      </c>
      <c r="D160" s="7">
        <f>IF(N160&gt;0, RANK(N160,(N160:P160,Q160:AE160)),0)</f>
        <v>2</v>
      </c>
      <c r="E160" s="7">
        <f>IF(O160&gt;0,RANK(O160,(N160:P160,Q160:AE160)),0)</f>
        <v>1</v>
      </c>
      <c r="F160" s="7">
        <f>IF(P160&gt;0,RANK(P160,(N160:P160,Q160:AE160)),0)</f>
        <v>0</v>
      </c>
      <c r="G160" s="45">
        <f t="shared" si="40"/>
        <v>3926</v>
      </c>
      <c r="H160" s="48">
        <f t="shared" si="41"/>
        <v>0.58518408108510955</v>
      </c>
      <c r="I160" s="2"/>
      <c r="J160" s="2">
        <f t="shared" si="54"/>
        <v>0.19853927559994039</v>
      </c>
      <c r="K160" s="2">
        <f t="shared" si="55"/>
        <v>0.78372335668504989</v>
      </c>
      <c r="L160" s="2">
        <f t="shared" si="56"/>
        <v>0</v>
      </c>
      <c r="M160" s="2">
        <f t="shared" si="57"/>
        <v>1.7737367715009666E-2</v>
      </c>
      <c r="N160" s="1">
        <v>1332</v>
      </c>
      <c r="O160" s="1">
        <v>5258</v>
      </c>
      <c r="Q160" s="1">
        <v>89</v>
      </c>
      <c r="S160" s="1">
        <v>30</v>
      </c>
      <c r="V160" s="1">
        <v>0</v>
      </c>
      <c r="W160" s="1">
        <v>0</v>
      </c>
      <c r="X160" s="1">
        <v>0</v>
      </c>
      <c r="AG160" s="5">
        <f>IF(Q160&gt;0,RANK(Q160,(N160:P160,Q160:AE160)),0)</f>
        <v>3</v>
      </c>
      <c r="AH160" s="5">
        <f>IF(R160&gt;0,RANK(R160,(N160:P160,Q160:AE160)),0)</f>
        <v>0</v>
      </c>
      <c r="AI160" s="5">
        <f>IF(T160&gt;0,RANK(T160,(N160:P160,Q160:AE160)),0)</f>
        <v>0</v>
      </c>
      <c r="AJ160" s="5">
        <f>IF(S160&gt;0,RANK(S160,(N160:P160,Q160:AE160)),0)</f>
        <v>4</v>
      </c>
      <c r="AK160" s="2">
        <f t="shared" si="58"/>
        <v>1.3265762408704725E-2</v>
      </c>
      <c r="AL160" s="2">
        <f t="shared" si="59"/>
        <v>0</v>
      </c>
      <c r="AM160" s="2">
        <f t="shared" si="60"/>
        <v>0</v>
      </c>
      <c r="AN160" s="2">
        <f t="shared" si="61"/>
        <v>4.4716053063049632E-3</v>
      </c>
      <c r="AP160" t="s">
        <v>529</v>
      </c>
      <c r="AQ160" t="s">
        <v>282</v>
      </c>
      <c r="AR160">
        <v>6</v>
      </c>
      <c r="AT160" s="77">
        <v>29</v>
      </c>
      <c r="AU160" s="79">
        <v>117</v>
      </c>
      <c r="AV160" s="82">
        <f t="shared" si="51"/>
        <v>29117</v>
      </c>
      <c r="AW160" s="82">
        <f t="shared" si="52"/>
        <v>29117</v>
      </c>
      <c r="AX160" s="5" t="s">
        <v>195</v>
      </c>
    </row>
    <row r="161" spans="1:50" ht="15" hidden="1" customHeight="1" outlineLevel="1" x14ac:dyDescent="0.2">
      <c r="A161" t="s">
        <v>619</v>
      </c>
      <c r="B161" t="s">
        <v>282</v>
      </c>
      <c r="C161" s="1">
        <f t="shared" si="53"/>
        <v>8967</v>
      </c>
      <c r="D161" s="7">
        <f>IF(N161&gt;0, RANK(N161,(N161:P161,Q161:AE161)),0)</f>
        <v>2</v>
      </c>
      <c r="E161" s="7">
        <f>IF(O161&gt;0,RANK(O161,(N161:P161,Q161:AE161)),0)</f>
        <v>1</v>
      </c>
      <c r="F161" s="7">
        <f>IF(P161&gt;0,RANK(P161,(N161:P161,Q161:AE161)),0)</f>
        <v>0</v>
      </c>
      <c r="G161" s="45">
        <f t="shared" si="40"/>
        <v>5887</v>
      </c>
      <c r="H161" s="48">
        <f t="shared" si="41"/>
        <v>0.65651834504293516</v>
      </c>
      <c r="I161" s="2"/>
      <c r="J161" s="2">
        <f t="shared" si="54"/>
        <v>0.16036578565852572</v>
      </c>
      <c r="K161" s="2">
        <f t="shared" si="55"/>
        <v>0.81688413070146093</v>
      </c>
      <c r="L161" s="2">
        <f t="shared" si="56"/>
        <v>0</v>
      </c>
      <c r="M161" s="2">
        <f t="shared" si="57"/>
        <v>2.2750083640013408E-2</v>
      </c>
      <c r="N161" s="1">
        <v>1438</v>
      </c>
      <c r="O161" s="1">
        <v>7325</v>
      </c>
      <c r="Q161" s="1">
        <v>166</v>
      </c>
      <c r="S161" s="1">
        <v>38</v>
      </c>
      <c r="V161" s="1">
        <v>0</v>
      </c>
      <c r="W161" s="1">
        <v>0</v>
      </c>
      <c r="X161" s="1">
        <v>0</v>
      </c>
      <c r="AG161" s="5">
        <f>IF(Q161&gt;0,RANK(Q161,(N161:P161,Q161:AE161)),0)</f>
        <v>3</v>
      </c>
      <c r="AH161" s="5">
        <f>IF(R161&gt;0,RANK(R161,(N161:P161,Q161:AE161)),0)</f>
        <v>0</v>
      </c>
      <c r="AI161" s="5">
        <f>IF(T161&gt;0,RANK(T161,(N161:P161,Q161:AE161)),0)</f>
        <v>0</v>
      </c>
      <c r="AJ161" s="5">
        <f>IF(S161&gt;0,RANK(S161,(N161:P161,Q161:AE161)),0)</f>
        <v>4</v>
      </c>
      <c r="AK161" s="2">
        <f t="shared" si="58"/>
        <v>1.8512322961971674E-2</v>
      </c>
      <c r="AL161" s="2">
        <f t="shared" si="59"/>
        <v>0</v>
      </c>
      <c r="AM161" s="2">
        <f t="shared" si="60"/>
        <v>0</v>
      </c>
      <c r="AN161" s="2">
        <f t="shared" si="61"/>
        <v>4.2377606780417089E-3</v>
      </c>
      <c r="AP161" t="s">
        <v>619</v>
      </c>
      <c r="AQ161" t="s">
        <v>282</v>
      </c>
      <c r="AR161">
        <v>7</v>
      </c>
      <c r="AT161" s="77">
        <v>29</v>
      </c>
      <c r="AU161" s="79">
        <v>119</v>
      </c>
      <c r="AV161" s="82">
        <f t="shared" si="51"/>
        <v>29119</v>
      </c>
      <c r="AW161" s="82">
        <f t="shared" si="52"/>
        <v>29119</v>
      </c>
      <c r="AX161" s="5" t="s">
        <v>195</v>
      </c>
    </row>
    <row r="162" spans="1:50" ht="15" hidden="1" customHeight="1" outlineLevel="1" x14ac:dyDescent="0.2">
      <c r="A162" t="s">
        <v>181</v>
      </c>
      <c r="B162" t="s">
        <v>282</v>
      </c>
      <c r="C162" s="1">
        <f t="shared" si="53"/>
        <v>7797</v>
      </c>
      <c r="D162" s="7">
        <f>IF(N162&gt;0, RANK(N162,(N162:P162,Q162:AE162)),0)</f>
        <v>2</v>
      </c>
      <c r="E162" s="7">
        <f>IF(O162&gt;0,RANK(O162,(N162:P162,Q162:AE162)),0)</f>
        <v>1</v>
      </c>
      <c r="F162" s="7">
        <f>IF(P162&gt;0,RANK(P162,(N162:P162,Q162:AE162)),0)</f>
        <v>0</v>
      </c>
      <c r="G162" s="45">
        <f t="shared" ref="G162:G225" si="62">IF(C162&gt;0,MAX(N162:P162)-LARGE(N162:P162,2),0)</f>
        <v>4521</v>
      </c>
      <c r="H162" s="48">
        <f t="shared" ref="H162:H225" si="63">IF(C162&gt;0,G162/C162,0)</f>
        <v>0.57983839938437864</v>
      </c>
      <c r="I162" s="2"/>
      <c r="J162" s="2">
        <f t="shared" si="54"/>
        <v>0.20200076952674106</v>
      </c>
      <c r="K162" s="2">
        <f t="shared" si="55"/>
        <v>0.78183916891111971</v>
      </c>
      <c r="L162" s="2">
        <f t="shared" si="56"/>
        <v>0</v>
      </c>
      <c r="M162" s="2">
        <f t="shared" si="57"/>
        <v>1.6160061562139227E-2</v>
      </c>
      <c r="N162" s="1">
        <v>1575</v>
      </c>
      <c r="O162" s="1">
        <v>6096</v>
      </c>
      <c r="Q162" s="1">
        <v>101</v>
      </c>
      <c r="S162" s="1">
        <v>25</v>
      </c>
      <c r="V162" s="1">
        <v>0</v>
      </c>
      <c r="W162" s="1">
        <v>0</v>
      </c>
      <c r="X162" s="1">
        <v>0</v>
      </c>
      <c r="AG162" s="5">
        <f>IF(Q162&gt;0,RANK(Q162,(N162:P162,Q162:AE162)),0)</f>
        <v>3</v>
      </c>
      <c r="AH162" s="5">
        <f>IF(R162&gt;0,RANK(R162,(N162:P162,Q162:AE162)),0)</f>
        <v>0</v>
      </c>
      <c r="AI162" s="5">
        <f>IF(T162&gt;0,RANK(T162,(N162:P162,Q162:AE162)),0)</f>
        <v>0</v>
      </c>
      <c r="AJ162" s="5">
        <f>IF(S162&gt;0,RANK(S162,(N162:P162,Q162:AE162)),0)</f>
        <v>4</v>
      </c>
      <c r="AK162" s="2">
        <f t="shared" si="58"/>
        <v>1.2953700141079903E-2</v>
      </c>
      <c r="AL162" s="2">
        <f t="shared" si="59"/>
        <v>0</v>
      </c>
      <c r="AM162" s="2">
        <f t="shared" si="60"/>
        <v>0</v>
      </c>
      <c r="AN162" s="2">
        <f t="shared" si="61"/>
        <v>3.2063614210593818E-3</v>
      </c>
      <c r="AP162" t="s">
        <v>181</v>
      </c>
      <c r="AQ162" t="s">
        <v>282</v>
      </c>
      <c r="AR162">
        <v>6</v>
      </c>
      <c r="AT162" s="77">
        <v>29</v>
      </c>
      <c r="AU162" s="79">
        <v>121</v>
      </c>
      <c r="AV162" s="82">
        <f t="shared" si="51"/>
        <v>29121</v>
      </c>
      <c r="AW162" s="82">
        <f t="shared" si="52"/>
        <v>29121</v>
      </c>
      <c r="AX162" s="5" t="s">
        <v>195</v>
      </c>
    </row>
    <row r="163" spans="1:50" ht="15" hidden="1" customHeight="1" outlineLevel="1" x14ac:dyDescent="0.2">
      <c r="A163" t="s">
        <v>389</v>
      </c>
      <c r="B163" t="s">
        <v>282</v>
      </c>
      <c r="C163" s="1">
        <f t="shared" si="53"/>
        <v>5658</v>
      </c>
      <c r="D163" s="7">
        <f>IF(N163&gt;0, RANK(N163,(N163:P163,Q163:AE163)),0)</f>
        <v>2</v>
      </c>
      <c r="E163" s="7">
        <f>IF(O163&gt;0,RANK(O163,(N163:P163,Q163:AE163)),0)</f>
        <v>1</v>
      </c>
      <c r="F163" s="7">
        <f>IF(P163&gt;0,RANK(P163,(N163:P163,Q163:AE163)),0)</f>
        <v>0</v>
      </c>
      <c r="G163" s="45">
        <f t="shared" si="62"/>
        <v>3236</v>
      </c>
      <c r="H163" s="48">
        <f t="shared" si="63"/>
        <v>0.57193354542241071</v>
      </c>
      <c r="I163" s="2"/>
      <c r="J163" s="2">
        <f t="shared" si="54"/>
        <v>0.19901025097207495</v>
      </c>
      <c r="K163" s="2">
        <f t="shared" si="55"/>
        <v>0.77094379639448574</v>
      </c>
      <c r="L163" s="2">
        <f t="shared" si="56"/>
        <v>0</v>
      </c>
      <c r="M163" s="2">
        <f t="shared" si="57"/>
        <v>3.0045952633439343E-2</v>
      </c>
      <c r="N163" s="1">
        <v>1126</v>
      </c>
      <c r="O163" s="1">
        <v>4362</v>
      </c>
      <c r="Q163" s="1">
        <v>144</v>
      </c>
      <c r="S163" s="1">
        <v>26</v>
      </c>
      <c r="V163" s="1">
        <v>0</v>
      </c>
      <c r="W163" s="1">
        <v>0</v>
      </c>
      <c r="X163" s="1">
        <v>0</v>
      </c>
      <c r="AG163" s="5">
        <f>IF(Q163&gt;0,RANK(Q163,(N163:P163,Q163:AE163)),0)</f>
        <v>3</v>
      </c>
      <c r="AH163" s="5">
        <f>IF(R163&gt;0,RANK(R163,(N163:P163,Q163:AE163)),0)</f>
        <v>0</v>
      </c>
      <c r="AI163" s="5">
        <f>IF(T163&gt;0,RANK(T163,(N163:P163,Q163:AE163)),0)</f>
        <v>0</v>
      </c>
      <c r="AJ163" s="5">
        <f>IF(S163&gt;0,RANK(S163,(N163:P163,Q163:AE163)),0)</f>
        <v>4</v>
      </c>
      <c r="AK163" s="2">
        <f t="shared" si="58"/>
        <v>2.5450689289501591E-2</v>
      </c>
      <c r="AL163" s="2">
        <f t="shared" si="59"/>
        <v>0</v>
      </c>
      <c r="AM163" s="2">
        <f t="shared" si="60"/>
        <v>0</v>
      </c>
      <c r="AN163" s="2">
        <f t="shared" si="61"/>
        <v>4.5952633439377876E-3</v>
      </c>
      <c r="AP163" t="s">
        <v>389</v>
      </c>
      <c r="AQ163" t="s">
        <v>282</v>
      </c>
      <c r="AR163">
        <v>8</v>
      </c>
      <c r="AT163" s="77">
        <v>29</v>
      </c>
      <c r="AU163" s="79">
        <v>123</v>
      </c>
      <c r="AV163" s="82">
        <f t="shared" si="51"/>
        <v>29123</v>
      </c>
      <c r="AW163" s="82">
        <f t="shared" si="52"/>
        <v>29123</v>
      </c>
      <c r="AX163" s="5" t="s">
        <v>195</v>
      </c>
    </row>
    <row r="164" spans="1:50" ht="15" hidden="1" customHeight="1" outlineLevel="1" x14ac:dyDescent="0.2">
      <c r="A164" t="s">
        <v>412</v>
      </c>
      <c r="B164" t="s">
        <v>282</v>
      </c>
      <c r="C164" s="1">
        <f t="shared" si="53"/>
        <v>4772</v>
      </c>
      <c r="D164" s="7">
        <f>IF(N164&gt;0, RANK(N164,(N164:P164,Q164:AE164)),0)</f>
        <v>2</v>
      </c>
      <c r="E164" s="7">
        <f>IF(O164&gt;0,RANK(O164,(N164:P164,Q164:AE164)),0)</f>
        <v>1</v>
      </c>
      <c r="F164" s="7">
        <f>IF(P164&gt;0,RANK(P164,(N164:P164,Q164:AE164)),0)</f>
        <v>0</v>
      </c>
      <c r="G164" s="45">
        <f t="shared" si="62"/>
        <v>3060</v>
      </c>
      <c r="H164" s="48">
        <f t="shared" si="63"/>
        <v>0.64124056999161771</v>
      </c>
      <c r="I164" s="2"/>
      <c r="J164" s="2">
        <f t="shared" si="54"/>
        <v>0.17078792958927075</v>
      </c>
      <c r="K164" s="2">
        <f t="shared" si="55"/>
        <v>0.81202849958088852</v>
      </c>
      <c r="L164" s="2">
        <f t="shared" si="56"/>
        <v>0</v>
      </c>
      <c r="M164" s="2">
        <f t="shared" si="57"/>
        <v>1.7183570829840789E-2</v>
      </c>
      <c r="N164" s="1">
        <v>815</v>
      </c>
      <c r="O164" s="1">
        <v>3875</v>
      </c>
      <c r="Q164" s="1">
        <v>71</v>
      </c>
      <c r="S164" s="1">
        <v>11</v>
      </c>
      <c r="V164" s="1">
        <v>0</v>
      </c>
      <c r="W164" s="1">
        <v>0</v>
      </c>
      <c r="X164" s="1">
        <v>0</v>
      </c>
      <c r="AG164" s="5">
        <f>IF(Q164&gt;0,RANK(Q164,(N164:P164,Q164:AE164)),0)</f>
        <v>3</v>
      </c>
      <c r="AH164" s="5">
        <f>IF(R164&gt;0,RANK(R164,(N164:P164,Q164:AE164)),0)</f>
        <v>0</v>
      </c>
      <c r="AI164" s="5">
        <f>IF(T164&gt;0,RANK(T164,(N164:P164,Q164:AE164)),0)</f>
        <v>0</v>
      </c>
      <c r="AJ164" s="5">
        <f>IF(S164&gt;0,RANK(S164,(N164:P164,Q164:AE164)),0)</f>
        <v>4</v>
      </c>
      <c r="AK164" s="2">
        <f t="shared" si="58"/>
        <v>1.4878457669740152E-2</v>
      </c>
      <c r="AL164" s="2">
        <f t="shared" si="59"/>
        <v>0</v>
      </c>
      <c r="AM164" s="2">
        <f t="shared" si="60"/>
        <v>0</v>
      </c>
      <c r="AN164" s="2">
        <f t="shared" si="61"/>
        <v>2.3051131601005866E-3</v>
      </c>
      <c r="AP164" t="s">
        <v>412</v>
      </c>
      <c r="AQ164" t="s">
        <v>282</v>
      </c>
      <c r="AR164">
        <v>3</v>
      </c>
      <c r="AT164" s="77">
        <v>29</v>
      </c>
      <c r="AU164" s="79">
        <v>125</v>
      </c>
      <c r="AV164" s="82">
        <f t="shared" si="51"/>
        <v>29125</v>
      </c>
      <c r="AW164" s="82">
        <f t="shared" si="52"/>
        <v>29125</v>
      </c>
      <c r="AX164" s="5" t="s">
        <v>195</v>
      </c>
    </row>
    <row r="165" spans="1:50" ht="15" hidden="1" customHeight="1" outlineLevel="1" x14ac:dyDescent="0.2">
      <c r="A165" t="s">
        <v>139</v>
      </c>
      <c r="B165" t="s">
        <v>282</v>
      </c>
      <c r="C165" s="1">
        <f t="shared" si="53"/>
        <v>13282</v>
      </c>
      <c r="D165" s="7">
        <f>IF(N165&gt;0, RANK(N165,(N165:P165,Q165:AE165)),0)</f>
        <v>2</v>
      </c>
      <c r="E165" s="7">
        <f>IF(O165&gt;0,RANK(O165,(N165:P165,Q165:AE165)),0)</f>
        <v>1</v>
      </c>
      <c r="F165" s="7">
        <f>IF(P165&gt;0,RANK(P165,(N165:P165,Q165:AE165)),0)</f>
        <v>0</v>
      </c>
      <c r="G165" s="45">
        <f t="shared" si="62"/>
        <v>7067</v>
      </c>
      <c r="H165" s="48">
        <f t="shared" si="63"/>
        <v>0.53207348290920042</v>
      </c>
      <c r="I165" s="2"/>
      <c r="J165" s="2">
        <f t="shared" si="54"/>
        <v>0.22699894594187622</v>
      </c>
      <c r="K165" s="2">
        <f t="shared" si="55"/>
        <v>0.75907242885107662</v>
      </c>
      <c r="L165" s="2">
        <f t="shared" si="56"/>
        <v>0</v>
      </c>
      <c r="M165" s="2">
        <f t="shared" si="57"/>
        <v>1.3928625207047185E-2</v>
      </c>
      <c r="N165" s="1">
        <v>3015</v>
      </c>
      <c r="O165" s="1">
        <v>10082</v>
      </c>
      <c r="Q165" s="1">
        <v>144</v>
      </c>
      <c r="S165" s="1">
        <v>41</v>
      </c>
      <c r="V165" s="1">
        <v>0</v>
      </c>
      <c r="W165" s="1">
        <v>0</v>
      </c>
      <c r="X165" s="1">
        <v>0</v>
      </c>
      <c r="AG165" s="5">
        <f>IF(Q165&gt;0,RANK(Q165,(N165:P165,Q165:AE165)),0)</f>
        <v>3</v>
      </c>
      <c r="AH165" s="5">
        <f>IF(R165&gt;0,RANK(R165,(N165:P165,Q165:AE165)),0)</f>
        <v>0</v>
      </c>
      <c r="AI165" s="5">
        <f>IF(T165&gt;0,RANK(T165,(N165:P165,Q165:AE165)),0)</f>
        <v>0</v>
      </c>
      <c r="AJ165" s="5">
        <f>IF(S165&gt;0,RANK(S165,(N165:P165,Q165:AE165)),0)</f>
        <v>4</v>
      </c>
      <c r="AK165" s="2">
        <f t="shared" si="58"/>
        <v>1.0841740701701552E-2</v>
      </c>
      <c r="AL165" s="2">
        <f t="shared" si="59"/>
        <v>0</v>
      </c>
      <c r="AM165" s="2">
        <f t="shared" si="60"/>
        <v>0</v>
      </c>
      <c r="AN165" s="2">
        <f t="shared" si="61"/>
        <v>3.0868845053455803E-3</v>
      </c>
      <c r="AP165" t="s">
        <v>139</v>
      </c>
      <c r="AQ165" t="s">
        <v>282</v>
      </c>
      <c r="AR165">
        <v>6</v>
      </c>
      <c r="AT165" s="77">
        <v>29</v>
      </c>
      <c r="AU165" s="79">
        <v>127</v>
      </c>
      <c r="AV165" s="82">
        <f t="shared" si="51"/>
        <v>29127</v>
      </c>
      <c r="AW165" s="82">
        <f t="shared" si="52"/>
        <v>29127</v>
      </c>
      <c r="AX165" s="5" t="s">
        <v>195</v>
      </c>
    </row>
    <row r="166" spans="1:50" ht="15" hidden="1" customHeight="1" outlineLevel="1" x14ac:dyDescent="0.2">
      <c r="A166" t="s">
        <v>29</v>
      </c>
      <c r="B166" t="s">
        <v>282</v>
      </c>
      <c r="C166" s="1">
        <f t="shared" ref="C166:C197" si="64">SUM(N166:AE166)</f>
        <v>1765</v>
      </c>
      <c r="D166" s="7">
        <f>IF(N166&gt;0, RANK(N166,(N166:P166,Q166:AE166)),0)</f>
        <v>2</v>
      </c>
      <c r="E166" s="7">
        <f>IF(O166&gt;0,RANK(O166,(N166:P166,Q166:AE166)),0)</f>
        <v>1</v>
      </c>
      <c r="F166" s="7">
        <f>IF(P166&gt;0,RANK(P166,(N166:P166,Q166:AE166)),0)</f>
        <v>0</v>
      </c>
      <c r="G166" s="45">
        <f t="shared" si="62"/>
        <v>1329</v>
      </c>
      <c r="H166" s="48">
        <f t="shared" si="63"/>
        <v>0.7529745042492918</v>
      </c>
      <c r="I166" s="2"/>
      <c r="J166" s="2">
        <f t="shared" ref="J166:J197" si="65">IF($C166=0,"-",N166/$C166)</f>
        <v>0.11558073654390935</v>
      </c>
      <c r="K166" s="2">
        <f t="shared" ref="K166:K197" si="66">IF($C166=0,"-",O166/$C166)</f>
        <v>0.86855524079320112</v>
      </c>
      <c r="L166" s="2">
        <f t="shared" ref="L166:L197" si="67">IF($C166=0,"-",P166/$C166)</f>
        <v>0</v>
      </c>
      <c r="M166" s="2">
        <f t="shared" ref="M166:M197" si="68">IF(C166=0,"-",(1-J166-K166-L166))</f>
        <v>1.5864022662889554E-2</v>
      </c>
      <c r="N166" s="1">
        <v>204</v>
      </c>
      <c r="O166" s="1">
        <v>1533</v>
      </c>
      <c r="Q166" s="1">
        <v>21</v>
      </c>
      <c r="S166" s="1">
        <v>7</v>
      </c>
      <c r="V166" s="1">
        <v>0</v>
      </c>
      <c r="W166" s="1">
        <v>0</v>
      </c>
      <c r="X166" s="1">
        <v>0</v>
      </c>
      <c r="AG166" s="5">
        <f>IF(Q166&gt;0,RANK(Q166,(N166:P166,Q166:AE166)),0)</f>
        <v>3</v>
      </c>
      <c r="AH166" s="5">
        <f>IF(R166&gt;0,RANK(R166,(N166:P166,Q166:AE166)),0)</f>
        <v>0</v>
      </c>
      <c r="AI166" s="5">
        <f>IF(T166&gt;0,RANK(T166,(N166:P166,Q166:AE166)),0)</f>
        <v>0</v>
      </c>
      <c r="AJ166" s="5">
        <f>IF(S166&gt;0,RANK(S166,(N166:P166,Q166:AE166)),0)</f>
        <v>4</v>
      </c>
      <c r="AK166" s="2">
        <f t="shared" ref="AK166:AK197" si="69">IF($C166=0,"-",Q166/$C166)</f>
        <v>1.189801699716714E-2</v>
      </c>
      <c r="AL166" s="2">
        <f t="shared" ref="AL166:AL197" si="70">IF($C166=0,"-",R166/$C166)</f>
        <v>0</v>
      </c>
      <c r="AM166" s="2">
        <f t="shared" ref="AM166:AM197" si="71">IF($C166=0,"-",T166/$C166)</f>
        <v>0</v>
      </c>
      <c r="AN166" s="2">
        <f t="shared" ref="AN166:AN197" si="72">IF($C166=0,"-",S166/$C166)</f>
        <v>3.9660056657223799E-3</v>
      </c>
      <c r="AP166" t="s">
        <v>29</v>
      </c>
      <c r="AQ166" t="s">
        <v>282</v>
      </c>
      <c r="AR166">
        <v>6</v>
      </c>
      <c r="AT166" s="77">
        <v>29</v>
      </c>
      <c r="AU166" s="79">
        <v>129</v>
      </c>
      <c r="AV166" s="82">
        <f t="shared" si="51"/>
        <v>29129</v>
      </c>
      <c r="AW166" s="82">
        <f t="shared" si="52"/>
        <v>29129</v>
      </c>
      <c r="AX166" s="5" t="s">
        <v>195</v>
      </c>
    </row>
    <row r="167" spans="1:50" ht="15" hidden="1" customHeight="1" outlineLevel="1" x14ac:dyDescent="0.2">
      <c r="A167" t="s">
        <v>250</v>
      </c>
      <c r="B167" t="s">
        <v>282</v>
      </c>
      <c r="C167" s="1">
        <f t="shared" si="64"/>
        <v>12326</v>
      </c>
      <c r="D167" s="7">
        <f>IF(N167&gt;0, RANK(N167,(N167:P167,Q167:AE167)),0)</f>
        <v>2</v>
      </c>
      <c r="E167" s="7">
        <f>IF(O167&gt;0,RANK(O167,(N167:P167,Q167:AE167)),0)</f>
        <v>1</v>
      </c>
      <c r="F167" s="7">
        <f>IF(P167&gt;0,RANK(P167,(N167:P167,Q167:AE167)),0)</f>
        <v>0</v>
      </c>
      <c r="G167" s="45">
        <f t="shared" si="62"/>
        <v>8325</v>
      </c>
      <c r="H167" s="48">
        <f t="shared" si="63"/>
        <v>0.67540159013467471</v>
      </c>
      <c r="I167" s="2"/>
      <c r="J167" s="2">
        <f t="shared" si="65"/>
        <v>0.15317215641732923</v>
      </c>
      <c r="K167" s="2">
        <f t="shared" si="66"/>
        <v>0.82857374655200389</v>
      </c>
      <c r="L167" s="2">
        <f t="shared" si="67"/>
        <v>0</v>
      </c>
      <c r="M167" s="2">
        <f t="shared" si="68"/>
        <v>1.8254097030666938E-2</v>
      </c>
      <c r="N167" s="1">
        <v>1888</v>
      </c>
      <c r="O167" s="1">
        <v>10213</v>
      </c>
      <c r="Q167" s="1">
        <v>165</v>
      </c>
      <c r="S167" s="1">
        <v>60</v>
      </c>
      <c r="V167" s="1">
        <v>0</v>
      </c>
      <c r="W167" s="1">
        <v>0</v>
      </c>
      <c r="X167" s="1">
        <v>0</v>
      </c>
      <c r="AG167" s="5">
        <f>IF(Q167&gt;0,RANK(Q167,(N167:P167,Q167:AE167)),0)</f>
        <v>3</v>
      </c>
      <c r="AH167" s="5">
        <f>IF(R167&gt;0,RANK(R167,(N167:P167,Q167:AE167)),0)</f>
        <v>0</v>
      </c>
      <c r="AI167" s="5">
        <f>IF(T167&gt;0,RANK(T167,(N167:P167,Q167:AE167)),0)</f>
        <v>0</v>
      </c>
      <c r="AJ167" s="5">
        <f>IF(S167&gt;0,RANK(S167,(N167:P167,Q167:AE167)),0)</f>
        <v>4</v>
      </c>
      <c r="AK167" s="2">
        <f t="shared" si="69"/>
        <v>1.3386337822489047E-2</v>
      </c>
      <c r="AL167" s="2">
        <f t="shared" si="70"/>
        <v>0</v>
      </c>
      <c r="AM167" s="2">
        <f t="shared" si="71"/>
        <v>0</v>
      </c>
      <c r="AN167" s="2">
        <f t="shared" si="72"/>
        <v>4.8677592081778354E-3</v>
      </c>
      <c r="AP167" t="s">
        <v>250</v>
      </c>
      <c r="AQ167" t="s">
        <v>282</v>
      </c>
      <c r="AR167">
        <v>3</v>
      </c>
      <c r="AT167" s="77">
        <v>29</v>
      </c>
      <c r="AU167" s="79">
        <v>131</v>
      </c>
      <c r="AV167" s="82">
        <f t="shared" si="51"/>
        <v>29131</v>
      </c>
      <c r="AW167" s="82">
        <f t="shared" si="52"/>
        <v>29131</v>
      </c>
      <c r="AX167" s="5" t="s">
        <v>195</v>
      </c>
    </row>
    <row r="168" spans="1:50" ht="15" hidden="1" customHeight="1" outlineLevel="1" x14ac:dyDescent="0.2">
      <c r="A168" t="s">
        <v>629</v>
      </c>
      <c r="B168" t="s">
        <v>282</v>
      </c>
      <c r="C168" s="1">
        <f t="shared" si="64"/>
        <v>4695</v>
      </c>
      <c r="D168" s="7">
        <f>IF(N168&gt;0, RANK(N168,(N168:P168,Q168:AE168)),0)</f>
        <v>2</v>
      </c>
      <c r="E168" s="7">
        <f>IF(O168&gt;0,RANK(O168,(N168:P168,Q168:AE168)),0)</f>
        <v>1</v>
      </c>
      <c r="F168" s="7">
        <f>IF(P168&gt;0,RANK(P168,(N168:P168,Q168:AE168)),0)</f>
        <v>0</v>
      </c>
      <c r="G168" s="45">
        <f t="shared" si="62"/>
        <v>2415</v>
      </c>
      <c r="H168" s="48">
        <f t="shared" si="63"/>
        <v>0.51437699680511184</v>
      </c>
      <c r="I168" s="2"/>
      <c r="J168" s="2">
        <f t="shared" si="65"/>
        <v>0.23556975505857294</v>
      </c>
      <c r="K168" s="2">
        <f t="shared" si="66"/>
        <v>0.74994675186368476</v>
      </c>
      <c r="L168" s="2">
        <f t="shared" si="67"/>
        <v>0</v>
      </c>
      <c r="M168" s="2">
        <f t="shared" si="68"/>
        <v>1.4483493077742327E-2</v>
      </c>
      <c r="N168" s="1">
        <v>1106</v>
      </c>
      <c r="O168" s="1">
        <v>3521</v>
      </c>
      <c r="Q168" s="1">
        <v>45</v>
      </c>
      <c r="S168" s="1">
        <v>23</v>
      </c>
      <c r="V168" s="1">
        <v>0</v>
      </c>
      <c r="W168" s="1">
        <v>0</v>
      </c>
      <c r="X168" s="1">
        <v>0</v>
      </c>
      <c r="AG168" s="5">
        <f>IF(Q168&gt;0,RANK(Q168,(N168:P168,Q168:AE168)),0)</f>
        <v>3</v>
      </c>
      <c r="AH168" s="5">
        <f>IF(R168&gt;0,RANK(R168,(N168:P168,Q168:AE168)),0)</f>
        <v>0</v>
      </c>
      <c r="AI168" s="5">
        <f>IF(T168&gt;0,RANK(T168,(N168:P168,Q168:AE168)),0)</f>
        <v>0</v>
      </c>
      <c r="AJ168" s="5">
        <f>IF(S168&gt;0,RANK(S168,(N168:P168,Q168:AE168)),0)</f>
        <v>4</v>
      </c>
      <c r="AK168" s="2">
        <f t="shared" si="69"/>
        <v>9.5846645367412137E-3</v>
      </c>
      <c r="AL168" s="2">
        <f t="shared" si="70"/>
        <v>0</v>
      </c>
      <c r="AM168" s="2">
        <f t="shared" si="71"/>
        <v>0</v>
      </c>
      <c r="AN168" s="2">
        <f t="shared" si="72"/>
        <v>4.8988285410010652E-3</v>
      </c>
      <c r="AP168" t="s">
        <v>629</v>
      </c>
      <c r="AQ168" t="s">
        <v>282</v>
      </c>
      <c r="AR168">
        <v>8</v>
      </c>
      <c r="AT168" s="77">
        <v>29</v>
      </c>
      <c r="AU168" s="79">
        <v>133</v>
      </c>
      <c r="AV168" s="82">
        <f t="shared" si="51"/>
        <v>29133</v>
      </c>
      <c r="AW168" s="82">
        <f t="shared" si="52"/>
        <v>29133</v>
      </c>
      <c r="AX168" s="5" t="s">
        <v>195</v>
      </c>
    </row>
    <row r="169" spans="1:50" ht="15" hidden="1" customHeight="1" outlineLevel="1" x14ac:dyDescent="0.2">
      <c r="A169" t="s">
        <v>1</v>
      </c>
      <c r="B169" t="s">
        <v>282</v>
      </c>
      <c r="C169" s="1">
        <f t="shared" si="64"/>
        <v>7152</v>
      </c>
      <c r="D169" s="7">
        <f>IF(N169&gt;0, RANK(N169,(N169:P169,Q169:AE169)),0)</f>
        <v>2</v>
      </c>
      <c r="E169" s="7">
        <f>IF(O169&gt;0,RANK(O169,(N169:P169,Q169:AE169)),0)</f>
        <v>1</v>
      </c>
      <c r="F169" s="7">
        <f>IF(P169&gt;0,RANK(P169,(N169:P169,Q169:AE169)),0)</f>
        <v>0</v>
      </c>
      <c r="G169" s="45">
        <f t="shared" si="62"/>
        <v>4547</v>
      </c>
      <c r="H169" s="48">
        <f t="shared" si="63"/>
        <v>0.6357662192393736</v>
      </c>
      <c r="I169" s="2"/>
      <c r="J169" s="2">
        <f t="shared" si="65"/>
        <v>0.1729586129753915</v>
      </c>
      <c r="K169" s="2">
        <f t="shared" si="66"/>
        <v>0.8087248322147651</v>
      </c>
      <c r="L169" s="2">
        <f t="shared" si="67"/>
        <v>0</v>
      </c>
      <c r="M169" s="2">
        <f t="shared" si="68"/>
        <v>1.8316554809843399E-2</v>
      </c>
      <c r="N169" s="1">
        <v>1237</v>
      </c>
      <c r="O169" s="1">
        <v>5784</v>
      </c>
      <c r="Q169" s="1">
        <v>113</v>
      </c>
      <c r="S169" s="1">
        <v>18</v>
      </c>
      <c r="V169" s="1">
        <v>0</v>
      </c>
      <c r="W169" s="1">
        <v>0</v>
      </c>
      <c r="X169" s="1">
        <v>0</v>
      </c>
      <c r="AG169" s="5">
        <f>IF(Q169&gt;0,RANK(Q169,(N169:P169,Q169:AE169)),0)</f>
        <v>3</v>
      </c>
      <c r="AH169" s="5">
        <f>IF(R169&gt;0,RANK(R169,(N169:P169,Q169:AE169)),0)</f>
        <v>0</v>
      </c>
      <c r="AI169" s="5">
        <f>IF(T169&gt;0,RANK(T169,(N169:P169,Q169:AE169)),0)</f>
        <v>0</v>
      </c>
      <c r="AJ169" s="5">
        <f>IF(S169&gt;0,RANK(S169,(N169:P169,Q169:AE169)),0)</f>
        <v>4</v>
      </c>
      <c r="AK169" s="2">
        <f t="shared" si="69"/>
        <v>1.5799776286353467E-2</v>
      </c>
      <c r="AL169" s="2">
        <f t="shared" si="70"/>
        <v>0</v>
      </c>
      <c r="AM169" s="2">
        <f t="shared" si="71"/>
        <v>0</v>
      </c>
      <c r="AN169" s="2">
        <f t="shared" si="72"/>
        <v>2.5167785234899327E-3</v>
      </c>
      <c r="AP169" t="s">
        <v>1</v>
      </c>
      <c r="AQ169" t="s">
        <v>282</v>
      </c>
      <c r="AR169">
        <v>4</v>
      </c>
      <c r="AT169" s="77">
        <v>29</v>
      </c>
      <c r="AU169" s="79">
        <v>135</v>
      </c>
      <c r="AV169" s="82">
        <f t="shared" si="51"/>
        <v>29135</v>
      </c>
      <c r="AW169" s="82">
        <f t="shared" si="52"/>
        <v>29135</v>
      </c>
      <c r="AX169" s="5" t="s">
        <v>195</v>
      </c>
    </row>
    <row r="170" spans="1:50" ht="15" hidden="1" customHeight="1" outlineLevel="1" x14ac:dyDescent="0.2">
      <c r="A170" t="s">
        <v>755</v>
      </c>
      <c r="B170" t="s">
        <v>282</v>
      </c>
      <c r="C170" s="1">
        <f t="shared" si="64"/>
        <v>4438</v>
      </c>
      <c r="D170" s="7">
        <f>IF(N170&gt;0, RANK(N170,(N170:P170,Q170:AE170)),0)</f>
        <v>2</v>
      </c>
      <c r="E170" s="7">
        <f>IF(O170&gt;0,RANK(O170,(N170:P170,Q170:AE170)),0)</f>
        <v>1</v>
      </c>
      <c r="F170" s="7">
        <f>IF(P170&gt;0,RANK(P170,(N170:P170,Q170:AE170)),0)</f>
        <v>0</v>
      </c>
      <c r="G170" s="45">
        <f t="shared" si="62"/>
        <v>2572</v>
      </c>
      <c r="H170" s="48">
        <f t="shared" si="63"/>
        <v>0.57954033348355116</v>
      </c>
      <c r="I170" s="2"/>
      <c r="J170" s="2">
        <f t="shared" si="65"/>
        <v>0.20279405137449302</v>
      </c>
      <c r="K170" s="2">
        <f t="shared" si="66"/>
        <v>0.78233438485804419</v>
      </c>
      <c r="L170" s="2">
        <f t="shared" si="67"/>
        <v>0</v>
      </c>
      <c r="M170" s="2">
        <f t="shared" si="68"/>
        <v>1.4871563767462792E-2</v>
      </c>
      <c r="N170" s="1">
        <v>900</v>
      </c>
      <c r="O170" s="1">
        <v>3472</v>
      </c>
      <c r="Q170" s="1">
        <v>51</v>
      </c>
      <c r="S170" s="1">
        <v>15</v>
      </c>
      <c r="V170" s="1">
        <v>0</v>
      </c>
      <c r="W170" s="1">
        <v>0</v>
      </c>
      <c r="X170" s="1">
        <v>0</v>
      </c>
      <c r="AG170" s="5">
        <f>IF(Q170&gt;0,RANK(Q170,(N170:P170,Q170:AE170)),0)</f>
        <v>3</v>
      </c>
      <c r="AH170" s="5">
        <f>IF(R170&gt;0,RANK(R170,(N170:P170,Q170:AE170)),0)</f>
        <v>0</v>
      </c>
      <c r="AI170" s="5">
        <f>IF(T170&gt;0,RANK(T170,(N170:P170,Q170:AE170)),0)</f>
        <v>0</v>
      </c>
      <c r="AJ170" s="5">
        <f>IF(S170&gt;0,RANK(S170,(N170:P170,Q170:AE170)),0)</f>
        <v>4</v>
      </c>
      <c r="AK170" s="2">
        <f t="shared" si="69"/>
        <v>1.149166291122127E-2</v>
      </c>
      <c r="AL170" s="2">
        <f t="shared" si="70"/>
        <v>0</v>
      </c>
      <c r="AM170" s="2">
        <f t="shared" si="71"/>
        <v>0</v>
      </c>
      <c r="AN170" s="2">
        <f t="shared" si="72"/>
        <v>3.3799008562415502E-3</v>
      </c>
      <c r="AP170" t="s">
        <v>755</v>
      </c>
      <c r="AQ170" t="s">
        <v>282</v>
      </c>
      <c r="AR170">
        <v>6</v>
      </c>
      <c r="AT170" s="77">
        <v>29</v>
      </c>
      <c r="AU170" s="79">
        <v>137</v>
      </c>
      <c r="AV170" s="82">
        <f t="shared" si="51"/>
        <v>29137</v>
      </c>
      <c r="AW170" s="82">
        <f t="shared" si="52"/>
        <v>29137</v>
      </c>
      <c r="AX170" s="5" t="s">
        <v>195</v>
      </c>
    </row>
    <row r="171" spans="1:50" ht="15" hidden="1" customHeight="1" outlineLevel="1" x14ac:dyDescent="0.2">
      <c r="A171" t="s">
        <v>409</v>
      </c>
      <c r="B171" t="s">
        <v>282</v>
      </c>
      <c r="C171" s="1">
        <f t="shared" si="64"/>
        <v>5749</v>
      </c>
      <c r="D171" s="7">
        <f>IF(N171&gt;0, RANK(N171,(N171:P171,Q171:AE171)),0)</f>
        <v>2</v>
      </c>
      <c r="E171" s="7">
        <f>IF(O171&gt;0,RANK(O171,(N171:P171,Q171:AE171)),0)</f>
        <v>1</v>
      </c>
      <c r="F171" s="7">
        <f>IF(P171&gt;0,RANK(P171,(N171:P171,Q171:AE171)),0)</f>
        <v>0</v>
      </c>
      <c r="G171" s="45">
        <f t="shared" si="62"/>
        <v>3177</v>
      </c>
      <c r="H171" s="48">
        <f t="shared" si="63"/>
        <v>0.55261784658201429</v>
      </c>
      <c r="I171" s="2"/>
      <c r="J171" s="2">
        <f t="shared" si="65"/>
        <v>0.21551574186815098</v>
      </c>
      <c r="K171" s="2">
        <f t="shared" si="66"/>
        <v>0.76813358845016522</v>
      </c>
      <c r="L171" s="2">
        <f t="shared" si="67"/>
        <v>0</v>
      </c>
      <c r="M171" s="2">
        <f t="shared" si="68"/>
        <v>1.6350669681683749E-2</v>
      </c>
      <c r="N171" s="1">
        <v>1239</v>
      </c>
      <c r="O171" s="1">
        <v>4416</v>
      </c>
      <c r="Q171" s="1">
        <v>70</v>
      </c>
      <c r="S171" s="1">
        <v>24</v>
      </c>
      <c r="V171" s="1">
        <v>0</v>
      </c>
      <c r="W171" s="1">
        <v>0</v>
      </c>
      <c r="X171" s="1">
        <v>0</v>
      </c>
      <c r="AG171" s="5">
        <f>IF(Q171&gt;0,RANK(Q171,(N171:P171,Q171:AE171)),0)</f>
        <v>3</v>
      </c>
      <c r="AH171" s="5">
        <f>IF(R171&gt;0,RANK(R171,(N171:P171,Q171:AE171)),0)</f>
        <v>0</v>
      </c>
      <c r="AI171" s="5">
        <f>IF(T171&gt;0,RANK(T171,(N171:P171,Q171:AE171)),0)</f>
        <v>0</v>
      </c>
      <c r="AJ171" s="5">
        <f>IF(S171&gt;0,RANK(S171,(N171:P171,Q171:AE171)),0)</f>
        <v>4</v>
      </c>
      <c r="AK171" s="2">
        <f t="shared" si="69"/>
        <v>1.2176030614019829E-2</v>
      </c>
      <c r="AL171" s="2">
        <f t="shared" si="70"/>
        <v>0</v>
      </c>
      <c r="AM171" s="2">
        <f t="shared" si="71"/>
        <v>0</v>
      </c>
      <c r="AN171" s="2">
        <f t="shared" si="72"/>
        <v>4.1746390676639412E-3</v>
      </c>
      <c r="AP171" t="s">
        <v>409</v>
      </c>
      <c r="AQ171" t="s">
        <v>282</v>
      </c>
      <c r="AR171">
        <v>3</v>
      </c>
      <c r="AT171" s="77">
        <v>29</v>
      </c>
      <c r="AU171" s="79">
        <v>139</v>
      </c>
      <c r="AV171" s="82">
        <f t="shared" si="51"/>
        <v>29139</v>
      </c>
      <c r="AW171" s="82">
        <f t="shared" si="52"/>
        <v>29139</v>
      </c>
      <c r="AX171" s="5" t="s">
        <v>195</v>
      </c>
    </row>
    <row r="172" spans="1:50" ht="15" hidden="1" customHeight="1" outlineLevel="1" x14ac:dyDescent="0.2">
      <c r="A172" t="s">
        <v>383</v>
      </c>
      <c r="B172" t="s">
        <v>282</v>
      </c>
      <c r="C172" s="1">
        <f t="shared" si="64"/>
        <v>9456</v>
      </c>
      <c r="D172" s="7">
        <f>IF(N172&gt;0, RANK(N172,(N172:P172,Q172:AE172)),0)</f>
        <v>2</v>
      </c>
      <c r="E172" s="7">
        <f>IF(O172&gt;0,RANK(O172,(N172:P172,Q172:AE172)),0)</f>
        <v>1</v>
      </c>
      <c r="F172" s="7">
        <f>IF(P172&gt;0,RANK(P172,(N172:P172,Q172:AE172)),0)</f>
        <v>0</v>
      </c>
      <c r="G172" s="45">
        <f t="shared" si="62"/>
        <v>5492</v>
      </c>
      <c r="H172" s="48">
        <f t="shared" si="63"/>
        <v>0.58079526226734346</v>
      </c>
      <c r="I172" s="2"/>
      <c r="J172" s="2">
        <f t="shared" si="65"/>
        <v>0.1988155668358714</v>
      </c>
      <c r="K172" s="2">
        <f t="shared" si="66"/>
        <v>0.77961082910321489</v>
      </c>
      <c r="L172" s="2">
        <f t="shared" si="67"/>
        <v>0</v>
      </c>
      <c r="M172" s="2">
        <f t="shared" si="68"/>
        <v>2.1573604060913687E-2</v>
      </c>
      <c r="N172" s="1">
        <v>1880</v>
      </c>
      <c r="O172" s="1">
        <v>7372</v>
      </c>
      <c r="Q172" s="1">
        <v>139</v>
      </c>
      <c r="S172" s="1">
        <v>65</v>
      </c>
      <c r="V172" s="1">
        <v>0</v>
      </c>
      <c r="W172" s="1">
        <v>0</v>
      </c>
      <c r="X172" s="1">
        <v>0</v>
      </c>
      <c r="AG172" s="5">
        <f>IF(Q172&gt;0,RANK(Q172,(N172:P172,Q172:AE172)),0)</f>
        <v>3</v>
      </c>
      <c r="AH172" s="5">
        <f>IF(R172&gt;0,RANK(R172,(N172:P172,Q172:AE172)),0)</f>
        <v>0</v>
      </c>
      <c r="AI172" s="5">
        <f>IF(T172&gt;0,RANK(T172,(N172:P172,Q172:AE172)),0)</f>
        <v>0</v>
      </c>
      <c r="AJ172" s="5">
        <f>IF(S172&gt;0,RANK(S172,(N172:P172,Q172:AE172)),0)</f>
        <v>4</v>
      </c>
      <c r="AK172" s="2">
        <f t="shared" si="69"/>
        <v>1.4699661590524535E-2</v>
      </c>
      <c r="AL172" s="2">
        <f t="shared" si="70"/>
        <v>0</v>
      </c>
      <c r="AM172" s="2">
        <f t="shared" si="71"/>
        <v>0</v>
      </c>
      <c r="AN172" s="2">
        <f t="shared" si="72"/>
        <v>6.8739424703891713E-3</v>
      </c>
      <c r="AP172" t="s">
        <v>383</v>
      </c>
      <c r="AQ172" t="s">
        <v>282</v>
      </c>
      <c r="AR172">
        <v>4</v>
      </c>
      <c r="AT172" s="77">
        <v>29</v>
      </c>
      <c r="AU172" s="79">
        <v>141</v>
      </c>
      <c r="AV172" s="82">
        <f t="shared" si="51"/>
        <v>29141</v>
      </c>
      <c r="AW172" s="82">
        <f t="shared" si="52"/>
        <v>29141</v>
      </c>
      <c r="AX172" s="5" t="s">
        <v>195</v>
      </c>
    </row>
    <row r="173" spans="1:50" ht="15" hidden="1" customHeight="1" outlineLevel="1" x14ac:dyDescent="0.2">
      <c r="A173" t="s">
        <v>347</v>
      </c>
      <c r="B173" t="s">
        <v>282</v>
      </c>
      <c r="C173" s="1">
        <f t="shared" si="64"/>
        <v>7176</v>
      </c>
      <c r="D173" s="7">
        <f>IF(N173&gt;0, RANK(N173,(N173:P173,Q173:AE173)),0)</f>
        <v>2</v>
      </c>
      <c r="E173" s="7">
        <f>IF(O173&gt;0,RANK(O173,(N173:P173,Q173:AE173)),0)</f>
        <v>1</v>
      </c>
      <c r="F173" s="7">
        <f>IF(P173&gt;0,RANK(P173,(N173:P173,Q173:AE173)),0)</f>
        <v>0</v>
      </c>
      <c r="G173" s="45">
        <f t="shared" si="62"/>
        <v>3615</v>
      </c>
      <c r="H173" s="48">
        <f t="shared" si="63"/>
        <v>0.50376254180602009</v>
      </c>
      <c r="I173" s="2"/>
      <c r="J173" s="2">
        <f t="shared" si="65"/>
        <v>0.24010590858416944</v>
      </c>
      <c r="K173" s="2">
        <f t="shared" si="66"/>
        <v>0.74386845039018956</v>
      </c>
      <c r="L173" s="2">
        <f t="shared" si="67"/>
        <v>0</v>
      </c>
      <c r="M173" s="2">
        <f t="shared" si="68"/>
        <v>1.6025641025640969E-2</v>
      </c>
      <c r="N173" s="1">
        <v>1723</v>
      </c>
      <c r="O173" s="1">
        <v>5338</v>
      </c>
      <c r="Q173" s="1">
        <v>89</v>
      </c>
      <c r="S173" s="1">
        <v>26</v>
      </c>
      <c r="V173" s="1">
        <v>0</v>
      </c>
      <c r="W173" s="1">
        <v>0</v>
      </c>
      <c r="X173" s="1">
        <v>0</v>
      </c>
      <c r="AG173" s="5">
        <f>IF(Q173&gt;0,RANK(Q173,(N173:P173,Q173:AE173)),0)</f>
        <v>3</v>
      </c>
      <c r="AH173" s="5">
        <f>IF(R173&gt;0,RANK(R173,(N173:P173,Q173:AE173)),0)</f>
        <v>0</v>
      </c>
      <c r="AI173" s="5">
        <f>IF(T173&gt;0,RANK(T173,(N173:P173,Q173:AE173)),0)</f>
        <v>0</v>
      </c>
      <c r="AJ173" s="5">
        <f>IF(S173&gt;0,RANK(S173,(N173:P173,Q173:AE173)),0)</f>
        <v>4</v>
      </c>
      <c r="AK173" s="2">
        <f t="shared" si="69"/>
        <v>1.2402452619843924E-2</v>
      </c>
      <c r="AL173" s="2">
        <f t="shared" si="70"/>
        <v>0</v>
      </c>
      <c r="AM173" s="2">
        <f t="shared" si="71"/>
        <v>0</v>
      </c>
      <c r="AN173" s="2">
        <f t="shared" si="72"/>
        <v>3.6231884057971015E-3</v>
      </c>
      <c r="AP173" t="s">
        <v>347</v>
      </c>
      <c r="AQ173" t="s">
        <v>282</v>
      </c>
      <c r="AR173">
        <v>8</v>
      </c>
      <c r="AT173" s="77">
        <v>29</v>
      </c>
      <c r="AU173" s="79">
        <v>143</v>
      </c>
      <c r="AV173" s="82">
        <f t="shared" si="51"/>
        <v>29143</v>
      </c>
      <c r="AW173" s="82">
        <f t="shared" si="52"/>
        <v>29143</v>
      </c>
      <c r="AX173" s="5" t="s">
        <v>195</v>
      </c>
    </row>
    <row r="174" spans="1:50" ht="15" hidden="1" customHeight="1" outlineLevel="1" x14ac:dyDescent="0.2">
      <c r="A174" t="s">
        <v>177</v>
      </c>
      <c r="B174" t="s">
        <v>282</v>
      </c>
      <c r="C174" s="1">
        <f t="shared" si="64"/>
        <v>28285</v>
      </c>
      <c r="D174" s="7">
        <f>IF(N174&gt;0, RANK(N174,(N174:P174,Q174:AE174)),0)</f>
        <v>2</v>
      </c>
      <c r="E174" s="7">
        <f>IF(O174&gt;0,RANK(O174,(N174:P174,Q174:AE174)),0)</f>
        <v>1</v>
      </c>
      <c r="F174" s="7">
        <f>IF(P174&gt;0,RANK(P174,(N174:P174,Q174:AE174)),0)</f>
        <v>0</v>
      </c>
      <c r="G174" s="45">
        <f t="shared" si="62"/>
        <v>16339</v>
      </c>
      <c r="H174" s="48">
        <f t="shared" si="63"/>
        <v>0.57765600141417717</v>
      </c>
      <c r="I174" s="2"/>
      <c r="J174" s="2">
        <f t="shared" si="65"/>
        <v>0.20123740498497436</v>
      </c>
      <c r="K174" s="2">
        <f t="shared" si="66"/>
        <v>0.7788934063991515</v>
      </c>
      <c r="L174" s="2">
        <f t="shared" si="67"/>
        <v>0</v>
      </c>
      <c r="M174" s="2">
        <f t="shared" si="68"/>
        <v>1.9869188615874167E-2</v>
      </c>
      <c r="N174" s="1">
        <v>5692</v>
      </c>
      <c r="O174" s="1">
        <v>22031</v>
      </c>
      <c r="Q174" s="1">
        <v>457</v>
      </c>
      <c r="S174" s="1">
        <v>104</v>
      </c>
      <c r="V174" s="1">
        <v>0</v>
      </c>
      <c r="W174" s="1">
        <v>0</v>
      </c>
      <c r="X174" s="1">
        <v>1</v>
      </c>
      <c r="AG174" s="5">
        <f>IF(Q174&gt;0,RANK(Q174,(N174:P174,Q174:AE174)),0)</f>
        <v>3</v>
      </c>
      <c r="AH174" s="5">
        <f>IF(R174&gt;0,RANK(R174,(N174:P174,Q174:AE174)),0)</f>
        <v>0</v>
      </c>
      <c r="AI174" s="5">
        <f>IF(T174&gt;0,RANK(T174,(N174:P174,Q174:AE174)),0)</f>
        <v>0</v>
      </c>
      <c r="AJ174" s="5">
        <f>IF(S174&gt;0,RANK(S174,(N174:P174,Q174:AE174)),0)</f>
        <v>4</v>
      </c>
      <c r="AK174" s="2">
        <f t="shared" si="69"/>
        <v>1.6156973660951035E-2</v>
      </c>
      <c r="AL174" s="2">
        <f t="shared" si="70"/>
        <v>0</v>
      </c>
      <c r="AM174" s="2">
        <f t="shared" si="71"/>
        <v>0</v>
      </c>
      <c r="AN174" s="2">
        <f t="shared" si="72"/>
        <v>3.6768605267809792E-3</v>
      </c>
      <c r="AP174" t="s">
        <v>177</v>
      </c>
      <c r="AQ174" t="s">
        <v>282</v>
      </c>
      <c r="AR174">
        <v>7</v>
      </c>
      <c r="AT174" s="77">
        <v>29</v>
      </c>
      <c r="AU174" s="79">
        <v>145</v>
      </c>
      <c r="AV174" s="82">
        <f t="shared" si="51"/>
        <v>29145</v>
      </c>
      <c r="AW174" s="82">
        <f t="shared" si="52"/>
        <v>29145</v>
      </c>
      <c r="AX174" s="5" t="s">
        <v>195</v>
      </c>
    </row>
    <row r="175" spans="1:50" ht="15" hidden="1" customHeight="1" outlineLevel="1" x14ac:dyDescent="0.2">
      <c r="A175" t="s">
        <v>10</v>
      </c>
      <c r="B175" t="s">
        <v>282</v>
      </c>
      <c r="C175" s="1">
        <f t="shared" si="64"/>
        <v>9846</v>
      </c>
      <c r="D175" s="7">
        <f>IF(N175&gt;0, RANK(N175,(N175:P175,Q175:AE175)),0)</f>
        <v>2</v>
      </c>
      <c r="E175" s="7">
        <f>IF(O175&gt;0,RANK(O175,(N175:P175,Q175:AE175)),0)</f>
        <v>1</v>
      </c>
      <c r="F175" s="7">
        <f>IF(P175&gt;0,RANK(P175,(N175:P175,Q175:AE175)),0)</f>
        <v>0</v>
      </c>
      <c r="G175" s="45">
        <f t="shared" si="62"/>
        <v>4141</v>
      </c>
      <c r="H175" s="48">
        <f t="shared" si="63"/>
        <v>0.42057688401381271</v>
      </c>
      <c r="I175" s="2"/>
      <c r="J175" s="2">
        <f t="shared" si="65"/>
        <v>0.28021531586431037</v>
      </c>
      <c r="K175" s="2">
        <f t="shared" si="66"/>
        <v>0.70079219987812313</v>
      </c>
      <c r="L175" s="2">
        <f t="shared" si="67"/>
        <v>0</v>
      </c>
      <c r="M175" s="2">
        <f t="shared" si="68"/>
        <v>1.89924842575665E-2</v>
      </c>
      <c r="N175" s="1">
        <v>2759</v>
      </c>
      <c r="O175" s="1">
        <v>6900</v>
      </c>
      <c r="Q175" s="1">
        <v>146</v>
      </c>
      <c r="S175" s="1">
        <v>40</v>
      </c>
      <c r="V175" s="1">
        <v>1</v>
      </c>
      <c r="W175" s="1">
        <v>0</v>
      </c>
      <c r="X175" s="1">
        <v>0</v>
      </c>
      <c r="AG175" s="5">
        <f>IF(Q175&gt;0,RANK(Q175,(N175:P175,Q175:AE175)),0)</f>
        <v>3</v>
      </c>
      <c r="AH175" s="5">
        <f>IF(R175&gt;0,RANK(R175,(N175:P175,Q175:AE175)),0)</f>
        <v>0</v>
      </c>
      <c r="AI175" s="5">
        <f>IF(T175&gt;0,RANK(T175,(N175:P175,Q175:AE175)),0)</f>
        <v>0</v>
      </c>
      <c r="AJ175" s="5">
        <f>IF(S175&gt;0,RANK(S175,(N175:P175,Q175:AE175)),0)</f>
        <v>4</v>
      </c>
      <c r="AK175" s="2">
        <f t="shared" si="69"/>
        <v>1.4828356693073329E-2</v>
      </c>
      <c r="AL175" s="2">
        <f t="shared" si="70"/>
        <v>0</v>
      </c>
      <c r="AM175" s="2">
        <f t="shared" si="71"/>
        <v>0</v>
      </c>
      <c r="AN175" s="2">
        <f t="shared" si="72"/>
        <v>4.0625634775543372E-3</v>
      </c>
      <c r="AP175" t="s">
        <v>10</v>
      </c>
      <c r="AQ175" t="s">
        <v>282</v>
      </c>
      <c r="AR175">
        <v>6</v>
      </c>
      <c r="AT175" s="77">
        <v>29</v>
      </c>
      <c r="AU175" s="79">
        <v>147</v>
      </c>
      <c r="AV175" s="82">
        <f t="shared" si="51"/>
        <v>29147</v>
      </c>
      <c r="AW175" s="82">
        <f t="shared" si="52"/>
        <v>29147</v>
      </c>
      <c r="AX175" s="5" t="s">
        <v>195</v>
      </c>
    </row>
    <row r="176" spans="1:50" ht="15" hidden="1" customHeight="1" outlineLevel="1" x14ac:dyDescent="0.2">
      <c r="A176" t="s">
        <v>631</v>
      </c>
      <c r="B176" t="s">
        <v>282</v>
      </c>
      <c r="C176" s="1">
        <f t="shared" si="64"/>
        <v>4688</v>
      </c>
      <c r="D176" s="7">
        <f>IF(N176&gt;0, RANK(N176,(N176:P176,Q176:AE176)),0)</f>
        <v>2</v>
      </c>
      <c r="E176" s="7">
        <f>IF(O176&gt;0,RANK(O176,(N176:P176,Q176:AE176)),0)</f>
        <v>1</v>
      </c>
      <c r="F176" s="7">
        <f>IF(P176&gt;0,RANK(P176,(N176:P176,Q176:AE176)),0)</f>
        <v>0</v>
      </c>
      <c r="G176" s="45">
        <f t="shared" si="62"/>
        <v>2930</v>
      </c>
      <c r="H176" s="48">
        <f t="shared" si="63"/>
        <v>0.625</v>
      </c>
      <c r="I176" s="2"/>
      <c r="J176" s="2">
        <f t="shared" si="65"/>
        <v>0.17918088737201365</v>
      </c>
      <c r="K176" s="2">
        <f t="shared" si="66"/>
        <v>0.80418088737201365</v>
      </c>
      <c r="L176" s="2">
        <f t="shared" si="67"/>
        <v>0</v>
      </c>
      <c r="M176" s="2">
        <f t="shared" si="68"/>
        <v>1.6638225255972694E-2</v>
      </c>
      <c r="N176" s="1">
        <v>840</v>
      </c>
      <c r="O176" s="1">
        <v>3770</v>
      </c>
      <c r="Q176" s="1">
        <v>60</v>
      </c>
      <c r="S176" s="1">
        <v>18</v>
      </c>
      <c r="V176" s="1">
        <v>0</v>
      </c>
      <c r="W176" s="1">
        <v>0</v>
      </c>
      <c r="X176" s="1">
        <v>0</v>
      </c>
      <c r="AG176" s="5">
        <f>IF(Q176&gt;0,RANK(Q176,(N176:P176,Q176:AE176)),0)</f>
        <v>3</v>
      </c>
      <c r="AH176" s="5">
        <f>IF(R176&gt;0,RANK(R176,(N176:P176,Q176:AE176)),0)</f>
        <v>0</v>
      </c>
      <c r="AI176" s="5">
        <f>IF(T176&gt;0,RANK(T176,(N176:P176,Q176:AE176)),0)</f>
        <v>0</v>
      </c>
      <c r="AJ176" s="5">
        <f>IF(S176&gt;0,RANK(S176,(N176:P176,Q176:AE176)),0)</f>
        <v>4</v>
      </c>
      <c r="AK176" s="2">
        <f t="shared" si="69"/>
        <v>1.2798634812286689E-2</v>
      </c>
      <c r="AL176" s="2">
        <f t="shared" si="70"/>
        <v>0</v>
      </c>
      <c r="AM176" s="2">
        <f t="shared" si="71"/>
        <v>0</v>
      </c>
      <c r="AN176" s="2">
        <f t="shared" si="72"/>
        <v>3.8395904436860067E-3</v>
      </c>
      <c r="AP176" t="s">
        <v>631</v>
      </c>
      <c r="AQ176" t="s">
        <v>282</v>
      </c>
      <c r="AR176">
        <v>8</v>
      </c>
      <c r="AT176" s="77">
        <v>29</v>
      </c>
      <c r="AU176" s="79">
        <v>149</v>
      </c>
      <c r="AV176" s="82">
        <f t="shared" si="51"/>
        <v>29149</v>
      </c>
      <c r="AW176" s="82">
        <f t="shared" si="52"/>
        <v>29149</v>
      </c>
      <c r="AX176" s="5" t="s">
        <v>195</v>
      </c>
    </row>
    <row r="177" spans="1:50" ht="15" hidden="1" customHeight="1" outlineLevel="1" x14ac:dyDescent="0.2">
      <c r="A177" t="s">
        <v>122</v>
      </c>
      <c r="B177" t="s">
        <v>282</v>
      </c>
      <c r="C177" s="1">
        <f t="shared" si="64"/>
        <v>7534</v>
      </c>
      <c r="D177" s="7">
        <f>IF(N177&gt;0, RANK(N177,(N177:P177,Q177:AE177)),0)</f>
        <v>2</v>
      </c>
      <c r="E177" s="7">
        <f>IF(O177&gt;0,RANK(O177,(N177:P177,Q177:AE177)),0)</f>
        <v>1</v>
      </c>
      <c r="F177" s="7">
        <f>IF(P177&gt;0,RANK(P177,(N177:P177,Q177:AE177)),0)</f>
        <v>0</v>
      </c>
      <c r="G177" s="45">
        <f t="shared" si="62"/>
        <v>5585</v>
      </c>
      <c r="H177" s="48">
        <f t="shared" si="63"/>
        <v>0.74130607910804358</v>
      </c>
      <c r="I177" s="2"/>
      <c r="J177" s="2">
        <f t="shared" si="65"/>
        <v>0.12304220865410141</v>
      </c>
      <c r="K177" s="2">
        <f t="shared" si="66"/>
        <v>0.8643482877621449</v>
      </c>
      <c r="L177" s="2">
        <f t="shared" si="67"/>
        <v>0</v>
      </c>
      <c r="M177" s="2">
        <f t="shared" si="68"/>
        <v>1.2609503583753678E-2</v>
      </c>
      <c r="N177" s="1">
        <v>927</v>
      </c>
      <c r="O177" s="1">
        <v>6512</v>
      </c>
      <c r="Q177" s="1">
        <v>73</v>
      </c>
      <c r="S177" s="1">
        <v>22</v>
      </c>
      <c r="V177" s="1">
        <v>0</v>
      </c>
      <c r="W177" s="1">
        <v>0</v>
      </c>
      <c r="X177" s="1">
        <v>0</v>
      </c>
      <c r="AG177" s="5">
        <f>IF(Q177&gt;0,RANK(Q177,(N177:P177,Q177:AE177)),0)</f>
        <v>3</v>
      </c>
      <c r="AH177" s="5">
        <f>IF(R177&gt;0,RANK(R177,(N177:P177,Q177:AE177)),0)</f>
        <v>0</v>
      </c>
      <c r="AI177" s="5">
        <f>IF(T177&gt;0,RANK(T177,(N177:P177,Q177:AE177)),0)</f>
        <v>0</v>
      </c>
      <c r="AJ177" s="5">
        <f>IF(S177&gt;0,RANK(S177,(N177:P177,Q177:AE177)),0)</f>
        <v>4</v>
      </c>
      <c r="AK177" s="2">
        <f t="shared" si="69"/>
        <v>9.6894080169896476E-3</v>
      </c>
      <c r="AL177" s="2">
        <f t="shared" si="70"/>
        <v>0</v>
      </c>
      <c r="AM177" s="2">
        <f t="shared" si="71"/>
        <v>0</v>
      </c>
      <c r="AN177" s="2">
        <f t="shared" si="72"/>
        <v>2.9200955667640031E-3</v>
      </c>
      <c r="AP177" t="s">
        <v>122</v>
      </c>
      <c r="AQ177" t="s">
        <v>282</v>
      </c>
      <c r="AR177">
        <v>3</v>
      </c>
      <c r="AT177" s="77">
        <v>29</v>
      </c>
      <c r="AU177" s="79">
        <v>151</v>
      </c>
      <c r="AV177" s="82">
        <f t="shared" si="51"/>
        <v>29151</v>
      </c>
      <c r="AW177" s="82">
        <f t="shared" si="52"/>
        <v>29151</v>
      </c>
      <c r="AX177" s="5" t="s">
        <v>195</v>
      </c>
    </row>
    <row r="178" spans="1:50" ht="15" hidden="1" customHeight="1" outlineLevel="1" x14ac:dyDescent="0.2">
      <c r="A178" t="s">
        <v>411</v>
      </c>
      <c r="B178" t="s">
        <v>282</v>
      </c>
      <c r="C178" s="1">
        <f t="shared" si="64"/>
        <v>4818</v>
      </c>
      <c r="D178" s="7">
        <f>IF(N178&gt;0, RANK(N178,(N178:P178,Q178:AE178)),0)</f>
        <v>2</v>
      </c>
      <c r="E178" s="7">
        <f>IF(O178&gt;0,RANK(O178,(N178:P178,Q178:AE178)),0)</f>
        <v>1</v>
      </c>
      <c r="F178" s="7">
        <f>IF(P178&gt;0,RANK(P178,(N178:P178,Q178:AE178)),0)</f>
        <v>0</v>
      </c>
      <c r="G178" s="45">
        <f t="shared" si="62"/>
        <v>3194</v>
      </c>
      <c r="H178" s="48">
        <f t="shared" si="63"/>
        <v>0.66293067662930671</v>
      </c>
      <c r="I178" s="2"/>
      <c r="J178" s="2">
        <f t="shared" si="65"/>
        <v>0.15960979659609797</v>
      </c>
      <c r="K178" s="2">
        <f t="shared" si="66"/>
        <v>0.82254047322540469</v>
      </c>
      <c r="L178" s="2">
        <f t="shared" si="67"/>
        <v>0</v>
      </c>
      <c r="M178" s="2">
        <f t="shared" si="68"/>
        <v>1.7849730178497336E-2</v>
      </c>
      <c r="N178" s="1">
        <v>769</v>
      </c>
      <c r="O178" s="1">
        <v>3963</v>
      </c>
      <c r="Q178" s="1">
        <v>61</v>
      </c>
      <c r="S178" s="1">
        <v>25</v>
      </c>
      <c r="V178" s="1">
        <v>0</v>
      </c>
      <c r="W178" s="1">
        <v>0</v>
      </c>
      <c r="X178" s="1">
        <v>0</v>
      </c>
      <c r="AG178" s="5">
        <f>IF(Q178&gt;0,RANK(Q178,(N178:P178,Q178:AE178)),0)</f>
        <v>3</v>
      </c>
      <c r="AH178" s="5">
        <f>IF(R178&gt;0,RANK(R178,(N178:P178,Q178:AE178)),0)</f>
        <v>0</v>
      </c>
      <c r="AI178" s="5">
        <f>IF(T178&gt;0,RANK(T178,(N178:P178,Q178:AE178)),0)</f>
        <v>0</v>
      </c>
      <c r="AJ178" s="5">
        <f>IF(S178&gt;0,RANK(S178,(N178:P178,Q178:AE178)),0)</f>
        <v>4</v>
      </c>
      <c r="AK178" s="2">
        <f t="shared" si="69"/>
        <v>1.266085512660855E-2</v>
      </c>
      <c r="AL178" s="2">
        <f t="shared" si="70"/>
        <v>0</v>
      </c>
      <c r="AM178" s="2">
        <f t="shared" si="71"/>
        <v>0</v>
      </c>
      <c r="AN178" s="2">
        <f t="shared" si="72"/>
        <v>5.1888750518887502E-3</v>
      </c>
      <c r="AP178" t="s">
        <v>411</v>
      </c>
      <c r="AQ178" t="s">
        <v>282</v>
      </c>
      <c r="AR178">
        <v>8</v>
      </c>
      <c r="AT178" s="77">
        <v>29</v>
      </c>
      <c r="AU178" s="79">
        <v>153</v>
      </c>
      <c r="AV178" s="82">
        <f t="shared" si="51"/>
        <v>29153</v>
      </c>
      <c r="AW178" s="82">
        <f t="shared" si="52"/>
        <v>29153</v>
      </c>
      <c r="AX178" s="5" t="s">
        <v>195</v>
      </c>
    </row>
    <row r="179" spans="1:50" ht="15" hidden="1" customHeight="1" outlineLevel="1" x14ac:dyDescent="0.2">
      <c r="A179" t="s">
        <v>596</v>
      </c>
      <c r="B179" t="s">
        <v>282</v>
      </c>
      <c r="C179" s="1">
        <f t="shared" si="64"/>
        <v>5599</v>
      </c>
      <c r="D179" s="7">
        <f>IF(N179&gt;0, RANK(N179,(N179:P179,Q179:AE179)),0)</f>
        <v>2</v>
      </c>
      <c r="E179" s="7">
        <f>IF(O179&gt;0,RANK(O179,(N179:P179,Q179:AE179)),0)</f>
        <v>1</v>
      </c>
      <c r="F179" s="7">
        <f>IF(P179&gt;0,RANK(P179,(N179:P179,Q179:AE179)),0)</f>
        <v>0</v>
      </c>
      <c r="G179" s="45">
        <f t="shared" si="62"/>
        <v>2540</v>
      </c>
      <c r="H179" s="48">
        <f t="shared" si="63"/>
        <v>0.4536524379353456</v>
      </c>
      <c r="I179" s="2"/>
      <c r="J179" s="2">
        <f t="shared" si="65"/>
        <v>0.26611894981246653</v>
      </c>
      <c r="K179" s="2">
        <f t="shared" si="66"/>
        <v>0.71977138774781213</v>
      </c>
      <c r="L179" s="2">
        <f t="shared" si="67"/>
        <v>0</v>
      </c>
      <c r="M179" s="2">
        <f t="shared" si="68"/>
        <v>1.4109662439721338E-2</v>
      </c>
      <c r="N179" s="1">
        <v>1490</v>
      </c>
      <c r="O179" s="1">
        <v>4030</v>
      </c>
      <c r="Q179" s="1">
        <v>56</v>
      </c>
      <c r="S179" s="1">
        <v>23</v>
      </c>
      <c r="V179" s="1">
        <v>0</v>
      </c>
      <c r="W179" s="1">
        <v>0</v>
      </c>
      <c r="X179" s="1">
        <v>0</v>
      </c>
      <c r="AG179" s="5">
        <f>IF(Q179&gt;0,RANK(Q179,(N179:P179,Q179:AE179)),0)</f>
        <v>3</v>
      </c>
      <c r="AH179" s="5">
        <f>IF(R179&gt;0,RANK(R179,(N179:P179,Q179:AE179)),0)</f>
        <v>0</v>
      </c>
      <c r="AI179" s="5">
        <f>IF(T179&gt;0,RANK(T179,(N179:P179,Q179:AE179)),0)</f>
        <v>0</v>
      </c>
      <c r="AJ179" s="5">
        <f>IF(S179&gt;0,RANK(S179,(N179:P179,Q179:AE179)),0)</f>
        <v>4</v>
      </c>
      <c r="AK179" s="2">
        <f t="shared" si="69"/>
        <v>1.0001786033220219E-2</v>
      </c>
      <c r="AL179" s="2">
        <f t="shared" si="70"/>
        <v>0</v>
      </c>
      <c r="AM179" s="2">
        <f t="shared" si="71"/>
        <v>0</v>
      </c>
      <c r="AN179" s="2">
        <f t="shared" si="72"/>
        <v>4.1078764065011607E-3</v>
      </c>
      <c r="AP179" t="s">
        <v>596</v>
      </c>
      <c r="AQ179" t="s">
        <v>282</v>
      </c>
      <c r="AR179">
        <v>8</v>
      </c>
      <c r="AT179" s="77">
        <v>29</v>
      </c>
      <c r="AU179" s="79">
        <v>155</v>
      </c>
      <c r="AV179" s="82">
        <f t="shared" si="51"/>
        <v>29155</v>
      </c>
      <c r="AW179" s="82">
        <f t="shared" si="52"/>
        <v>29155</v>
      </c>
      <c r="AX179" s="5" t="s">
        <v>195</v>
      </c>
    </row>
    <row r="180" spans="1:50" ht="15" hidden="1" customHeight="1" outlineLevel="1" x14ac:dyDescent="0.2">
      <c r="A180" t="s">
        <v>6</v>
      </c>
      <c r="B180" t="s">
        <v>282</v>
      </c>
      <c r="C180" s="1">
        <f t="shared" si="64"/>
        <v>9361</v>
      </c>
      <c r="D180" s="7">
        <f>IF(N180&gt;0, RANK(N180,(N180:P180,Q180:AE180)),0)</f>
        <v>2</v>
      </c>
      <c r="E180" s="7">
        <f>IF(O180&gt;0,RANK(O180,(N180:P180,Q180:AE180)),0)</f>
        <v>1</v>
      </c>
      <c r="F180" s="7">
        <f>IF(P180&gt;0,RANK(P180,(N180:P180,Q180:AE180)),0)</f>
        <v>0</v>
      </c>
      <c r="G180" s="45">
        <f t="shared" si="62"/>
        <v>5965</v>
      </c>
      <c r="H180" s="48">
        <f t="shared" si="63"/>
        <v>0.63721824591389808</v>
      </c>
      <c r="I180" s="2"/>
      <c r="J180" s="2">
        <f t="shared" si="65"/>
        <v>0.1741266958658263</v>
      </c>
      <c r="K180" s="2">
        <f t="shared" si="66"/>
        <v>0.81134494177972438</v>
      </c>
      <c r="L180" s="2">
        <f t="shared" si="67"/>
        <v>0</v>
      </c>
      <c r="M180" s="2">
        <f t="shared" si="68"/>
        <v>1.452836235444932E-2</v>
      </c>
      <c r="N180" s="1">
        <v>1630</v>
      </c>
      <c r="O180" s="1">
        <v>7595</v>
      </c>
      <c r="Q180" s="1">
        <v>105</v>
      </c>
      <c r="S180" s="1">
        <v>31</v>
      </c>
      <c r="V180" s="1">
        <v>0</v>
      </c>
      <c r="W180" s="1">
        <v>0</v>
      </c>
      <c r="X180" s="1">
        <v>0</v>
      </c>
      <c r="AG180" s="5">
        <f>IF(Q180&gt;0,RANK(Q180,(N180:P180,Q180:AE180)),0)</f>
        <v>3</v>
      </c>
      <c r="AH180" s="5">
        <f>IF(R180&gt;0,RANK(R180,(N180:P180,Q180:AE180)),0)</f>
        <v>0</v>
      </c>
      <c r="AI180" s="5">
        <f>IF(T180&gt;0,RANK(T180,(N180:P180,Q180:AE180)),0)</f>
        <v>0</v>
      </c>
      <c r="AJ180" s="5">
        <f>IF(S180&gt;0,RANK(S180,(N180:P180,Q180:AE180)),0)</f>
        <v>4</v>
      </c>
      <c r="AK180" s="2">
        <f t="shared" si="69"/>
        <v>1.1216750347185131E-2</v>
      </c>
      <c r="AL180" s="2">
        <f t="shared" si="70"/>
        <v>0</v>
      </c>
      <c r="AM180" s="2">
        <f t="shared" si="71"/>
        <v>0</v>
      </c>
      <c r="AN180" s="2">
        <f t="shared" si="72"/>
        <v>3.3116120072641812E-3</v>
      </c>
      <c r="AP180" t="s">
        <v>6</v>
      </c>
      <c r="AQ180" t="s">
        <v>282</v>
      </c>
      <c r="AR180">
        <v>8</v>
      </c>
      <c r="AT180" s="77">
        <v>29</v>
      </c>
      <c r="AU180" s="79">
        <v>157</v>
      </c>
      <c r="AV180" s="82">
        <f t="shared" si="51"/>
        <v>29157</v>
      </c>
      <c r="AW180" s="82">
        <f t="shared" si="52"/>
        <v>29157</v>
      </c>
      <c r="AX180" s="5" t="s">
        <v>195</v>
      </c>
    </row>
    <row r="181" spans="1:50" ht="15" hidden="1" customHeight="1" outlineLevel="1" x14ac:dyDescent="0.2">
      <c r="A181" t="s">
        <v>86</v>
      </c>
      <c r="B181" t="s">
        <v>282</v>
      </c>
      <c r="C181" s="1">
        <f t="shared" si="64"/>
        <v>18991</v>
      </c>
      <c r="D181" s="7">
        <f>IF(N181&gt;0, RANK(N181,(N181:P181,Q181:AE181)),0)</f>
        <v>2</v>
      </c>
      <c r="E181" s="7">
        <f>IF(O181&gt;0,RANK(O181,(N181:P181,Q181:AE181)),0)</f>
        <v>1</v>
      </c>
      <c r="F181" s="7">
        <f>IF(P181&gt;0,RANK(P181,(N181:P181,Q181:AE181)),0)</f>
        <v>0</v>
      </c>
      <c r="G181" s="45">
        <f t="shared" si="62"/>
        <v>8769</v>
      </c>
      <c r="H181" s="48">
        <f t="shared" si="63"/>
        <v>0.46174503712284765</v>
      </c>
      <c r="I181" s="2"/>
      <c r="J181" s="2">
        <f t="shared" si="65"/>
        <v>0.25675319888368175</v>
      </c>
      <c r="K181" s="2">
        <f t="shared" si="66"/>
        <v>0.7184982360065294</v>
      </c>
      <c r="L181" s="2">
        <f t="shared" si="67"/>
        <v>0</v>
      </c>
      <c r="M181" s="2">
        <f t="shared" si="68"/>
        <v>2.4748565109788845E-2</v>
      </c>
      <c r="N181" s="1">
        <v>4876</v>
      </c>
      <c r="O181" s="1">
        <v>13645</v>
      </c>
      <c r="Q181" s="1">
        <v>339</v>
      </c>
      <c r="S181" s="1">
        <v>131</v>
      </c>
      <c r="V181" s="1">
        <v>0</v>
      </c>
      <c r="W181" s="1">
        <v>0</v>
      </c>
      <c r="X181" s="1">
        <v>0</v>
      </c>
      <c r="AG181" s="5">
        <f>IF(Q181&gt;0,RANK(Q181,(N181:P181,Q181:AE181)),0)</f>
        <v>3</v>
      </c>
      <c r="AH181" s="5">
        <f>IF(R181&gt;0,RANK(R181,(N181:P181,Q181:AE181)),0)</f>
        <v>0</v>
      </c>
      <c r="AI181" s="5">
        <f>IF(T181&gt;0,RANK(T181,(N181:P181,Q181:AE181)),0)</f>
        <v>0</v>
      </c>
      <c r="AJ181" s="5">
        <f>IF(S181&gt;0,RANK(S181,(N181:P181,Q181:AE181)),0)</f>
        <v>4</v>
      </c>
      <c r="AK181" s="2">
        <f t="shared" si="69"/>
        <v>1.7850560791954084E-2</v>
      </c>
      <c r="AL181" s="2">
        <f t="shared" si="70"/>
        <v>0</v>
      </c>
      <c r="AM181" s="2">
        <f t="shared" si="71"/>
        <v>0</v>
      </c>
      <c r="AN181" s="2">
        <f t="shared" si="72"/>
        <v>6.8980043178347638E-3</v>
      </c>
      <c r="AP181" t="s">
        <v>86</v>
      </c>
      <c r="AQ181" t="s">
        <v>282</v>
      </c>
      <c r="AR181">
        <v>4</v>
      </c>
      <c r="AT181" s="77">
        <v>29</v>
      </c>
      <c r="AU181" s="79">
        <v>159</v>
      </c>
      <c r="AV181" s="82">
        <f t="shared" si="51"/>
        <v>29159</v>
      </c>
      <c r="AW181" s="82">
        <f t="shared" si="52"/>
        <v>29159</v>
      </c>
      <c r="AX181" s="5" t="s">
        <v>195</v>
      </c>
    </row>
    <row r="182" spans="1:50" ht="15" hidden="1" customHeight="1" outlineLevel="1" x14ac:dyDescent="0.2">
      <c r="A182" t="s">
        <v>665</v>
      </c>
      <c r="B182" t="s">
        <v>282</v>
      </c>
      <c r="C182" s="1">
        <f t="shared" si="64"/>
        <v>19511</v>
      </c>
      <c r="D182" s="7">
        <f>IF(N182&gt;0, RANK(N182,(N182:P182,Q182:AE182)),0)</f>
        <v>2</v>
      </c>
      <c r="E182" s="7">
        <f>IF(O182&gt;0,RANK(O182,(N182:P182,Q182:AE182)),0)</f>
        <v>1</v>
      </c>
      <c r="F182" s="7">
        <f>IF(P182&gt;0,RANK(P182,(N182:P182,Q182:AE182)),0)</f>
        <v>0</v>
      </c>
      <c r="G182" s="45">
        <f t="shared" si="62"/>
        <v>7787</v>
      </c>
      <c r="H182" s="48">
        <f t="shared" si="63"/>
        <v>0.39910819537696685</v>
      </c>
      <c r="I182" s="2"/>
      <c r="J182" s="2">
        <f t="shared" si="65"/>
        <v>0.28809389575111477</v>
      </c>
      <c r="K182" s="2">
        <f t="shared" si="66"/>
        <v>0.68720209112808162</v>
      </c>
      <c r="L182" s="2">
        <f t="shared" si="67"/>
        <v>0</v>
      </c>
      <c r="M182" s="2">
        <f t="shared" si="68"/>
        <v>2.4704013120803614E-2</v>
      </c>
      <c r="N182" s="1">
        <v>5621</v>
      </c>
      <c r="O182" s="1">
        <v>13408</v>
      </c>
      <c r="Q182" s="1">
        <v>405</v>
      </c>
      <c r="S182" s="1">
        <v>76</v>
      </c>
      <c r="V182" s="1">
        <v>0</v>
      </c>
      <c r="W182" s="1">
        <v>0</v>
      </c>
      <c r="X182" s="1">
        <v>1</v>
      </c>
      <c r="AG182" s="5">
        <f>IF(Q182&gt;0,RANK(Q182,(N182:P182,Q182:AE182)),0)</f>
        <v>3</v>
      </c>
      <c r="AH182" s="5">
        <f>IF(R182&gt;0,RANK(R182,(N182:P182,Q182:AE182)),0)</f>
        <v>0</v>
      </c>
      <c r="AI182" s="5">
        <f>IF(T182&gt;0,RANK(T182,(N182:P182,Q182:AE182)),0)</f>
        <v>0</v>
      </c>
      <c r="AJ182" s="5">
        <f>IF(S182&gt;0,RANK(S182,(N182:P182,Q182:AE182)),0)</f>
        <v>4</v>
      </c>
      <c r="AK182" s="2">
        <f t="shared" si="69"/>
        <v>2.0757521398185638E-2</v>
      </c>
      <c r="AL182" s="2">
        <f t="shared" si="70"/>
        <v>0</v>
      </c>
      <c r="AM182" s="2">
        <f t="shared" si="71"/>
        <v>0</v>
      </c>
      <c r="AN182" s="2">
        <f t="shared" si="72"/>
        <v>3.8952385833632311E-3</v>
      </c>
      <c r="AP182" t="s">
        <v>665</v>
      </c>
      <c r="AQ182" t="s">
        <v>282</v>
      </c>
      <c r="AR182">
        <v>8</v>
      </c>
      <c r="AT182" s="77">
        <v>29</v>
      </c>
      <c r="AU182" s="79">
        <v>161</v>
      </c>
      <c r="AV182" s="82">
        <f t="shared" si="51"/>
        <v>29161</v>
      </c>
      <c r="AW182" s="82">
        <f t="shared" si="52"/>
        <v>29161</v>
      </c>
      <c r="AX182" s="5" t="s">
        <v>195</v>
      </c>
    </row>
    <row r="183" spans="1:50" ht="15" hidden="1" customHeight="1" outlineLevel="1" x14ac:dyDescent="0.2">
      <c r="A183" t="s">
        <v>532</v>
      </c>
      <c r="B183" t="s">
        <v>282</v>
      </c>
      <c r="C183" s="1">
        <f t="shared" si="64"/>
        <v>7664</v>
      </c>
      <c r="D183" s="7">
        <f>IF(N183&gt;0, RANK(N183,(N183:P183,Q183:AE183)),0)</f>
        <v>2</v>
      </c>
      <c r="E183" s="7">
        <f>IF(O183&gt;0,RANK(O183,(N183:P183,Q183:AE183)),0)</f>
        <v>1</v>
      </c>
      <c r="F183" s="7">
        <f>IF(P183&gt;0,RANK(P183,(N183:P183,Q183:AE183)),0)</f>
        <v>0</v>
      </c>
      <c r="G183" s="45">
        <f t="shared" si="62"/>
        <v>3917</v>
      </c>
      <c r="H183" s="48">
        <f t="shared" si="63"/>
        <v>0.51109081419624214</v>
      </c>
      <c r="I183" s="2"/>
      <c r="J183" s="2">
        <f t="shared" si="65"/>
        <v>0.23616910229645094</v>
      </c>
      <c r="K183" s="2">
        <f t="shared" si="66"/>
        <v>0.74725991649269308</v>
      </c>
      <c r="L183" s="2">
        <f t="shared" si="67"/>
        <v>0</v>
      </c>
      <c r="M183" s="2">
        <f t="shared" si="68"/>
        <v>1.6570981210855984E-2</v>
      </c>
      <c r="N183" s="1">
        <v>1810</v>
      </c>
      <c r="O183" s="1">
        <v>5727</v>
      </c>
      <c r="Q183" s="1">
        <v>101</v>
      </c>
      <c r="S183" s="1">
        <v>26</v>
      </c>
      <c r="V183" s="1">
        <v>0</v>
      </c>
      <c r="W183" s="1">
        <v>0</v>
      </c>
      <c r="X183" s="1">
        <v>0</v>
      </c>
      <c r="AG183" s="5">
        <f>IF(Q183&gt;0,RANK(Q183,(N183:P183,Q183:AE183)),0)</f>
        <v>3</v>
      </c>
      <c r="AH183" s="5">
        <f>IF(R183&gt;0,RANK(R183,(N183:P183,Q183:AE183)),0)</f>
        <v>0</v>
      </c>
      <c r="AI183" s="5">
        <f>IF(T183&gt;0,RANK(T183,(N183:P183,Q183:AE183)),0)</f>
        <v>0</v>
      </c>
      <c r="AJ183" s="5">
        <f>IF(S183&gt;0,RANK(S183,(N183:P183,Q183:AE183)),0)</f>
        <v>4</v>
      </c>
      <c r="AK183" s="2">
        <f t="shared" si="69"/>
        <v>1.3178496868475992E-2</v>
      </c>
      <c r="AL183" s="2">
        <f t="shared" si="70"/>
        <v>0</v>
      </c>
      <c r="AM183" s="2">
        <f t="shared" si="71"/>
        <v>0</v>
      </c>
      <c r="AN183" s="2">
        <f t="shared" si="72"/>
        <v>3.3924843423799585E-3</v>
      </c>
      <c r="AP183" t="s">
        <v>532</v>
      </c>
      <c r="AQ183" t="s">
        <v>282</v>
      </c>
      <c r="AR183">
        <v>6</v>
      </c>
      <c r="AT183" s="77">
        <v>29</v>
      </c>
      <c r="AU183" s="79">
        <v>163</v>
      </c>
      <c r="AV183" s="82">
        <f t="shared" si="51"/>
        <v>29163</v>
      </c>
      <c r="AW183" s="82">
        <f t="shared" si="52"/>
        <v>29163</v>
      </c>
      <c r="AX183" s="5" t="s">
        <v>195</v>
      </c>
    </row>
    <row r="184" spans="1:50" ht="15" hidden="1" customHeight="1" outlineLevel="1" x14ac:dyDescent="0.2">
      <c r="A184" t="s">
        <v>376</v>
      </c>
      <c r="B184" t="s">
        <v>282</v>
      </c>
      <c r="C184" s="1">
        <f t="shared" si="64"/>
        <v>57131</v>
      </c>
      <c r="D184" s="7">
        <f>IF(N184&gt;0, RANK(N184,(N184:P184,Q184:AE184)),0)</f>
        <v>2</v>
      </c>
      <c r="E184" s="7">
        <f>IF(O184&gt;0,RANK(O184,(N184:P184,Q184:AE184)),0)</f>
        <v>1</v>
      </c>
      <c r="F184" s="7">
        <f>IF(P184&gt;0,RANK(P184,(N184:P184,Q184:AE184)),0)</f>
        <v>0</v>
      </c>
      <c r="G184" s="45">
        <f t="shared" si="62"/>
        <v>3323</v>
      </c>
      <c r="H184" s="48">
        <f t="shared" si="63"/>
        <v>5.8164569148098227E-2</v>
      </c>
      <c r="I184" s="2"/>
      <c r="J184" s="2">
        <f t="shared" si="65"/>
        <v>0.46022299627172636</v>
      </c>
      <c r="K184" s="2">
        <f t="shared" si="66"/>
        <v>0.51838756541982456</v>
      </c>
      <c r="L184" s="2">
        <f t="shared" si="67"/>
        <v>0</v>
      </c>
      <c r="M184" s="2">
        <f t="shared" si="68"/>
        <v>2.1389438308449082E-2</v>
      </c>
      <c r="N184" s="1">
        <v>26293</v>
      </c>
      <c r="O184" s="1">
        <v>29616</v>
      </c>
      <c r="Q184" s="1">
        <v>971</v>
      </c>
      <c r="S184" s="1">
        <v>251</v>
      </c>
      <c r="V184" s="1">
        <v>0</v>
      </c>
      <c r="W184" s="1">
        <v>0</v>
      </c>
      <c r="X184" s="1">
        <v>0</v>
      </c>
      <c r="AG184" s="5">
        <f>IF(Q184&gt;0,RANK(Q184,(N184:P184,Q184:AE184)),0)</f>
        <v>3</v>
      </c>
      <c r="AH184" s="5">
        <f>IF(R184&gt;0,RANK(R184,(N184:P184,Q184:AE184)),0)</f>
        <v>0</v>
      </c>
      <c r="AI184" s="5">
        <f>IF(T184&gt;0,RANK(T184,(N184:P184,Q184:AE184)),0)</f>
        <v>0</v>
      </c>
      <c r="AJ184" s="5">
        <f>IF(S184&gt;0,RANK(S184,(N184:P184,Q184:AE184)),0)</f>
        <v>4</v>
      </c>
      <c r="AK184" s="2">
        <f t="shared" si="69"/>
        <v>1.6996026675535174E-2</v>
      </c>
      <c r="AL184" s="2">
        <f t="shared" si="70"/>
        <v>0</v>
      </c>
      <c r="AM184" s="2">
        <f t="shared" si="71"/>
        <v>0</v>
      </c>
      <c r="AN184" s="2">
        <f t="shared" si="72"/>
        <v>4.3934116329138297E-3</v>
      </c>
      <c r="AP184" t="s">
        <v>376</v>
      </c>
      <c r="AQ184" t="s">
        <v>282</v>
      </c>
      <c r="AR184">
        <v>6</v>
      </c>
      <c r="AT184" s="77">
        <v>29</v>
      </c>
      <c r="AU184" s="79">
        <v>165</v>
      </c>
      <c r="AV184" s="82">
        <f t="shared" si="51"/>
        <v>29165</v>
      </c>
      <c r="AW184" s="82">
        <f t="shared" si="52"/>
        <v>29165</v>
      </c>
      <c r="AX184" s="5" t="s">
        <v>195</v>
      </c>
    </row>
    <row r="185" spans="1:50" ht="15" hidden="1" customHeight="1" outlineLevel="1" x14ac:dyDescent="0.2">
      <c r="A185" t="s">
        <v>965</v>
      </c>
      <c r="B185" t="s">
        <v>282</v>
      </c>
      <c r="C185" s="1">
        <f t="shared" si="64"/>
        <v>15072</v>
      </c>
      <c r="D185" s="7">
        <f>IF(N185&gt;0, RANK(N185,(N185:P185,Q185:AE185)),0)</f>
        <v>2</v>
      </c>
      <c r="E185" s="7">
        <f>IF(O185&gt;0,RANK(O185,(N185:P185,Q185:AE185)),0)</f>
        <v>1</v>
      </c>
      <c r="F185" s="7">
        <f>IF(P185&gt;0,RANK(P185,(N185:P185,Q185:AE185)),0)</f>
        <v>0</v>
      </c>
      <c r="G185" s="45">
        <f t="shared" si="62"/>
        <v>9844</v>
      </c>
      <c r="H185" s="48">
        <f t="shared" si="63"/>
        <v>0.65313163481953296</v>
      </c>
      <c r="I185" s="2"/>
      <c r="J185" s="2">
        <f t="shared" si="65"/>
        <v>0.16421178343949044</v>
      </c>
      <c r="K185" s="2">
        <f t="shared" si="66"/>
        <v>0.81734341825902335</v>
      </c>
      <c r="L185" s="2">
        <f t="shared" si="67"/>
        <v>0</v>
      </c>
      <c r="M185" s="2">
        <f t="shared" si="68"/>
        <v>1.8444798301486154E-2</v>
      </c>
      <c r="N185" s="1">
        <v>2475</v>
      </c>
      <c r="O185" s="1">
        <v>12319</v>
      </c>
      <c r="Q185" s="1">
        <v>237</v>
      </c>
      <c r="S185" s="1">
        <v>41</v>
      </c>
      <c r="V185" s="1">
        <v>0</v>
      </c>
      <c r="W185" s="1">
        <v>0</v>
      </c>
      <c r="X185" s="1">
        <v>0</v>
      </c>
      <c r="AG185" s="5">
        <f>IF(Q185&gt;0,RANK(Q185,(N185:P185,Q185:AE185)),0)</f>
        <v>3</v>
      </c>
      <c r="AH185" s="5">
        <f>IF(R185&gt;0,RANK(R185,(N185:P185,Q185:AE185)),0)</f>
        <v>0</v>
      </c>
      <c r="AI185" s="5">
        <f>IF(T185&gt;0,RANK(T185,(N185:P185,Q185:AE185)),0)</f>
        <v>0</v>
      </c>
      <c r="AJ185" s="5">
        <f>IF(S185&gt;0,RANK(S185,(N185:P185,Q185:AE185)),0)</f>
        <v>4</v>
      </c>
      <c r="AK185" s="2">
        <f t="shared" si="69"/>
        <v>1.5724522292993631E-2</v>
      </c>
      <c r="AL185" s="2">
        <f t="shared" si="70"/>
        <v>0</v>
      </c>
      <c r="AM185" s="2">
        <f t="shared" si="71"/>
        <v>0</v>
      </c>
      <c r="AN185" s="2">
        <f t="shared" si="72"/>
        <v>2.7202760084925688E-3</v>
      </c>
      <c r="AP185" t="s">
        <v>965</v>
      </c>
      <c r="AQ185" t="s">
        <v>282</v>
      </c>
      <c r="AR185">
        <v>7</v>
      </c>
      <c r="AT185" s="77">
        <v>29</v>
      </c>
      <c r="AU185" s="79">
        <v>167</v>
      </c>
      <c r="AV185" s="82">
        <f t="shared" si="51"/>
        <v>29167</v>
      </c>
      <c r="AW185" s="82">
        <f t="shared" si="52"/>
        <v>29167</v>
      </c>
      <c r="AX185" s="5" t="s">
        <v>195</v>
      </c>
    </row>
    <row r="186" spans="1:50" ht="15" hidden="1" customHeight="1" outlineLevel="1" x14ac:dyDescent="0.2">
      <c r="A186" t="s">
        <v>85</v>
      </c>
      <c r="B186" t="s">
        <v>282</v>
      </c>
      <c r="C186" s="1">
        <f t="shared" si="64"/>
        <v>14265</v>
      </c>
      <c r="D186" s="7">
        <f>IF(N186&gt;0, RANK(N186,(N186:P186,Q186:AE186)),0)</f>
        <v>2</v>
      </c>
      <c r="E186" s="7">
        <f>IF(O186&gt;0,RANK(O186,(N186:P186,Q186:AE186)),0)</f>
        <v>1</v>
      </c>
      <c r="F186" s="7">
        <f>IF(P186&gt;0,RANK(P186,(N186:P186,Q186:AE186)),0)</f>
        <v>0</v>
      </c>
      <c r="G186" s="45">
        <f t="shared" si="62"/>
        <v>6662</v>
      </c>
      <c r="H186" s="48">
        <f t="shared" si="63"/>
        <v>0.46701717490361022</v>
      </c>
      <c r="I186" s="2"/>
      <c r="J186" s="2">
        <f t="shared" si="65"/>
        <v>0.25229582895198038</v>
      </c>
      <c r="K186" s="2">
        <f t="shared" si="66"/>
        <v>0.7193130038555906</v>
      </c>
      <c r="L186" s="2">
        <f t="shared" si="67"/>
        <v>0</v>
      </c>
      <c r="M186" s="2">
        <f t="shared" si="68"/>
        <v>2.8391167192429068E-2</v>
      </c>
      <c r="N186" s="1">
        <v>3599</v>
      </c>
      <c r="O186" s="1">
        <v>10261</v>
      </c>
      <c r="Q186" s="1">
        <v>308</v>
      </c>
      <c r="S186" s="1">
        <v>97</v>
      </c>
      <c r="V186" s="1">
        <v>0</v>
      </c>
      <c r="W186" s="1">
        <v>0</v>
      </c>
      <c r="X186" s="1">
        <v>0</v>
      </c>
      <c r="AG186" s="5">
        <f>IF(Q186&gt;0,RANK(Q186,(N186:P186,Q186:AE186)),0)</f>
        <v>3</v>
      </c>
      <c r="AH186" s="5">
        <f>IF(R186&gt;0,RANK(R186,(N186:P186,Q186:AE186)),0)</f>
        <v>0</v>
      </c>
      <c r="AI186" s="5">
        <f>IF(T186&gt;0,RANK(T186,(N186:P186,Q186:AE186)),0)</f>
        <v>0</v>
      </c>
      <c r="AJ186" s="5">
        <f>IF(S186&gt;0,RANK(S186,(N186:P186,Q186:AE186)),0)</f>
        <v>4</v>
      </c>
      <c r="AK186" s="2">
        <f t="shared" si="69"/>
        <v>2.1591307395723798E-2</v>
      </c>
      <c r="AL186" s="2">
        <f t="shared" si="70"/>
        <v>0</v>
      </c>
      <c r="AM186" s="2">
        <f t="shared" si="71"/>
        <v>0</v>
      </c>
      <c r="AN186" s="2">
        <f t="shared" si="72"/>
        <v>6.7998597967052227E-3</v>
      </c>
      <c r="AP186" t="s">
        <v>85</v>
      </c>
      <c r="AQ186" t="s">
        <v>282</v>
      </c>
      <c r="AR186">
        <v>4</v>
      </c>
      <c r="AT186" s="77">
        <v>29</v>
      </c>
      <c r="AU186" s="79">
        <v>169</v>
      </c>
      <c r="AV186" s="82">
        <f t="shared" si="51"/>
        <v>29169</v>
      </c>
      <c r="AW186" s="82">
        <f t="shared" si="52"/>
        <v>29169</v>
      </c>
      <c r="AX186" s="5" t="s">
        <v>195</v>
      </c>
    </row>
    <row r="187" spans="1:50" ht="15" hidden="1" customHeight="1" outlineLevel="1" x14ac:dyDescent="0.2">
      <c r="A187" t="s">
        <v>149</v>
      </c>
      <c r="B187" t="s">
        <v>282</v>
      </c>
      <c r="C187" s="1">
        <f t="shared" si="64"/>
        <v>2330</v>
      </c>
      <c r="D187" s="7">
        <f>IF(N187&gt;0, RANK(N187,(N187:P187,Q187:AE187)),0)</f>
        <v>2</v>
      </c>
      <c r="E187" s="7">
        <f>IF(O187&gt;0,RANK(O187,(N187:P187,Q187:AE187)),0)</f>
        <v>1</v>
      </c>
      <c r="F187" s="7">
        <f>IF(P187&gt;0,RANK(P187,(N187:P187,Q187:AE187)),0)</f>
        <v>0</v>
      </c>
      <c r="G187" s="45">
        <f t="shared" si="62"/>
        <v>1661</v>
      </c>
      <c r="H187" s="48">
        <f t="shared" si="63"/>
        <v>0.71287553648068669</v>
      </c>
      <c r="I187" s="2"/>
      <c r="J187" s="2">
        <f t="shared" si="65"/>
        <v>0.13862660944206009</v>
      </c>
      <c r="K187" s="2">
        <f t="shared" si="66"/>
        <v>0.85150214592274676</v>
      </c>
      <c r="L187" s="2">
        <f t="shared" si="67"/>
        <v>0</v>
      </c>
      <c r="M187" s="2">
        <f t="shared" si="68"/>
        <v>9.8712446351931771E-3</v>
      </c>
      <c r="N187" s="1">
        <v>323</v>
      </c>
      <c r="O187" s="1">
        <v>1984</v>
      </c>
      <c r="Q187" s="1">
        <v>15</v>
      </c>
      <c r="S187" s="1">
        <v>8</v>
      </c>
      <c r="V187" s="1">
        <v>0</v>
      </c>
      <c r="W187" s="1">
        <v>0</v>
      </c>
      <c r="X187" s="1">
        <v>0</v>
      </c>
      <c r="AG187" s="5">
        <f>IF(Q187&gt;0,RANK(Q187,(N187:P187,Q187:AE187)),0)</f>
        <v>3</v>
      </c>
      <c r="AH187" s="5">
        <f>IF(R187&gt;0,RANK(R187,(N187:P187,Q187:AE187)),0)</f>
        <v>0</v>
      </c>
      <c r="AI187" s="5">
        <f>IF(T187&gt;0,RANK(T187,(N187:P187,Q187:AE187)),0)</f>
        <v>0</v>
      </c>
      <c r="AJ187" s="5">
        <f>IF(S187&gt;0,RANK(S187,(N187:P187,Q187:AE187)),0)</f>
        <v>4</v>
      </c>
      <c r="AK187" s="2">
        <f t="shared" si="69"/>
        <v>6.4377682403433476E-3</v>
      </c>
      <c r="AL187" s="2">
        <f t="shared" si="70"/>
        <v>0</v>
      </c>
      <c r="AM187" s="2">
        <f t="shared" si="71"/>
        <v>0</v>
      </c>
      <c r="AN187" s="2">
        <f t="shared" si="72"/>
        <v>3.4334763948497852E-3</v>
      </c>
      <c r="AP187" t="s">
        <v>149</v>
      </c>
      <c r="AQ187" t="s">
        <v>282</v>
      </c>
      <c r="AR187">
        <v>6</v>
      </c>
      <c r="AT187" s="77">
        <v>29</v>
      </c>
      <c r="AU187" s="79">
        <v>171</v>
      </c>
      <c r="AV187" s="82">
        <f t="shared" si="51"/>
        <v>29171</v>
      </c>
      <c r="AW187" s="82">
        <f t="shared" si="52"/>
        <v>29171</v>
      </c>
      <c r="AX187" s="5" t="s">
        <v>195</v>
      </c>
    </row>
    <row r="188" spans="1:50" ht="15" hidden="1" customHeight="1" outlineLevel="1" x14ac:dyDescent="0.2">
      <c r="A188" t="s">
        <v>668</v>
      </c>
      <c r="B188" t="s">
        <v>282</v>
      </c>
      <c r="C188" s="1">
        <f t="shared" si="64"/>
        <v>5633</v>
      </c>
      <c r="D188" s="7">
        <f>IF(N188&gt;0, RANK(N188,(N188:P188,Q188:AE188)),0)</f>
        <v>2</v>
      </c>
      <c r="E188" s="7">
        <f>IF(O188&gt;0,RANK(O188,(N188:P188,Q188:AE188)),0)</f>
        <v>1</v>
      </c>
      <c r="F188" s="7">
        <f>IF(P188&gt;0,RANK(P188,(N188:P188,Q188:AE188)),0)</f>
        <v>0</v>
      </c>
      <c r="G188" s="45">
        <f t="shared" si="62"/>
        <v>3135</v>
      </c>
      <c r="H188" s="48">
        <f t="shared" si="63"/>
        <v>0.55654180720752711</v>
      </c>
      <c r="I188" s="2"/>
      <c r="J188" s="2">
        <f t="shared" si="65"/>
        <v>0.21587076158352564</v>
      </c>
      <c r="K188" s="2">
        <f t="shared" si="66"/>
        <v>0.77241256879105269</v>
      </c>
      <c r="L188" s="2">
        <f t="shared" si="67"/>
        <v>0</v>
      </c>
      <c r="M188" s="2">
        <f t="shared" si="68"/>
        <v>1.1716669625421727E-2</v>
      </c>
      <c r="N188" s="1">
        <v>1216</v>
      </c>
      <c r="O188" s="1">
        <v>4351</v>
      </c>
      <c r="Q188" s="1">
        <v>57</v>
      </c>
      <c r="S188" s="1">
        <v>9</v>
      </c>
      <c r="V188" s="1">
        <v>0</v>
      </c>
      <c r="W188" s="1">
        <v>0</v>
      </c>
      <c r="X188" s="1">
        <v>0</v>
      </c>
      <c r="AG188" s="5">
        <f>IF(Q188&gt;0,RANK(Q188,(N188:P188,Q188:AE188)),0)</f>
        <v>3</v>
      </c>
      <c r="AH188" s="5">
        <f>IF(R188&gt;0,RANK(R188,(N188:P188,Q188:AE188)),0)</f>
        <v>0</v>
      </c>
      <c r="AI188" s="5">
        <f>IF(T188&gt;0,RANK(T188,(N188:P188,Q188:AE188)),0)</f>
        <v>0</v>
      </c>
      <c r="AJ188" s="5">
        <f>IF(S188&gt;0,RANK(S188,(N188:P188,Q188:AE188)),0)</f>
        <v>4</v>
      </c>
      <c r="AK188" s="2">
        <f t="shared" si="69"/>
        <v>1.0118941949227765E-2</v>
      </c>
      <c r="AL188" s="2">
        <f t="shared" si="70"/>
        <v>0</v>
      </c>
      <c r="AM188" s="2">
        <f t="shared" si="71"/>
        <v>0</v>
      </c>
      <c r="AN188" s="2">
        <f t="shared" si="72"/>
        <v>1.5977276761938576E-3</v>
      </c>
      <c r="AP188" t="s">
        <v>668</v>
      </c>
      <c r="AQ188" t="s">
        <v>282</v>
      </c>
      <c r="AR188">
        <v>6</v>
      </c>
      <c r="AT188" s="77">
        <v>29</v>
      </c>
      <c r="AU188" s="79">
        <v>173</v>
      </c>
      <c r="AV188" s="82">
        <f t="shared" si="51"/>
        <v>29173</v>
      </c>
      <c r="AW188" s="82">
        <f t="shared" si="52"/>
        <v>29173</v>
      </c>
      <c r="AX188" s="5" t="s">
        <v>195</v>
      </c>
    </row>
    <row r="189" spans="1:50" ht="15" hidden="1" customHeight="1" outlineLevel="1" x14ac:dyDescent="0.2">
      <c r="A189" t="s">
        <v>107</v>
      </c>
      <c r="B189" t="s">
        <v>282</v>
      </c>
      <c r="C189" s="1">
        <f t="shared" si="64"/>
        <v>10702</v>
      </c>
      <c r="D189" s="7">
        <f>IF(N189&gt;0, RANK(N189,(N189:P189,Q189:AE189)),0)</f>
        <v>2</v>
      </c>
      <c r="E189" s="7">
        <f>IF(O189&gt;0,RANK(O189,(N189:P189,Q189:AE189)),0)</f>
        <v>1</v>
      </c>
      <c r="F189" s="7">
        <f>IF(P189&gt;0,RANK(P189,(N189:P189,Q189:AE189)),0)</f>
        <v>0</v>
      </c>
      <c r="G189" s="45">
        <f t="shared" si="62"/>
        <v>5310</v>
      </c>
      <c r="H189" s="48">
        <f t="shared" si="63"/>
        <v>0.49616894038497478</v>
      </c>
      <c r="I189" s="2"/>
      <c r="J189" s="2">
        <f t="shared" si="65"/>
        <v>0.23659129134741169</v>
      </c>
      <c r="K189" s="2">
        <f t="shared" si="66"/>
        <v>0.73276023173238647</v>
      </c>
      <c r="L189" s="2">
        <f t="shared" si="67"/>
        <v>0</v>
      </c>
      <c r="M189" s="2">
        <f t="shared" si="68"/>
        <v>3.0648476920201784E-2</v>
      </c>
      <c r="N189" s="1">
        <v>2532</v>
      </c>
      <c r="O189" s="1">
        <v>7842</v>
      </c>
      <c r="Q189" s="1">
        <v>247</v>
      </c>
      <c r="S189" s="1">
        <v>81</v>
      </c>
      <c r="V189" s="1">
        <v>0</v>
      </c>
      <c r="W189" s="1">
        <v>0</v>
      </c>
      <c r="X189" s="1">
        <v>0</v>
      </c>
      <c r="AG189" s="5">
        <f>IF(Q189&gt;0,RANK(Q189,(N189:P189,Q189:AE189)),0)</f>
        <v>3</v>
      </c>
      <c r="AH189" s="5">
        <f>IF(R189&gt;0,RANK(R189,(N189:P189,Q189:AE189)),0)</f>
        <v>0</v>
      </c>
      <c r="AI189" s="5">
        <f>IF(T189&gt;0,RANK(T189,(N189:P189,Q189:AE189)),0)</f>
        <v>0</v>
      </c>
      <c r="AJ189" s="5">
        <f>IF(S189&gt;0,RANK(S189,(N189:P189,Q189:AE189)),0)</f>
        <v>4</v>
      </c>
      <c r="AK189" s="2">
        <f t="shared" si="69"/>
        <v>2.3079798168566625E-2</v>
      </c>
      <c r="AL189" s="2">
        <f t="shared" si="70"/>
        <v>0</v>
      </c>
      <c r="AM189" s="2">
        <f t="shared" si="71"/>
        <v>0</v>
      </c>
      <c r="AN189" s="2">
        <f t="shared" si="72"/>
        <v>7.5686787516352086E-3</v>
      </c>
      <c r="AP189" t="s">
        <v>107</v>
      </c>
      <c r="AQ189" t="s">
        <v>282</v>
      </c>
      <c r="AR189">
        <v>4</v>
      </c>
      <c r="AT189" s="77">
        <v>29</v>
      </c>
      <c r="AU189" s="79">
        <v>175</v>
      </c>
      <c r="AV189" s="82">
        <f t="shared" si="51"/>
        <v>29175</v>
      </c>
      <c r="AW189" s="82">
        <f t="shared" si="52"/>
        <v>29175</v>
      </c>
      <c r="AX189" s="5" t="s">
        <v>195</v>
      </c>
    </row>
    <row r="190" spans="1:50" ht="15" hidden="1" customHeight="1" outlineLevel="1" x14ac:dyDescent="0.2">
      <c r="A190" t="s">
        <v>546</v>
      </c>
      <c r="B190" t="s">
        <v>282</v>
      </c>
      <c r="C190" s="1">
        <f t="shared" si="64"/>
        <v>11553</v>
      </c>
      <c r="D190" s="7">
        <f>IF(N190&gt;0, RANK(N190,(N190:P190,Q190:AE190)),0)</f>
        <v>2</v>
      </c>
      <c r="E190" s="7">
        <f>IF(O190&gt;0,RANK(O190,(N190:P190,Q190:AE190)),0)</f>
        <v>1</v>
      </c>
      <c r="F190" s="7">
        <f>IF(P190&gt;0,RANK(P190,(N190:P190,Q190:AE190)),0)</f>
        <v>0</v>
      </c>
      <c r="G190" s="45">
        <f t="shared" si="62"/>
        <v>4685</v>
      </c>
      <c r="H190" s="48">
        <f t="shared" si="63"/>
        <v>0.40552237514065609</v>
      </c>
      <c r="I190" s="2"/>
      <c r="J190" s="2">
        <f t="shared" si="65"/>
        <v>0.2838223837964165</v>
      </c>
      <c r="K190" s="2">
        <f t="shared" si="66"/>
        <v>0.68934475893707259</v>
      </c>
      <c r="L190" s="2">
        <f t="shared" si="67"/>
        <v>0</v>
      </c>
      <c r="M190" s="2">
        <f t="shared" si="68"/>
        <v>2.6832857266510968E-2</v>
      </c>
      <c r="N190" s="1">
        <v>3279</v>
      </c>
      <c r="O190" s="1">
        <v>7964</v>
      </c>
      <c r="Q190" s="1">
        <v>221</v>
      </c>
      <c r="S190" s="1">
        <v>89</v>
      </c>
      <c r="V190" s="1">
        <v>0</v>
      </c>
      <c r="W190" s="1">
        <v>0</v>
      </c>
      <c r="X190" s="1">
        <v>0</v>
      </c>
      <c r="AG190" s="5">
        <f>IF(Q190&gt;0,RANK(Q190,(N190:P190,Q190:AE190)),0)</f>
        <v>3</v>
      </c>
      <c r="AH190" s="5">
        <f>IF(R190&gt;0,RANK(R190,(N190:P190,Q190:AE190)),0)</f>
        <v>0</v>
      </c>
      <c r="AI190" s="5">
        <f>IF(T190&gt;0,RANK(T190,(N190:P190,Q190:AE190)),0)</f>
        <v>0</v>
      </c>
      <c r="AJ190" s="5">
        <f>IF(S190&gt;0,RANK(S190,(N190:P190,Q190:AE190)),0)</f>
        <v>4</v>
      </c>
      <c r="AK190" s="2">
        <f t="shared" si="69"/>
        <v>1.9129230502899681E-2</v>
      </c>
      <c r="AL190" s="2">
        <f t="shared" si="70"/>
        <v>0</v>
      </c>
      <c r="AM190" s="2">
        <f t="shared" si="71"/>
        <v>0</v>
      </c>
      <c r="AN190" s="2">
        <f t="shared" si="72"/>
        <v>7.7036267636111828E-3</v>
      </c>
      <c r="AP190" t="s">
        <v>546</v>
      </c>
      <c r="AQ190" t="s">
        <v>282</v>
      </c>
      <c r="AR190">
        <v>5</v>
      </c>
      <c r="AT190" s="77">
        <v>29</v>
      </c>
      <c r="AU190" s="79">
        <v>177</v>
      </c>
      <c r="AV190" s="82">
        <f t="shared" si="51"/>
        <v>29177</v>
      </c>
      <c r="AW190" s="82">
        <f t="shared" si="52"/>
        <v>29177</v>
      </c>
      <c r="AX190" s="5" t="s">
        <v>195</v>
      </c>
    </row>
    <row r="191" spans="1:50" ht="15" hidden="1" customHeight="1" outlineLevel="1" x14ac:dyDescent="0.2">
      <c r="A191" t="s">
        <v>519</v>
      </c>
      <c r="B191" t="s">
        <v>282</v>
      </c>
      <c r="C191" s="1">
        <f t="shared" si="64"/>
        <v>3218</v>
      </c>
      <c r="D191" s="7">
        <f>IF(N191&gt;0, RANK(N191,(N191:P191,Q191:AE191)),0)</f>
        <v>2</v>
      </c>
      <c r="E191" s="7">
        <f>IF(O191&gt;0,RANK(O191,(N191:P191,Q191:AE191)),0)</f>
        <v>1</v>
      </c>
      <c r="F191" s="7">
        <f>IF(P191&gt;0,RANK(P191,(N191:P191,Q191:AE191)),0)</f>
        <v>0</v>
      </c>
      <c r="G191" s="45">
        <f t="shared" si="62"/>
        <v>1868</v>
      </c>
      <c r="H191" s="48">
        <f t="shared" si="63"/>
        <v>0.58048477315102553</v>
      </c>
      <c r="I191" s="2"/>
      <c r="J191" s="2">
        <f t="shared" si="65"/>
        <v>0.19670602858918582</v>
      </c>
      <c r="K191" s="2">
        <f t="shared" si="66"/>
        <v>0.77719080174021127</v>
      </c>
      <c r="L191" s="2">
        <f t="shared" si="67"/>
        <v>0</v>
      </c>
      <c r="M191" s="2">
        <f t="shared" si="68"/>
        <v>2.6103169670602888E-2</v>
      </c>
      <c r="N191" s="1">
        <v>633</v>
      </c>
      <c r="O191" s="1">
        <v>2501</v>
      </c>
      <c r="Q191" s="1">
        <v>66</v>
      </c>
      <c r="S191" s="1">
        <v>18</v>
      </c>
      <c r="V191" s="1">
        <v>0</v>
      </c>
      <c r="W191" s="1">
        <v>0</v>
      </c>
      <c r="X191" s="1">
        <v>0</v>
      </c>
      <c r="AG191" s="5">
        <f>IF(Q191&gt;0,RANK(Q191,(N191:P191,Q191:AE191)),0)</f>
        <v>3</v>
      </c>
      <c r="AH191" s="5">
        <f>IF(R191&gt;0,RANK(R191,(N191:P191,Q191:AE191)),0)</f>
        <v>0</v>
      </c>
      <c r="AI191" s="5">
        <f>IF(T191&gt;0,RANK(T191,(N191:P191,Q191:AE191)),0)</f>
        <v>0</v>
      </c>
      <c r="AJ191" s="5">
        <f>IF(S191&gt;0,RANK(S191,(N191:P191,Q191:AE191)),0)</f>
        <v>4</v>
      </c>
      <c r="AK191" s="2">
        <f t="shared" si="69"/>
        <v>2.0509633312616533E-2</v>
      </c>
      <c r="AL191" s="2">
        <f t="shared" si="70"/>
        <v>0</v>
      </c>
      <c r="AM191" s="2">
        <f t="shared" si="71"/>
        <v>0</v>
      </c>
      <c r="AN191" s="2">
        <f t="shared" si="72"/>
        <v>5.5935363579863269E-3</v>
      </c>
      <c r="AP191" t="s">
        <v>519</v>
      </c>
      <c r="AQ191" t="s">
        <v>282</v>
      </c>
      <c r="AR191">
        <v>8</v>
      </c>
      <c r="AT191" s="77">
        <v>29</v>
      </c>
      <c r="AU191" s="79">
        <v>179</v>
      </c>
      <c r="AV191" s="82">
        <f t="shared" si="51"/>
        <v>29179</v>
      </c>
      <c r="AW191" s="82">
        <f t="shared" si="52"/>
        <v>29179</v>
      </c>
      <c r="AX191" s="5" t="s">
        <v>195</v>
      </c>
    </row>
    <row r="192" spans="1:50" ht="15" hidden="1" customHeight="1" outlineLevel="1" x14ac:dyDescent="0.2">
      <c r="A192" t="s">
        <v>3</v>
      </c>
      <c r="B192" t="s">
        <v>282</v>
      </c>
      <c r="C192" s="1">
        <f t="shared" si="64"/>
        <v>5642</v>
      </c>
      <c r="D192" s="7">
        <f>IF(N192&gt;0, RANK(N192,(N192:P192,Q192:AE192)),0)</f>
        <v>2</v>
      </c>
      <c r="E192" s="7">
        <f>IF(O192&gt;0,RANK(O192,(N192:P192,Q192:AE192)),0)</f>
        <v>1</v>
      </c>
      <c r="F192" s="7">
        <f>IF(P192&gt;0,RANK(P192,(N192:P192,Q192:AE192)),0)</f>
        <v>0</v>
      </c>
      <c r="G192" s="45">
        <f t="shared" si="62"/>
        <v>3730</v>
      </c>
      <c r="H192" s="48">
        <f t="shared" si="63"/>
        <v>0.66111308046791917</v>
      </c>
      <c r="I192" s="2"/>
      <c r="J192" s="2">
        <f t="shared" si="65"/>
        <v>0.15934065934065933</v>
      </c>
      <c r="K192" s="2">
        <f t="shared" si="66"/>
        <v>0.8204537398085785</v>
      </c>
      <c r="L192" s="2">
        <f t="shared" si="67"/>
        <v>0</v>
      </c>
      <c r="M192" s="2">
        <f t="shared" si="68"/>
        <v>2.0205600850762173E-2</v>
      </c>
      <c r="N192" s="1">
        <v>899</v>
      </c>
      <c r="O192" s="1">
        <v>4629</v>
      </c>
      <c r="Q192" s="1">
        <v>90</v>
      </c>
      <c r="S192" s="1">
        <v>24</v>
      </c>
      <c r="V192" s="1">
        <v>0</v>
      </c>
      <c r="W192" s="1">
        <v>0</v>
      </c>
      <c r="X192" s="1">
        <v>0</v>
      </c>
      <c r="AG192" s="5">
        <f>IF(Q192&gt;0,RANK(Q192,(N192:P192,Q192:AE192)),0)</f>
        <v>3</v>
      </c>
      <c r="AH192" s="5">
        <f>IF(R192&gt;0,RANK(R192,(N192:P192,Q192:AE192)),0)</f>
        <v>0</v>
      </c>
      <c r="AI192" s="5">
        <f>IF(T192&gt;0,RANK(T192,(N192:P192,Q192:AE192)),0)</f>
        <v>0</v>
      </c>
      <c r="AJ192" s="5">
        <f>IF(S192&gt;0,RANK(S192,(N192:P192,Q192:AE192)),0)</f>
        <v>4</v>
      </c>
      <c r="AK192" s="2">
        <f t="shared" si="69"/>
        <v>1.5951790145338533E-2</v>
      </c>
      <c r="AL192" s="2">
        <f t="shared" si="70"/>
        <v>0</v>
      </c>
      <c r="AM192" s="2">
        <f t="shared" si="71"/>
        <v>0</v>
      </c>
      <c r="AN192" s="2">
        <f t="shared" si="72"/>
        <v>4.2538107054236086E-3</v>
      </c>
      <c r="AP192" t="s">
        <v>3</v>
      </c>
      <c r="AQ192" t="s">
        <v>282</v>
      </c>
      <c r="AR192">
        <v>8</v>
      </c>
      <c r="AT192" s="77">
        <v>29</v>
      </c>
      <c r="AU192" s="79">
        <v>181</v>
      </c>
      <c r="AV192" s="82">
        <f t="shared" si="51"/>
        <v>29181</v>
      </c>
      <c r="AW192" s="82">
        <f t="shared" si="52"/>
        <v>29181</v>
      </c>
      <c r="AX192" s="5" t="s">
        <v>195</v>
      </c>
    </row>
    <row r="193" spans="1:50" ht="15" hidden="1" customHeight="1" outlineLevel="1" x14ac:dyDescent="0.2">
      <c r="A193" t="s">
        <v>595</v>
      </c>
      <c r="B193" t="s">
        <v>282</v>
      </c>
      <c r="C193" s="1">
        <f t="shared" si="64"/>
        <v>220614</v>
      </c>
      <c r="D193" s="7">
        <f>IF(N193&gt;0, RANK(N193,(N193:P193,Q193:AE193)),0)</f>
        <v>2</v>
      </c>
      <c r="E193" s="7">
        <f>IF(O193&gt;0,RANK(O193,(N193:P193,Q193:AE193)),0)</f>
        <v>1</v>
      </c>
      <c r="F193" s="7">
        <f>IF(P193&gt;0,RANK(P193,(N193:P193,Q193:AE193)),0)</f>
        <v>0</v>
      </c>
      <c r="G193" s="45">
        <f t="shared" si="62"/>
        <v>40342</v>
      </c>
      <c r="H193" s="48">
        <f t="shared" si="63"/>
        <v>0.1828623750079324</v>
      </c>
      <c r="I193" s="2"/>
      <c r="J193" s="2">
        <f t="shared" si="65"/>
        <v>0.39837906932470285</v>
      </c>
      <c r="K193" s="2">
        <f t="shared" si="66"/>
        <v>0.58124144433263525</v>
      </c>
      <c r="L193" s="2">
        <f t="shared" si="67"/>
        <v>0</v>
      </c>
      <c r="M193" s="2">
        <f t="shared" si="68"/>
        <v>2.0379486342661846E-2</v>
      </c>
      <c r="N193" s="1">
        <v>87888</v>
      </c>
      <c r="O193" s="1">
        <v>128230</v>
      </c>
      <c r="Q193" s="1">
        <v>3469</v>
      </c>
      <c r="S193" s="1">
        <v>1026</v>
      </c>
      <c r="V193" s="1">
        <v>1</v>
      </c>
      <c r="W193" s="1">
        <v>0</v>
      </c>
      <c r="X193" s="1">
        <v>0</v>
      </c>
      <c r="AG193" s="5">
        <f>IF(Q193&gt;0,RANK(Q193,(N193:P193,Q193:AE193)),0)</f>
        <v>3</v>
      </c>
      <c r="AH193" s="5">
        <f>IF(R193&gt;0,RANK(R193,(N193:P193,Q193:AE193)),0)</f>
        <v>0</v>
      </c>
      <c r="AI193" s="5">
        <f>IF(T193&gt;0,RANK(T193,(N193:P193,Q193:AE193)),0)</f>
        <v>0</v>
      </c>
      <c r="AJ193" s="5">
        <f>IF(S193&gt;0,RANK(S193,(N193:P193,Q193:AE193)),0)</f>
        <v>4</v>
      </c>
      <c r="AK193" s="2">
        <f t="shared" si="69"/>
        <v>1.5724296735474631E-2</v>
      </c>
      <c r="AL193" s="2">
        <f t="shared" si="70"/>
        <v>0</v>
      </c>
      <c r="AM193" s="2">
        <f t="shared" si="71"/>
        <v>0</v>
      </c>
      <c r="AN193" s="2">
        <f t="shared" si="72"/>
        <v>4.6506568032853761E-3</v>
      </c>
      <c r="AP193" t="s">
        <v>595</v>
      </c>
      <c r="AQ193" t="s">
        <v>282</v>
      </c>
      <c r="AT193" s="77">
        <v>29</v>
      </c>
      <c r="AU193" s="79">
        <v>183</v>
      </c>
      <c r="AV193" s="82">
        <f t="shared" si="51"/>
        <v>29183</v>
      </c>
      <c r="AW193" s="82">
        <f t="shared" si="52"/>
        <v>29183</v>
      </c>
      <c r="AX193" s="5" t="s">
        <v>195</v>
      </c>
    </row>
    <row r="194" spans="1:50" ht="15" hidden="1" customHeight="1" outlineLevel="1" x14ac:dyDescent="0.2">
      <c r="A194" t="s">
        <v>761</v>
      </c>
      <c r="B194" t="s">
        <v>282</v>
      </c>
      <c r="C194" s="1">
        <f t="shared" si="64"/>
        <v>4974</v>
      </c>
      <c r="D194" s="7">
        <f>IF(N194&gt;0, RANK(N194,(N194:P194,Q194:AE194)),0)</f>
        <v>2</v>
      </c>
      <c r="E194" s="7">
        <f>IF(O194&gt;0,RANK(O194,(N194:P194,Q194:AE194)),0)</f>
        <v>1</v>
      </c>
      <c r="F194" s="7">
        <f>IF(P194&gt;0,RANK(P194,(N194:P194,Q194:AE194)),0)</f>
        <v>0</v>
      </c>
      <c r="G194" s="45">
        <f t="shared" si="62"/>
        <v>2885</v>
      </c>
      <c r="H194" s="48">
        <f t="shared" si="63"/>
        <v>0.58001608363490154</v>
      </c>
      <c r="I194" s="2"/>
      <c r="J194" s="2">
        <f t="shared" si="65"/>
        <v>0.20004020908725373</v>
      </c>
      <c r="K194" s="2">
        <f t="shared" si="66"/>
        <v>0.78005629272215515</v>
      </c>
      <c r="L194" s="2">
        <f t="shared" si="67"/>
        <v>0</v>
      </c>
      <c r="M194" s="2">
        <f t="shared" si="68"/>
        <v>1.9903498190591118E-2</v>
      </c>
      <c r="N194" s="1">
        <v>995</v>
      </c>
      <c r="O194" s="1">
        <v>3880</v>
      </c>
      <c r="Q194" s="1">
        <v>70</v>
      </c>
      <c r="S194" s="1">
        <v>29</v>
      </c>
      <c r="V194" s="1">
        <v>0</v>
      </c>
      <c r="W194" s="1">
        <v>0</v>
      </c>
      <c r="X194" s="1">
        <v>0</v>
      </c>
      <c r="AG194" s="5">
        <f>IF(Q194&gt;0,RANK(Q194,(N194:P194,Q194:AE194)),0)</f>
        <v>3</v>
      </c>
      <c r="AH194" s="5">
        <f>IF(R194&gt;0,RANK(R194,(N194:P194,Q194:AE194)),0)</f>
        <v>0</v>
      </c>
      <c r="AI194" s="5">
        <f>IF(T194&gt;0,RANK(T194,(N194:P194,Q194:AE194)),0)</f>
        <v>0</v>
      </c>
      <c r="AJ194" s="5">
        <f>IF(S194&gt;0,RANK(S194,(N194:P194,Q194:AE194)),0)</f>
        <v>4</v>
      </c>
      <c r="AK194" s="2">
        <f t="shared" si="69"/>
        <v>1.407318053880177E-2</v>
      </c>
      <c r="AL194" s="2">
        <f t="shared" si="70"/>
        <v>0</v>
      </c>
      <c r="AM194" s="2">
        <f t="shared" si="71"/>
        <v>0</v>
      </c>
      <c r="AN194" s="2">
        <f t="shared" si="72"/>
        <v>5.8303176517893046E-3</v>
      </c>
      <c r="AP194" t="s">
        <v>761</v>
      </c>
      <c r="AQ194" t="s">
        <v>282</v>
      </c>
      <c r="AR194">
        <v>4</v>
      </c>
      <c r="AT194" s="77">
        <v>29</v>
      </c>
      <c r="AU194" s="79">
        <v>185</v>
      </c>
      <c r="AV194" s="82">
        <f t="shared" si="51"/>
        <v>29185</v>
      </c>
      <c r="AW194" s="82">
        <f t="shared" si="52"/>
        <v>29185</v>
      </c>
      <c r="AX194" s="5" t="s">
        <v>195</v>
      </c>
    </row>
    <row r="195" spans="1:50" ht="15" hidden="1" customHeight="1" outlineLevel="1" x14ac:dyDescent="0.2">
      <c r="A195" t="s">
        <v>119</v>
      </c>
      <c r="B195" t="s">
        <v>282</v>
      </c>
      <c r="C195" s="1">
        <f t="shared" si="64"/>
        <v>27763</v>
      </c>
      <c r="D195" s="7">
        <f>IF(N195&gt;0, RANK(N195,(N195:P195,Q195:AE195)),0)</f>
        <v>2</v>
      </c>
      <c r="E195" s="7">
        <f>IF(O195&gt;0,RANK(O195,(N195:P195,Q195:AE195)),0)</f>
        <v>1</v>
      </c>
      <c r="F195" s="7">
        <f>IF(P195&gt;0,RANK(P195,(N195:P195,Q195:AE195)),0)</f>
        <v>0</v>
      </c>
      <c r="G195" s="45">
        <f t="shared" si="62"/>
        <v>11576</v>
      </c>
      <c r="H195" s="48">
        <f t="shared" si="63"/>
        <v>0.41695782156107047</v>
      </c>
      <c r="I195" s="2"/>
      <c r="J195" s="2">
        <f t="shared" si="65"/>
        <v>0.27669920397651548</v>
      </c>
      <c r="K195" s="2">
        <f t="shared" si="66"/>
        <v>0.69365702553758601</v>
      </c>
      <c r="L195" s="2">
        <f t="shared" si="67"/>
        <v>0</v>
      </c>
      <c r="M195" s="2">
        <f t="shared" si="68"/>
        <v>2.9643770485898502E-2</v>
      </c>
      <c r="N195" s="1">
        <v>7682</v>
      </c>
      <c r="O195" s="1">
        <v>19258</v>
      </c>
      <c r="Q195" s="1">
        <v>614</v>
      </c>
      <c r="S195" s="1">
        <v>209</v>
      </c>
      <c r="V195" s="1">
        <v>0</v>
      </c>
      <c r="W195" s="1">
        <v>0</v>
      </c>
      <c r="X195" s="1">
        <v>0</v>
      </c>
      <c r="AG195" s="5">
        <f>IF(Q195&gt;0,RANK(Q195,(N195:P195,Q195:AE195)),0)</f>
        <v>3</v>
      </c>
      <c r="AH195" s="5">
        <f>IF(R195&gt;0,RANK(R195,(N195:P195,Q195:AE195)),0)</f>
        <v>0</v>
      </c>
      <c r="AI195" s="5">
        <f>IF(T195&gt;0,RANK(T195,(N195:P195,Q195:AE195)),0)</f>
        <v>0</v>
      </c>
      <c r="AJ195" s="5">
        <f>IF(S195&gt;0,RANK(S195,(N195:P195,Q195:AE195)),0)</f>
        <v>4</v>
      </c>
      <c r="AK195" s="2">
        <f t="shared" si="69"/>
        <v>2.2115765587292439E-2</v>
      </c>
      <c r="AL195" s="2">
        <f t="shared" si="70"/>
        <v>0</v>
      </c>
      <c r="AM195" s="2">
        <f t="shared" si="71"/>
        <v>0</v>
      </c>
      <c r="AN195" s="2">
        <f t="shared" si="72"/>
        <v>7.5280048986060581E-3</v>
      </c>
      <c r="AP195" t="s">
        <v>119</v>
      </c>
      <c r="AQ195" t="s">
        <v>282</v>
      </c>
      <c r="AR195">
        <v>8</v>
      </c>
      <c r="AT195" s="77">
        <v>29</v>
      </c>
      <c r="AU195" s="79">
        <v>187</v>
      </c>
      <c r="AV195" s="82">
        <f t="shared" ref="AV195:AV258" si="73">1000*AT195+AU195</f>
        <v>29187</v>
      </c>
      <c r="AW195" s="82">
        <f t="shared" ref="AW195:AW258" si="74">AV195</f>
        <v>29187</v>
      </c>
      <c r="AX195" s="5" t="s">
        <v>195</v>
      </c>
    </row>
    <row r="196" spans="1:50" ht="15" hidden="1" customHeight="1" outlineLevel="1" x14ac:dyDescent="0.2">
      <c r="A196" t="s">
        <v>676</v>
      </c>
      <c r="B196" t="s">
        <v>282</v>
      </c>
      <c r="C196" s="1">
        <f>SUM(N196:AE196)</f>
        <v>535279</v>
      </c>
      <c r="D196" s="7">
        <f>IF(N196&gt;0, RANK(N196,(N196:P196,Q196:AE196)),0)</f>
        <v>1</v>
      </c>
      <c r="E196" s="7">
        <f>IF(O196&gt;0,RANK(O196,(N196:P196,Q196:AE196)),0)</f>
        <v>2</v>
      </c>
      <c r="F196" s="7">
        <f>IF(P196&gt;0,RANK(P196,(N196:P196,Q196:AE196)),0)</f>
        <v>0</v>
      </c>
      <c r="G196" s="45">
        <f>IF(C196&gt;0,MAX(N196:P196)-LARGE(N196:P196,2),0)</f>
        <v>109792</v>
      </c>
      <c r="H196" s="48">
        <f>IF(C196&gt;0,G196/C196,0)</f>
        <v>0.20511172678173439</v>
      </c>
      <c r="I196" s="2"/>
      <c r="J196" s="2">
        <f>IF($C196=0,"-",N196/$C196)</f>
        <v>0.59282542375097846</v>
      </c>
      <c r="K196" s="2">
        <f>IF($C196=0,"-",O196/$C196)</f>
        <v>0.38771369696924407</v>
      </c>
      <c r="L196" s="2">
        <f>IF($C196=0,"-",P196/$C196)</f>
        <v>0</v>
      </c>
      <c r="M196" s="2">
        <f>IF(C196=0,"-",(1-J196-K196-L196))</f>
        <v>1.9460879279777465E-2</v>
      </c>
      <c r="N196" s="1">
        <v>317327</v>
      </c>
      <c r="O196" s="1">
        <v>207535</v>
      </c>
      <c r="Q196" s="1">
        <v>7009</v>
      </c>
      <c r="S196" s="1">
        <v>3404</v>
      </c>
      <c r="V196" s="1">
        <v>0</v>
      </c>
      <c r="W196" s="1">
        <v>4</v>
      </c>
      <c r="X196" s="1">
        <v>0</v>
      </c>
      <c r="AG196" s="5">
        <f>IF(Q196&gt;0,RANK(Q196,(N196:P196,Q196:AE196)),0)</f>
        <v>3</v>
      </c>
      <c r="AH196" s="5">
        <f>IF(R196&gt;0,RANK(R196,(N196:P196,Q196:AE196)),0)</f>
        <v>0</v>
      </c>
      <c r="AI196" s="5">
        <f>IF(T196&gt;0,RANK(T196,(N196:P196,Q196:AE196)),0)</f>
        <v>0</v>
      </c>
      <c r="AJ196" s="5">
        <f>IF(S196&gt;0,RANK(S196,(N196:P196,Q196:AE196)),0)</f>
        <v>4</v>
      </c>
      <c r="AK196" s="2">
        <f>IF($C196=0,"-",Q196/$C196)</f>
        <v>1.3094106064314125E-2</v>
      </c>
      <c r="AL196" s="2">
        <f>IF($C196=0,"-",R196/$C196)</f>
        <v>0</v>
      </c>
      <c r="AM196" s="2">
        <f>IF($C196=0,"-",T196/$C196)</f>
        <v>0</v>
      </c>
      <c r="AN196" s="2">
        <f>IF($C196=0,"-",S196/$C196)</f>
        <v>6.3593004769475362E-3</v>
      </c>
      <c r="AP196" t="s">
        <v>676</v>
      </c>
      <c r="AQ196" t="s">
        <v>282</v>
      </c>
      <c r="AT196" s="77">
        <v>29</v>
      </c>
      <c r="AU196" s="79">
        <v>189</v>
      </c>
      <c r="AV196" s="82">
        <f>1000*AT196+AU196</f>
        <v>29189</v>
      </c>
      <c r="AW196" s="82">
        <f t="shared" si="74"/>
        <v>29189</v>
      </c>
      <c r="AX196" s="5" t="s">
        <v>195</v>
      </c>
    </row>
    <row r="197" spans="1:50" ht="15" hidden="1" customHeight="1" outlineLevel="1" x14ac:dyDescent="0.2">
      <c r="A197" t="s">
        <v>388</v>
      </c>
      <c r="B197" t="s">
        <v>282</v>
      </c>
      <c r="C197" s="1">
        <f t="shared" si="64"/>
        <v>9373</v>
      </c>
      <c r="D197" s="7">
        <f>IF(N197&gt;0, RANK(N197,(N197:P197,Q197:AE197)),0)</f>
        <v>2</v>
      </c>
      <c r="E197" s="7">
        <f>IF(O197&gt;0,RANK(O197,(N197:P197,Q197:AE197)),0)</f>
        <v>1</v>
      </c>
      <c r="F197" s="7">
        <f>IF(P197&gt;0,RANK(P197,(N197:P197,Q197:AE197)),0)</f>
        <v>0</v>
      </c>
      <c r="G197" s="45">
        <f t="shared" si="62"/>
        <v>3169</v>
      </c>
      <c r="H197" s="48">
        <f t="shared" si="63"/>
        <v>0.33809879440947405</v>
      </c>
      <c r="I197" s="2"/>
      <c r="J197" s="2">
        <f t="shared" si="65"/>
        <v>0.32124186493118534</v>
      </c>
      <c r="K197" s="2">
        <f t="shared" si="66"/>
        <v>0.65934065934065933</v>
      </c>
      <c r="L197" s="2">
        <f t="shared" si="67"/>
        <v>0</v>
      </c>
      <c r="M197" s="2">
        <f t="shared" si="68"/>
        <v>1.9417475728155331E-2</v>
      </c>
      <c r="N197" s="1">
        <v>3011</v>
      </c>
      <c r="O197" s="1">
        <v>6180</v>
      </c>
      <c r="Q197" s="1">
        <v>137</v>
      </c>
      <c r="S197" s="1">
        <v>45</v>
      </c>
      <c r="V197" s="1">
        <v>0</v>
      </c>
      <c r="W197" s="1">
        <v>0</v>
      </c>
      <c r="X197" s="1">
        <v>0</v>
      </c>
      <c r="AG197" s="5">
        <f>IF(Q197&gt;0,RANK(Q197,(N197:P197,Q197:AE197)),0)</f>
        <v>3</v>
      </c>
      <c r="AH197" s="5">
        <f>IF(R197&gt;0,RANK(R197,(N197:P197,Q197:AE197)),0)</f>
        <v>0</v>
      </c>
      <c r="AI197" s="5">
        <f>IF(T197&gt;0,RANK(T197,(N197:P197,Q197:AE197)),0)</f>
        <v>0</v>
      </c>
      <c r="AJ197" s="5">
        <f>IF(S197&gt;0,RANK(S197,(N197:P197,Q197:AE197)),0)</f>
        <v>4</v>
      </c>
      <c r="AK197" s="2">
        <f t="shared" si="69"/>
        <v>1.4616451509655393E-2</v>
      </c>
      <c r="AL197" s="2">
        <f t="shared" si="70"/>
        <v>0</v>
      </c>
      <c r="AM197" s="2">
        <f t="shared" si="71"/>
        <v>0</v>
      </c>
      <c r="AN197" s="2">
        <f t="shared" si="72"/>
        <v>4.8010242184999465E-3</v>
      </c>
      <c r="AP197" t="s">
        <v>388</v>
      </c>
      <c r="AQ197" t="s">
        <v>282</v>
      </c>
      <c r="AR197">
        <v>8</v>
      </c>
      <c r="AT197" s="77">
        <v>29</v>
      </c>
      <c r="AU197" s="79">
        <v>186</v>
      </c>
      <c r="AV197" s="82">
        <f t="shared" si="73"/>
        <v>29186</v>
      </c>
      <c r="AW197" s="82">
        <f t="shared" si="74"/>
        <v>29186</v>
      </c>
      <c r="AX197" s="5" t="s">
        <v>195</v>
      </c>
    </row>
    <row r="198" spans="1:50" ht="15" hidden="1" customHeight="1" outlineLevel="1" x14ac:dyDescent="0.2">
      <c r="A198" t="s">
        <v>636</v>
      </c>
      <c r="B198" t="s">
        <v>282</v>
      </c>
      <c r="C198" s="1">
        <f t="shared" ref="C198:C217" si="75">SUM(N198:AE198)</f>
        <v>9494</v>
      </c>
      <c r="D198" s="7">
        <f>IF(N198&gt;0, RANK(N198,(N198:P198,Q198:AE198)),0)</f>
        <v>2</v>
      </c>
      <c r="E198" s="7">
        <f>IF(O198&gt;0,RANK(O198,(N198:P198,Q198:AE198)),0)</f>
        <v>1</v>
      </c>
      <c r="F198" s="7">
        <f>IF(P198&gt;0,RANK(P198,(N198:P198,Q198:AE198)),0)</f>
        <v>0</v>
      </c>
      <c r="G198" s="45">
        <f t="shared" si="62"/>
        <v>3611</v>
      </c>
      <c r="H198" s="48">
        <f t="shared" si="63"/>
        <v>0.38034548135664631</v>
      </c>
      <c r="I198" s="2"/>
      <c r="J198" s="2">
        <f t="shared" ref="J198:J217" si="76">IF($C198=0,"-",N198/$C198)</f>
        <v>0.29829365915314937</v>
      </c>
      <c r="K198" s="2">
        <f t="shared" ref="K198:K217" si="77">IF($C198=0,"-",O198/$C198)</f>
        <v>0.67863914050979568</v>
      </c>
      <c r="L198" s="2">
        <f t="shared" ref="L198:L216" si="78">IF($C198=0,"-",P198/$C198)</f>
        <v>0</v>
      </c>
      <c r="M198" s="2">
        <f t="shared" ref="M198:M217" si="79">IF(C198=0,"-",(1-J198-K198-L198))</f>
        <v>2.3067200337055005E-2</v>
      </c>
      <c r="N198" s="1">
        <v>2832</v>
      </c>
      <c r="O198" s="1">
        <v>6443</v>
      </c>
      <c r="Q198" s="1">
        <v>161</v>
      </c>
      <c r="S198" s="1">
        <v>58</v>
      </c>
      <c r="V198" s="1">
        <v>0</v>
      </c>
      <c r="W198" s="1">
        <v>0</v>
      </c>
      <c r="X198" s="1">
        <v>0</v>
      </c>
      <c r="AG198" s="5">
        <f>IF(Q198&gt;0,RANK(Q198,(N198:P198,Q198:AE198)),0)</f>
        <v>3</v>
      </c>
      <c r="AH198" s="5">
        <f>IF(R198&gt;0,RANK(R198,(N198:P198,Q198:AE198)),0)</f>
        <v>0</v>
      </c>
      <c r="AI198" s="5">
        <f>IF(T198&gt;0,RANK(T198,(N198:P198,Q198:AE198)),0)</f>
        <v>0</v>
      </c>
      <c r="AJ198" s="5">
        <f>IF(S198&gt;0,RANK(S198,(N198:P198,Q198:AE198)),0)</f>
        <v>4</v>
      </c>
      <c r="AK198" s="2">
        <f t="shared" ref="AK198:AK217" si="80">IF($C198=0,"-",Q198/$C198)</f>
        <v>1.6958078786602066E-2</v>
      </c>
      <c r="AL198" s="2">
        <f t="shared" ref="AL198:AL217" si="81">IF($C198=0,"-",R198/$C198)</f>
        <v>0</v>
      </c>
      <c r="AM198" s="2">
        <f t="shared" ref="AM198:AM217" si="82">IF($C198=0,"-",T198/$C198)</f>
        <v>0</v>
      </c>
      <c r="AN198" s="2">
        <f t="shared" ref="AN198:AN217" si="83">IF($C198=0,"-",S198/$C198)</f>
        <v>6.109121550452918E-3</v>
      </c>
      <c r="AP198" t="s">
        <v>636</v>
      </c>
      <c r="AQ198" t="s">
        <v>282</v>
      </c>
      <c r="AR198">
        <v>5</v>
      </c>
      <c r="AT198" s="77">
        <v>29</v>
      </c>
      <c r="AU198" s="79">
        <v>195</v>
      </c>
      <c r="AV198" s="82">
        <f t="shared" si="73"/>
        <v>29195</v>
      </c>
      <c r="AW198" s="82">
        <f t="shared" si="74"/>
        <v>29195</v>
      </c>
      <c r="AX198" s="5" t="s">
        <v>195</v>
      </c>
    </row>
    <row r="199" spans="1:50" ht="15" hidden="1" customHeight="1" outlineLevel="1" x14ac:dyDescent="0.2">
      <c r="A199" t="s">
        <v>208</v>
      </c>
      <c r="B199" t="s">
        <v>282</v>
      </c>
      <c r="C199" s="1">
        <f t="shared" si="75"/>
        <v>1976</v>
      </c>
      <c r="D199" s="7">
        <f>IF(N199&gt;0, RANK(N199,(N199:P199,Q199:AE199)),0)</f>
        <v>2</v>
      </c>
      <c r="E199" s="7">
        <f>IF(O199&gt;0,RANK(O199,(N199:P199,Q199:AE199)),0)</f>
        <v>1</v>
      </c>
      <c r="F199" s="7">
        <f>IF(P199&gt;0,RANK(P199,(N199:P199,Q199:AE199)),0)</f>
        <v>0</v>
      </c>
      <c r="G199" s="45">
        <f t="shared" si="62"/>
        <v>1217</v>
      </c>
      <c r="H199" s="48">
        <f t="shared" si="63"/>
        <v>0.61589068825910931</v>
      </c>
      <c r="I199" s="2"/>
      <c r="J199" s="2">
        <f t="shared" si="76"/>
        <v>0.18218623481781376</v>
      </c>
      <c r="K199" s="2">
        <f t="shared" si="77"/>
        <v>0.79807692307692313</v>
      </c>
      <c r="L199" s="2">
        <f t="shared" si="78"/>
        <v>0</v>
      </c>
      <c r="M199" s="2">
        <f t="shared" si="79"/>
        <v>1.9736842105263053E-2</v>
      </c>
      <c r="N199" s="1">
        <v>360</v>
      </c>
      <c r="O199" s="1">
        <v>1577</v>
      </c>
      <c r="Q199" s="1">
        <v>30</v>
      </c>
      <c r="S199" s="1">
        <v>9</v>
      </c>
      <c r="V199" s="1">
        <v>0</v>
      </c>
      <c r="W199" s="1">
        <v>0</v>
      </c>
      <c r="X199" s="1">
        <v>0</v>
      </c>
      <c r="AG199" s="5">
        <f>IF(Q199&gt;0,RANK(Q199,(N199:P199,Q199:AE199)),0)</f>
        <v>3</v>
      </c>
      <c r="AH199" s="5">
        <f>IF(R199&gt;0,RANK(R199,(N199:P199,Q199:AE199)),0)</f>
        <v>0</v>
      </c>
      <c r="AI199" s="5">
        <f>IF(T199&gt;0,RANK(T199,(N199:P199,Q199:AE199)),0)</f>
        <v>0</v>
      </c>
      <c r="AJ199" s="5">
        <f>IF(S199&gt;0,RANK(S199,(N199:P199,Q199:AE199)),0)</f>
        <v>4</v>
      </c>
      <c r="AK199" s="2">
        <f t="shared" si="80"/>
        <v>1.5182186234817813E-2</v>
      </c>
      <c r="AL199" s="2">
        <f t="shared" si="81"/>
        <v>0</v>
      </c>
      <c r="AM199" s="2">
        <f t="shared" si="82"/>
        <v>0</v>
      </c>
      <c r="AN199" s="2">
        <f t="shared" si="83"/>
        <v>4.5546558704453437E-3</v>
      </c>
      <c r="AP199" t="s">
        <v>208</v>
      </c>
      <c r="AQ199" t="s">
        <v>282</v>
      </c>
      <c r="AR199">
        <v>6</v>
      </c>
      <c r="AT199" s="77">
        <v>29</v>
      </c>
      <c r="AU199" s="79">
        <v>197</v>
      </c>
      <c r="AV199" s="82">
        <f t="shared" si="73"/>
        <v>29197</v>
      </c>
      <c r="AW199" s="82">
        <f t="shared" si="74"/>
        <v>29197</v>
      </c>
      <c r="AX199" s="5" t="s">
        <v>195</v>
      </c>
    </row>
    <row r="200" spans="1:50" ht="15" hidden="1" customHeight="1" outlineLevel="1" x14ac:dyDescent="0.2">
      <c r="A200" t="s">
        <v>638</v>
      </c>
      <c r="B200" t="s">
        <v>282</v>
      </c>
      <c r="C200" s="1">
        <f t="shared" si="75"/>
        <v>1955</v>
      </c>
      <c r="D200" s="7">
        <f>IF(N200&gt;0, RANK(N200,(N200:P200,Q200:AE200)),0)</f>
        <v>2</v>
      </c>
      <c r="E200" s="7">
        <f>IF(O200&gt;0,RANK(O200,(N200:P200,Q200:AE200)),0)</f>
        <v>1</v>
      </c>
      <c r="F200" s="7">
        <f>IF(P200&gt;0,RANK(P200,(N200:P200,Q200:AE200)),0)</f>
        <v>0</v>
      </c>
      <c r="G200" s="45">
        <f t="shared" si="62"/>
        <v>1242</v>
      </c>
      <c r="H200" s="48">
        <f t="shared" si="63"/>
        <v>0.63529411764705879</v>
      </c>
      <c r="I200" s="2"/>
      <c r="J200" s="2">
        <f t="shared" si="76"/>
        <v>0.17493606138107418</v>
      </c>
      <c r="K200" s="2">
        <f t="shared" si="77"/>
        <v>0.81023017902813299</v>
      </c>
      <c r="L200" s="2">
        <f t="shared" si="78"/>
        <v>0</v>
      </c>
      <c r="M200" s="2">
        <f t="shared" si="79"/>
        <v>1.4833759590792805E-2</v>
      </c>
      <c r="N200" s="1">
        <v>342</v>
      </c>
      <c r="O200" s="1">
        <v>1584</v>
      </c>
      <c r="Q200" s="1">
        <v>23</v>
      </c>
      <c r="S200" s="1">
        <v>6</v>
      </c>
      <c r="V200" s="1">
        <v>0</v>
      </c>
      <c r="W200" s="1">
        <v>0</v>
      </c>
      <c r="X200" s="1">
        <v>0</v>
      </c>
      <c r="AG200" s="5">
        <f>IF(Q200&gt;0,RANK(Q200,(N200:P200,Q200:AE200)),0)</f>
        <v>3</v>
      </c>
      <c r="AH200" s="5">
        <f>IF(R200&gt;0,RANK(R200,(N200:P200,Q200:AE200)),0)</f>
        <v>0</v>
      </c>
      <c r="AI200" s="5">
        <f>IF(T200&gt;0,RANK(T200,(N200:P200,Q200:AE200)),0)</f>
        <v>0</v>
      </c>
      <c r="AJ200" s="5">
        <f>IF(S200&gt;0,RANK(S200,(N200:P200,Q200:AE200)),0)</f>
        <v>4</v>
      </c>
      <c r="AK200" s="2">
        <f t="shared" si="80"/>
        <v>1.1764705882352941E-2</v>
      </c>
      <c r="AL200" s="2">
        <f t="shared" si="81"/>
        <v>0</v>
      </c>
      <c r="AM200" s="2">
        <f t="shared" si="82"/>
        <v>0</v>
      </c>
      <c r="AN200" s="2">
        <f t="shared" si="83"/>
        <v>3.0690537084398979E-3</v>
      </c>
      <c r="AP200" t="s">
        <v>638</v>
      </c>
      <c r="AQ200" t="s">
        <v>282</v>
      </c>
      <c r="AR200">
        <v>6</v>
      </c>
      <c r="AT200" s="77">
        <v>29</v>
      </c>
      <c r="AU200" s="79">
        <v>199</v>
      </c>
      <c r="AV200" s="82">
        <f t="shared" si="73"/>
        <v>29199</v>
      </c>
      <c r="AW200" s="82">
        <f t="shared" si="74"/>
        <v>29199</v>
      </c>
      <c r="AX200" s="5" t="s">
        <v>195</v>
      </c>
    </row>
    <row r="201" spans="1:50" ht="15" hidden="1" customHeight="1" outlineLevel="1" x14ac:dyDescent="0.2">
      <c r="A201" t="s">
        <v>233</v>
      </c>
      <c r="B201" t="s">
        <v>282</v>
      </c>
      <c r="C201" s="1">
        <f t="shared" si="75"/>
        <v>17623</v>
      </c>
      <c r="D201" s="7">
        <f>IF(N201&gt;0, RANK(N201,(N201:P201,Q201:AE201)),0)</f>
        <v>2</v>
      </c>
      <c r="E201" s="7">
        <f>IF(O201&gt;0,RANK(O201,(N201:P201,Q201:AE201)),0)</f>
        <v>1</v>
      </c>
      <c r="F201" s="7">
        <f>IF(P201&gt;0,RANK(P201,(N201:P201,Q201:AE201)),0)</f>
        <v>0</v>
      </c>
      <c r="G201" s="45">
        <f t="shared" si="62"/>
        <v>9741</v>
      </c>
      <c r="H201" s="48">
        <f t="shared" si="63"/>
        <v>0.55274357373886396</v>
      </c>
      <c r="I201" s="2"/>
      <c r="J201" s="2">
        <f t="shared" si="76"/>
        <v>0.21528684105997845</v>
      </c>
      <c r="K201" s="2">
        <f t="shared" si="77"/>
        <v>0.76803041479884238</v>
      </c>
      <c r="L201" s="2">
        <f t="shared" si="78"/>
        <v>0</v>
      </c>
      <c r="M201" s="2">
        <f t="shared" si="79"/>
        <v>1.6682744141179207E-2</v>
      </c>
      <c r="N201" s="1">
        <v>3794</v>
      </c>
      <c r="O201" s="1">
        <v>13535</v>
      </c>
      <c r="Q201" s="1">
        <v>222</v>
      </c>
      <c r="S201" s="1">
        <v>72</v>
      </c>
      <c r="V201" s="1">
        <v>0</v>
      </c>
      <c r="W201" s="1">
        <v>0</v>
      </c>
      <c r="X201" s="1">
        <v>0</v>
      </c>
      <c r="AG201" s="5">
        <f>IF(Q201&gt;0,RANK(Q201,(N201:P201,Q201:AE201)),0)</f>
        <v>3</v>
      </c>
      <c r="AH201" s="5">
        <f>IF(R201&gt;0,RANK(R201,(N201:P201,Q201:AE201)),0)</f>
        <v>0</v>
      </c>
      <c r="AI201" s="5">
        <f>IF(T201&gt;0,RANK(T201,(N201:P201,Q201:AE201)),0)</f>
        <v>0</v>
      </c>
      <c r="AJ201" s="5">
        <f>IF(S201&gt;0,RANK(S201,(N201:P201,Q201:AE201)),0)</f>
        <v>4</v>
      </c>
      <c r="AK201" s="2">
        <f t="shared" si="80"/>
        <v>1.2597174147420984E-2</v>
      </c>
      <c r="AL201" s="2">
        <f t="shared" si="81"/>
        <v>0</v>
      </c>
      <c r="AM201" s="2">
        <f t="shared" si="82"/>
        <v>0</v>
      </c>
      <c r="AN201" s="2">
        <f t="shared" si="83"/>
        <v>4.0855699937581572E-3</v>
      </c>
      <c r="AP201" t="s">
        <v>233</v>
      </c>
      <c r="AQ201" t="s">
        <v>282</v>
      </c>
      <c r="AR201">
        <v>8</v>
      </c>
      <c r="AT201" s="77">
        <v>29</v>
      </c>
      <c r="AU201" s="79">
        <v>201</v>
      </c>
      <c r="AV201" s="82">
        <f t="shared" si="73"/>
        <v>29201</v>
      </c>
      <c r="AW201" s="82">
        <f t="shared" si="74"/>
        <v>29201</v>
      </c>
      <c r="AX201" s="5" t="s">
        <v>195</v>
      </c>
    </row>
    <row r="202" spans="1:50" ht="15" hidden="1" customHeight="1" outlineLevel="1" x14ac:dyDescent="0.2">
      <c r="A202" t="s">
        <v>51</v>
      </c>
      <c r="B202" t="s">
        <v>282</v>
      </c>
      <c r="C202" s="1">
        <f t="shared" si="75"/>
        <v>3876</v>
      </c>
      <c r="D202" s="7">
        <f>IF(N202&gt;0, RANK(N202,(N202:P202,Q202:AE202)),0)</f>
        <v>2</v>
      </c>
      <c r="E202" s="7">
        <f>IF(O202&gt;0,RANK(O202,(N202:P202,Q202:AE202)),0)</f>
        <v>1</v>
      </c>
      <c r="F202" s="7">
        <f>IF(P202&gt;0,RANK(P202,(N202:P202,Q202:AE202)),0)</f>
        <v>0</v>
      </c>
      <c r="G202" s="45">
        <f t="shared" si="62"/>
        <v>2255</v>
      </c>
      <c r="H202" s="48">
        <f t="shared" si="63"/>
        <v>0.58178534571723428</v>
      </c>
      <c r="I202" s="2"/>
      <c r="J202" s="2">
        <f t="shared" si="76"/>
        <v>0.195562435500516</v>
      </c>
      <c r="K202" s="2">
        <f t="shared" si="77"/>
        <v>0.77734778121775028</v>
      </c>
      <c r="L202" s="2">
        <f t="shared" si="78"/>
        <v>0</v>
      </c>
      <c r="M202" s="2">
        <f t="shared" si="79"/>
        <v>2.7089783281733726E-2</v>
      </c>
      <c r="N202" s="1">
        <v>758</v>
      </c>
      <c r="O202" s="1">
        <v>3013</v>
      </c>
      <c r="Q202" s="1">
        <v>82</v>
      </c>
      <c r="S202" s="1">
        <v>23</v>
      </c>
      <c r="V202" s="1">
        <v>0</v>
      </c>
      <c r="W202" s="1">
        <v>0</v>
      </c>
      <c r="X202" s="1">
        <v>0</v>
      </c>
      <c r="AG202" s="5">
        <f>IF(Q202&gt;0,RANK(Q202,(N202:P202,Q202:AE202)),0)</f>
        <v>3</v>
      </c>
      <c r="AH202" s="5">
        <f>IF(R202&gt;0,RANK(R202,(N202:P202,Q202:AE202)),0)</f>
        <v>0</v>
      </c>
      <c r="AI202" s="5">
        <f>IF(T202&gt;0,RANK(T202,(N202:P202,Q202:AE202)),0)</f>
        <v>0</v>
      </c>
      <c r="AJ202" s="5">
        <f>IF(S202&gt;0,RANK(S202,(N202:P202,Q202:AE202)),0)</f>
        <v>4</v>
      </c>
      <c r="AK202" s="2">
        <f t="shared" si="80"/>
        <v>2.1155830753353973E-2</v>
      </c>
      <c r="AL202" s="2">
        <f t="shared" si="81"/>
        <v>0</v>
      </c>
      <c r="AM202" s="2">
        <f t="shared" si="82"/>
        <v>0</v>
      </c>
      <c r="AN202" s="2">
        <f t="shared" si="83"/>
        <v>5.9339525283797732E-3</v>
      </c>
      <c r="AP202" t="s">
        <v>51</v>
      </c>
      <c r="AQ202" t="s">
        <v>282</v>
      </c>
      <c r="AR202">
        <v>8</v>
      </c>
      <c r="AT202" s="77">
        <v>29</v>
      </c>
      <c r="AU202" s="79">
        <v>203</v>
      </c>
      <c r="AV202" s="82">
        <f t="shared" si="73"/>
        <v>29203</v>
      </c>
      <c r="AW202" s="82">
        <f t="shared" si="74"/>
        <v>29203</v>
      </c>
      <c r="AX202" s="5" t="s">
        <v>195</v>
      </c>
    </row>
    <row r="203" spans="1:50" ht="15" hidden="1" customHeight="1" outlineLevel="1" x14ac:dyDescent="0.2">
      <c r="A203" t="s">
        <v>776</v>
      </c>
      <c r="B203" t="s">
        <v>282</v>
      </c>
      <c r="C203" s="1">
        <f t="shared" si="75"/>
        <v>3329</v>
      </c>
      <c r="D203" s="7">
        <f>IF(N203&gt;0, RANK(N203,(N203:P203,Q203:AE203)),0)</f>
        <v>2</v>
      </c>
      <c r="E203" s="7">
        <f>IF(O203&gt;0,RANK(O203,(N203:P203,Q203:AE203)),0)</f>
        <v>1</v>
      </c>
      <c r="F203" s="7">
        <f>IF(P203&gt;0,RANK(P203,(N203:P203,Q203:AE203)),0)</f>
        <v>0</v>
      </c>
      <c r="G203" s="45">
        <f t="shared" si="62"/>
        <v>2122</v>
      </c>
      <c r="H203" s="48">
        <f t="shared" si="63"/>
        <v>0.63742865725443076</v>
      </c>
      <c r="I203" s="2"/>
      <c r="J203" s="2">
        <f t="shared" si="76"/>
        <v>0.17302493241213579</v>
      </c>
      <c r="K203" s="2">
        <f t="shared" si="77"/>
        <v>0.81045358966656655</v>
      </c>
      <c r="L203" s="2">
        <f t="shared" si="78"/>
        <v>0</v>
      </c>
      <c r="M203" s="2">
        <f t="shared" si="79"/>
        <v>1.6521477921297656E-2</v>
      </c>
      <c r="N203" s="1">
        <v>576</v>
      </c>
      <c r="O203" s="1">
        <v>2698</v>
      </c>
      <c r="Q203" s="1">
        <v>44</v>
      </c>
      <c r="S203" s="1">
        <v>11</v>
      </c>
      <c r="V203" s="1">
        <v>0</v>
      </c>
      <c r="W203" s="1">
        <v>0</v>
      </c>
      <c r="X203" s="1">
        <v>0</v>
      </c>
      <c r="AG203" s="5">
        <f>IF(Q203&gt;0,RANK(Q203,(N203:P203,Q203:AE203)),0)</f>
        <v>3</v>
      </c>
      <c r="AH203" s="5">
        <f>IF(R203&gt;0,RANK(R203,(N203:P203,Q203:AE203)),0)</f>
        <v>0</v>
      </c>
      <c r="AI203" s="5">
        <f>IF(T203&gt;0,RANK(T203,(N203:P203,Q203:AE203)),0)</f>
        <v>0</v>
      </c>
      <c r="AJ203" s="5">
        <f>IF(S203&gt;0,RANK(S203,(N203:P203,Q203:AE203)),0)</f>
        <v>4</v>
      </c>
      <c r="AK203" s="2">
        <f t="shared" si="80"/>
        <v>1.321718233703815E-2</v>
      </c>
      <c r="AL203" s="2">
        <f t="shared" si="81"/>
        <v>0</v>
      </c>
      <c r="AM203" s="2">
        <f t="shared" si="82"/>
        <v>0</v>
      </c>
      <c r="AN203" s="2">
        <f t="shared" si="83"/>
        <v>3.3042955842595375E-3</v>
      </c>
      <c r="AP203" t="s">
        <v>776</v>
      </c>
      <c r="AQ203" t="s">
        <v>282</v>
      </c>
      <c r="AR203">
        <v>6</v>
      </c>
      <c r="AT203" s="77">
        <v>29</v>
      </c>
      <c r="AU203" s="79">
        <v>205</v>
      </c>
      <c r="AV203" s="82">
        <f t="shared" si="73"/>
        <v>29205</v>
      </c>
      <c r="AW203" s="82">
        <f t="shared" si="74"/>
        <v>29205</v>
      </c>
      <c r="AX203" s="5" t="s">
        <v>195</v>
      </c>
    </row>
    <row r="204" spans="1:50" ht="15" hidden="1" customHeight="1" outlineLevel="1" x14ac:dyDescent="0.2">
      <c r="A204" t="s">
        <v>647</v>
      </c>
      <c r="B204" t="s">
        <v>282</v>
      </c>
      <c r="C204" s="1">
        <f t="shared" si="75"/>
        <v>13334</v>
      </c>
      <c r="D204" s="7">
        <f>IF(N204&gt;0, RANK(N204,(N204:P204,Q204:AE204)),0)</f>
        <v>2</v>
      </c>
      <c r="E204" s="7">
        <f>IF(O204&gt;0,RANK(O204,(N204:P204,Q204:AE204)),0)</f>
        <v>1</v>
      </c>
      <c r="F204" s="7">
        <f>IF(P204&gt;0,RANK(P204,(N204:P204,Q204:AE204)),0)</f>
        <v>0</v>
      </c>
      <c r="G204" s="45">
        <f t="shared" si="62"/>
        <v>9414</v>
      </c>
      <c r="H204" s="48">
        <f t="shared" si="63"/>
        <v>0.70601469926503679</v>
      </c>
      <c r="I204" s="2"/>
      <c r="J204" s="2">
        <f t="shared" si="76"/>
        <v>0.1391180440977951</v>
      </c>
      <c r="K204" s="2">
        <f t="shared" si="77"/>
        <v>0.84513274336283184</v>
      </c>
      <c r="L204" s="2">
        <f t="shared" si="78"/>
        <v>0</v>
      </c>
      <c r="M204" s="2">
        <f t="shared" si="79"/>
        <v>1.5749212539373114E-2</v>
      </c>
      <c r="N204" s="1">
        <v>1855</v>
      </c>
      <c r="O204" s="1">
        <v>11269</v>
      </c>
      <c r="Q204" s="1">
        <v>162</v>
      </c>
      <c r="S204" s="1">
        <v>48</v>
      </c>
      <c r="V204" s="1">
        <v>0</v>
      </c>
      <c r="W204" s="1">
        <v>0</v>
      </c>
      <c r="X204" s="1">
        <v>0</v>
      </c>
      <c r="AG204" s="5">
        <f>IF(Q204&gt;0,RANK(Q204,(N204:P204,Q204:AE204)),0)</f>
        <v>3</v>
      </c>
      <c r="AH204" s="5">
        <f>IF(R204&gt;0,RANK(R204,(N204:P204,Q204:AE204)),0)</f>
        <v>0</v>
      </c>
      <c r="AI204" s="5">
        <f>IF(T204&gt;0,RANK(T204,(N204:P204,Q204:AE204)),0)</f>
        <v>0</v>
      </c>
      <c r="AJ204" s="5">
        <f>IF(S204&gt;0,RANK(S204,(N204:P204,Q204:AE204)),0)</f>
        <v>4</v>
      </c>
      <c r="AK204" s="2">
        <f t="shared" si="80"/>
        <v>1.2149392530373481E-2</v>
      </c>
      <c r="AL204" s="2">
        <f t="shared" si="81"/>
        <v>0</v>
      </c>
      <c r="AM204" s="2">
        <f t="shared" si="82"/>
        <v>0</v>
      </c>
      <c r="AN204" s="2">
        <f t="shared" si="83"/>
        <v>3.5998200089995499E-3</v>
      </c>
      <c r="AP204" t="s">
        <v>647</v>
      </c>
      <c r="AQ204" t="s">
        <v>282</v>
      </c>
      <c r="AR204">
        <v>8</v>
      </c>
      <c r="AT204" s="77">
        <v>29</v>
      </c>
      <c r="AU204" s="79">
        <v>207</v>
      </c>
      <c r="AV204" s="82">
        <f t="shared" si="73"/>
        <v>29207</v>
      </c>
      <c r="AW204" s="82">
        <f t="shared" si="74"/>
        <v>29207</v>
      </c>
      <c r="AX204" s="5" t="s">
        <v>195</v>
      </c>
    </row>
    <row r="205" spans="1:50" ht="15" hidden="1" customHeight="1" outlineLevel="1" x14ac:dyDescent="0.2">
      <c r="A205" t="s">
        <v>261</v>
      </c>
      <c r="B205" t="s">
        <v>282</v>
      </c>
      <c r="C205" s="1">
        <f t="shared" si="75"/>
        <v>18417</v>
      </c>
      <c r="D205" s="7">
        <f>IF(N205&gt;0, RANK(N205,(N205:P205,Q205:AE205)),0)</f>
        <v>2</v>
      </c>
      <c r="E205" s="7">
        <f>IF(O205&gt;0,RANK(O205,(N205:P205,Q205:AE205)),0)</f>
        <v>1</v>
      </c>
      <c r="F205" s="7">
        <f>IF(P205&gt;0,RANK(P205,(N205:P205,Q205:AE205)),0)</f>
        <v>0</v>
      </c>
      <c r="G205" s="45">
        <f t="shared" si="62"/>
        <v>11305</v>
      </c>
      <c r="H205" s="48">
        <f t="shared" si="63"/>
        <v>0.61383504370961617</v>
      </c>
      <c r="I205" s="2"/>
      <c r="J205" s="2">
        <f t="shared" si="76"/>
        <v>0.1845577455611663</v>
      </c>
      <c r="K205" s="2">
        <f t="shared" si="77"/>
        <v>0.79839278927078239</v>
      </c>
      <c r="L205" s="2">
        <f t="shared" si="78"/>
        <v>0</v>
      </c>
      <c r="M205" s="2">
        <f t="shared" si="79"/>
        <v>1.7049465168051281E-2</v>
      </c>
      <c r="N205" s="1">
        <v>3399</v>
      </c>
      <c r="O205" s="1">
        <v>14704</v>
      </c>
      <c r="Q205" s="1">
        <v>250</v>
      </c>
      <c r="S205" s="1">
        <v>64</v>
      </c>
      <c r="V205" s="1">
        <v>0</v>
      </c>
      <c r="W205" s="1">
        <v>0</v>
      </c>
      <c r="X205" s="1">
        <v>0</v>
      </c>
      <c r="AG205" s="5">
        <f>IF(Q205&gt;0,RANK(Q205,(N205:P205,Q205:AE205)),0)</f>
        <v>3</v>
      </c>
      <c r="AH205" s="5">
        <f>IF(R205&gt;0,RANK(R205,(N205:P205,Q205:AE205)),0)</f>
        <v>0</v>
      </c>
      <c r="AI205" s="5">
        <f>IF(T205&gt;0,RANK(T205,(N205:P205,Q205:AE205)),0)</f>
        <v>0</v>
      </c>
      <c r="AJ205" s="5">
        <f>IF(S205&gt;0,RANK(S205,(N205:P205,Q205:AE205)),0)</f>
        <v>4</v>
      </c>
      <c r="AK205" s="2">
        <f t="shared" si="80"/>
        <v>1.3574414942715969E-2</v>
      </c>
      <c r="AL205" s="2">
        <f t="shared" si="81"/>
        <v>0</v>
      </c>
      <c r="AM205" s="2">
        <f t="shared" si="82"/>
        <v>0</v>
      </c>
      <c r="AN205" s="2">
        <f t="shared" si="83"/>
        <v>3.4750502253352881E-3</v>
      </c>
      <c r="AP205" t="s">
        <v>261</v>
      </c>
      <c r="AQ205" t="s">
        <v>282</v>
      </c>
      <c r="AR205">
        <v>7</v>
      </c>
      <c r="AT205" s="77">
        <v>29</v>
      </c>
      <c r="AU205" s="79">
        <v>209</v>
      </c>
      <c r="AV205" s="82">
        <f t="shared" si="73"/>
        <v>29209</v>
      </c>
      <c r="AW205" s="82">
        <f t="shared" si="74"/>
        <v>29209</v>
      </c>
      <c r="AX205" s="5" t="s">
        <v>195</v>
      </c>
    </row>
    <row r="206" spans="1:50" ht="15" hidden="1" customHeight="1" outlineLevel="1" x14ac:dyDescent="0.2">
      <c r="A206" t="s">
        <v>970</v>
      </c>
      <c r="B206" t="s">
        <v>282</v>
      </c>
      <c r="C206" s="1">
        <f t="shared" si="75"/>
        <v>2450</v>
      </c>
      <c r="D206" s="7">
        <f>IF(N206&gt;0, RANK(N206,(N206:P206,Q206:AE206)),0)</f>
        <v>2</v>
      </c>
      <c r="E206" s="7">
        <f>IF(O206&gt;0,RANK(O206,(N206:P206,Q206:AE206)),0)</f>
        <v>1</v>
      </c>
      <c r="F206" s="7">
        <f>IF(P206&gt;0,RANK(P206,(N206:P206,Q206:AE206)),0)</f>
        <v>0</v>
      </c>
      <c r="G206" s="45">
        <f t="shared" si="62"/>
        <v>1544</v>
      </c>
      <c r="H206" s="48">
        <f t="shared" si="63"/>
        <v>0.63020408163265307</v>
      </c>
      <c r="I206" s="2"/>
      <c r="J206" s="2">
        <f t="shared" si="76"/>
        <v>0.18</v>
      </c>
      <c r="K206" s="2">
        <f t="shared" si="77"/>
        <v>0.81020408163265301</v>
      </c>
      <c r="L206" s="2">
        <f t="shared" si="78"/>
        <v>0</v>
      </c>
      <c r="M206" s="2">
        <f t="shared" si="79"/>
        <v>9.7959183673470562E-3</v>
      </c>
      <c r="N206" s="1">
        <v>441</v>
      </c>
      <c r="O206" s="1">
        <v>1985</v>
      </c>
      <c r="Q206" s="1">
        <v>18</v>
      </c>
      <c r="S206" s="1">
        <v>6</v>
      </c>
      <c r="V206" s="1">
        <v>0</v>
      </c>
      <c r="W206" s="1">
        <v>0</v>
      </c>
      <c r="X206" s="1">
        <v>0</v>
      </c>
      <c r="AG206" s="5">
        <f>IF(Q206&gt;0,RANK(Q206,(N206:P206,Q206:AE206)),0)</f>
        <v>3</v>
      </c>
      <c r="AH206" s="5">
        <f>IF(R206&gt;0,RANK(R206,(N206:P206,Q206:AE206)),0)</f>
        <v>0</v>
      </c>
      <c r="AI206" s="5">
        <f>IF(T206&gt;0,RANK(T206,(N206:P206,Q206:AE206)),0)</f>
        <v>0</v>
      </c>
      <c r="AJ206" s="5">
        <f>IF(S206&gt;0,RANK(S206,(N206:P206,Q206:AE206)),0)</f>
        <v>4</v>
      </c>
      <c r="AK206" s="2">
        <f t="shared" si="80"/>
        <v>7.3469387755102037E-3</v>
      </c>
      <c r="AL206" s="2">
        <f t="shared" si="81"/>
        <v>0</v>
      </c>
      <c r="AM206" s="2">
        <f t="shared" si="82"/>
        <v>0</v>
      </c>
      <c r="AN206" s="2">
        <f t="shared" si="83"/>
        <v>2.4489795918367346E-3</v>
      </c>
      <c r="AP206" t="s">
        <v>970</v>
      </c>
      <c r="AQ206" t="s">
        <v>282</v>
      </c>
      <c r="AR206">
        <v>6</v>
      </c>
      <c r="AT206" s="77">
        <v>29</v>
      </c>
      <c r="AU206" s="79">
        <v>211</v>
      </c>
      <c r="AV206" s="82">
        <f t="shared" si="73"/>
        <v>29211</v>
      </c>
      <c r="AW206" s="82">
        <f t="shared" si="74"/>
        <v>29211</v>
      </c>
      <c r="AX206" s="5" t="s">
        <v>195</v>
      </c>
    </row>
    <row r="207" spans="1:50" ht="15" hidden="1" customHeight="1" outlineLevel="1" x14ac:dyDescent="0.2">
      <c r="A207" t="s">
        <v>553</v>
      </c>
      <c r="B207" t="s">
        <v>282</v>
      </c>
      <c r="C207" s="1">
        <f t="shared" si="75"/>
        <v>26154</v>
      </c>
      <c r="D207" s="7">
        <f>IF(N207&gt;0, RANK(N207,(N207:P207,Q207:AE207)),0)</f>
        <v>2</v>
      </c>
      <c r="E207" s="7">
        <f>IF(O207&gt;0,RANK(O207,(N207:P207,Q207:AE207)),0)</f>
        <v>1</v>
      </c>
      <c r="F207" s="7">
        <f>IF(P207&gt;0,RANK(P207,(N207:P207,Q207:AE207)),0)</f>
        <v>0</v>
      </c>
      <c r="G207" s="45">
        <f t="shared" si="62"/>
        <v>14898</v>
      </c>
      <c r="H207" s="48">
        <f t="shared" si="63"/>
        <v>0.56962606102317048</v>
      </c>
      <c r="I207" s="2"/>
      <c r="J207" s="2">
        <f t="shared" si="76"/>
        <v>0.20352527338074483</v>
      </c>
      <c r="K207" s="2">
        <f t="shared" si="77"/>
        <v>0.77315133440391526</v>
      </c>
      <c r="L207" s="2">
        <f t="shared" si="78"/>
        <v>0</v>
      </c>
      <c r="M207" s="2">
        <f t="shared" si="79"/>
        <v>2.3323392215339855E-2</v>
      </c>
      <c r="N207" s="1">
        <v>5323</v>
      </c>
      <c r="O207" s="1">
        <v>20221</v>
      </c>
      <c r="Q207" s="1">
        <v>481</v>
      </c>
      <c r="S207" s="1">
        <v>128</v>
      </c>
      <c r="V207" s="1">
        <v>0</v>
      </c>
      <c r="W207" s="1">
        <v>0</v>
      </c>
      <c r="X207" s="1">
        <v>1</v>
      </c>
      <c r="AG207" s="5">
        <f>IF(Q207&gt;0,RANK(Q207,(N207:P207,Q207:AE207)),0)</f>
        <v>3</v>
      </c>
      <c r="AH207" s="5">
        <f>IF(R207&gt;0,RANK(R207,(N207:P207,Q207:AE207)),0)</f>
        <v>0</v>
      </c>
      <c r="AI207" s="5">
        <f>IF(T207&gt;0,RANK(T207,(N207:P207,Q207:AE207)),0)</f>
        <v>0</v>
      </c>
      <c r="AJ207" s="5">
        <f>IF(S207&gt;0,RANK(S207,(N207:P207,Q207:AE207)),0)</f>
        <v>4</v>
      </c>
      <c r="AK207" s="2">
        <f t="shared" si="80"/>
        <v>1.8391068287833601E-2</v>
      </c>
      <c r="AL207" s="2">
        <f t="shared" si="81"/>
        <v>0</v>
      </c>
      <c r="AM207" s="2">
        <f t="shared" si="82"/>
        <v>0</v>
      </c>
      <c r="AN207" s="2">
        <f t="shared" si="83"/>
        <v>4.8940888583008336E-3</v>
      </c>
      <c r="AP207" t="s">
        <v>553</v>
      </c>
      <c r="AQ207" t="s">
        <v>282</v>
      </c>
      <c r="AR207">
        <v>7</v>
      </c>
      <c r="AT207" s="77">
        <v>29</v>
      </c>
      <c r="AU207" s="79">
        <v>213</v>
      </c>
      <c r="AV207" s="82">
        <f t="shared" si="73"/>
        <v>29213</v>
      </c>
      <c r="AW207" s="82">
        <f t="shared" si="74"/>
        <v>29213</v>
      </c>
      <c r="AX207" s="5" t="s">
        <v>195</v>
      </c>
    </row>
    <row r="208" spans="1:50" ht="15" hidden="1" customHeight="1" outlineLevel="1" x14ac:dyDescent="0.2">
      <c r="A208" t="s">
        <v>921</v>
      </c>
      <c r="B208" t="s">
        <v>282</v>
      </c>
      <c r="C208" s="1">
        <f t="shared" si="75"/>
        <v>11276</v>
      </c>
      <c r="D208" s="7">
        <f>IF(N208&gt;0, RANK(N208,(N208:P208,Q208:AE208)),0)</f>
        <v>2</v>
      </c>
      <c r="E208" s="7">
        <f>IF(O208&gt;0,RANK(O208,(N208:P208,Q208:AE208)),0)</f>
        <v>1</v>
      </c>
      <c r="F208" s="7">
        <f>IF(P208&gt;0,RANK(P208,(N208:P208,Q208:AE208)),0)</f>
        <v>0</v>
      </c>
      <c r="G208" s="45">
        <f t="shared" si="62"/>
        <v>7444</v>
      </c>
      <c r="H208" s="48">
        <f t="shared" si="63"/>
        <v>0.66016317843206807</v>
      </c>
      <c r="I208" s="2"/>
      <c r="J208" s="2">
        <f t="shared" si="76"/>
        <v>0.15918765519687833</v>
      </c>
      <c r="K208" s="2">
        <f t="shared" si="77"/>
        <v>0.81935083362894645</v>
      </c>
      <c r="L208" s="2">
        <f t="shared" si="78"/>
        <v>0</v>
      </c>
      <c r="M208" s="2">
        <f t="shared" si="79"/>
        <v>2.1461511174175274E-2</v>
      </c>
      <c r="N208" s="1">
        <v>1795</v>
      </c>
      <c r="O208" s="1">
        <v>9239</v>
      </c>
      <c r="Q208" s="1">
        <v>196</v>
      </c>
      <c r="S208" s="1">
        <v>46</v>
      </c>
      <c r="V208" s="1">
        <v>0</v>
      </c>
      <c r="W208" s="1">
        <v>0</v>
      </c>
      <c r="X208" s="1">
        <v>0</v>
      </c>
      <c r="AG208" s="5">
        <f>IF(Q208&gt;0,RANK(Q208,(N208:P208,Q208:AE208)),0)</f>
        <v>3</v>
      </c>
      <c r="AH208" s="5">
        <f>IF(R208&gt;0,RANK(R208,(N208:P208,Q208:AE208)),0)</f>
        <v>0</v>
      </c>
      <c r="AI208" s="5">
        <f>IF(T208&gt;0,RANK(T208,(N208:P208,Q208:AE208)),0)</f>
        <v>0</v>
      </c>
      <c r="AJ208" s="5">
        <f>IF(S208&gt;0,RANK(S208,(N208:P208,Q208:AE208)),0)</f>
        <v>4</v>
      </c>
      <c r="AK208" s="2">
        <f t="shared" si="80"/>
        <v>1.7382050372472507E-2</v>
      </c>
      <c r="AL208" s="2">
        <f t="shared" si="81"/>
        <v>0</v>
      </c>
      <c r="AM208" s="2">
        <f t="shared" si="82"/>
        <v>0</v>
      </c>
      <c r="AN208" s="2">
        <f t="shared" si="83"/>
        <v>4.0794608017027311E-3</v>
      </c>
      <c r="AP208" t="s">
        <v>921</v>
      </c>
      <c r="AQ208" t="s">
        <v>282</v>
      </c>
      <c r="AR208">
        <v>8</v>
      </c>
      <c r="AT208" s="77">
        <v>29</v>
      </c>
      <c r="AU208" s="79">
        <v>215</v>
      </c>
      <c r="AV208" s="82">
        <f t="shared" si="73"/>
        <v>29215</v>
      </c>
      <c r="AW208" s="82">
        <f t="shared" si="74"/>
        <v>29215</v>
      </c>
      <c r="AX208" s="5" t="s">
        <v>195</v>
      </c>
    </row>
    <row r="209" spans="1:50" ht="15" hidden="1" customHeight="1" outlineLevel="1" x14ac:dyDescent="0.2">
      <c r="A209" t="s">
        <v>91</v>
      </c>
      <c r="B209" t="s">
        <v>282</v>
      </c>
      <c r="C209" s="1">
        <f t="shared" si="75"/>
        <v>9118</v>
      </c>
      <c r="D209" s="7">
        <f>IF(N209&gt;0, RANK(N209,(N209:P209,Q209:AE209)),0)</f>
        <v>2</v>
      </c>
      <c r="E209" s="7">
        <f>IF(O209&gt;0,RANK(O209,(N209:P209,Q209:AE209)),0)</f>
        <v>1</v>
      </c>
      <c r="F209" s="7">
        <f>IF(P209&gt;0,RANK(P209,(N209:P209,Q209:AE209)),0)</f>
        <v>0</v>
      </c>
      <c r="G209" s="45">
        <f t="shared" si="62"/>
        <v>5133</v>
      </c>
      <c r="H209" s="48">
        <f t="shared" si="63"/>
        <v>0.56295240184250928</v>
      </c>
      <c r="I209" s="2"/>
      <c r="J209" s="2">
        <f t="shared" si="76"/>
        <v>0.20717262557578417</v>
      </c>
      <c r="K209" s="2">
        <f t="shared" si="77"/>
        <v>0.77012502741829347</v>
      </c>
      <c r="L209" s="2">
        <f t="shared" si="78"/>
        <v>0</v>
      </c>
      <c r="M209" s="2">
        <f t="shared" si="79"/>
        <v>2.270234700592233E-2</v>
      </c>
      <c r="N209" s="1">
        <v>1889</v>
      </c>
      <c r="O209" s="1">
        <v>7022</v>
      </c>
      <c r="Q209" s="1">
        <v>168</v>
      </c>
      <c r="S209" s="1">
        <v>39</v>
      </c>
      <c r="V209" s="1">
        <v>0</v>
      </c>
      <c r="W209" s="1">
        <v>0</v>
      </c>
      <c r="X209" s="1">
        <v>0</v>
      </c>
      <c r="AG209" s="5">
        <f>IF(Q209&gt;0,RANK(Q209,(N209:P209,Q209:AE209)),0)</f>
        <v>3</v>
      </c>
      <c r="AH209" s="5">
        <f>IF(R209&gt;0,RANK(R209,(N209:P209,Q209:AE209)),0)</f>
        <v>0</v>
      </c>
      <c r="AI209" s="5">
        <f>IF(T209&gt;0,RANK(T209,(N209:P209,Q209:AE209)),0)</f>
        <v>0</v>
      </c>
      <c r="AJ209" s="5">
        <f>IF(S209&gt;0,RANK(S209,(N209:P209,Q209:AE209)),0)</f>
        <v>4</v>
      </c>
      <c r="AK209" s="2">
        <f t="shared" si="80"/>
        <v>1.842509322219785E-2</v>
      </c>
      <c r="AL209" s="2">
        <f t="shared" si="81"/>
        <v>0</v>
      </c>
      <c r="AM209" s="2">
        <f t="shared" si="82"/>
        <v>0</v>
      </c>
      <c r="AN209" s="2">
        <f t="shared" si="83"/>
        <v>4.2772537837245011E-3</v>
      </c>
      <c r="AP209" t="s">
        <v>91</v>
      </c>
      <c r="AQ209" t="s">
        <v>282</v>
      </c>
      <c r="AR209">
        <v>4</v>
      </c>
      <c r="AT209" s="77">
        <v>29</v>
      </c>
      <c r="AU209" s="79">
        <v>217</v>
      </c>
      <c r="AV209" s="82">
        <f t="shared" si="73"/>
        <v>29217</v>
      </c>
      <c r="AW209" s="82">
        <f t="shared" si="74"/>
        <v>29217</v>
      </c>
      <c r="AX209" s="5" t="s">
        <v>195</v>
      </c>
    </row>
    <row r="210" spans="1:50" ht="15" hidden="1" customHeight="1" outlineLevel="1" x14ac:dyDescent="0.2">
      <c r="A210" t="s">
        <v>439</v>
      </c>
      <c r="B210" t="s">
        <v>282</v>
      </c>
      <c r="C210" s="1">
        <f t="shared" si="75"/>
        <v>18281</v>
      </c>
      <c r="D210" s="7">
        <f>IF(N210&gt;0, RANK(N210,(N210:P210,Q210:AE210)),0)</f>
        <v>2</v>
      </c>
      <c r="E210" s="7">
        <f>IF(O210&gt;0,RANK(O210,(N210:P210,Q210:AE210)),0)</f>
        <v>1</v>
      </c>
      <c r="F210" s="7">
        <f>IF(P210&gt;0,RANK(P210,(N210:P210,Q210:AE210)),0)</f>
        <v>0</v>
      </c>
      <c r="G210" s="45">
        <f t="shared" si="62"/>
        <v>7972</v>
      </c>
      <c r="H210" s="48">
        <f t="shared" si="63"/>
        <v>0.43608117717849132</v>
      </c>
      <c r="I210" s="2"/>
      <c r="J210" s="2">
        <f t="shared" si="76"/>
        <v>0.26913188556424705</v>
      </c>
      <c r="K210" s="2">
        <f t="shared" si="77"/>
        <v>0.70521306274273832</v>
      </c>
      <c r="L210" s="2">
        <f t="shared" si="78"/>
        <v>0</v>
      </c>
      <c r="M210" s="2">
        <f t="shared" si="79"/>
        <v>2.565505169301463E-2</v>
      </c>
      <c r="N210" s="1">
        <v>4920</v>
      </c>
      <c r="O210" s="1">
        <v>12892</v>
      </c>
      <c r="Q210" s="1">
        <v>364</v>
      </c>
      <c r="S210" s="1">
        <v>105</v>
      </c>
      <c r="V210" s="1">
        <v>0</v>
      </c>
      <c r="W210" s="1">
        <v>0</v>
      </c>
      <c r="X210" s="1">
        <v>0</v>
      </c>
      <c r="AG210" s="5">
        <f>IF(Q210&gt;0,RANK(Q210,(N210:P210,Q210:AE210)),0)</f>
        <v>3</v>
      </c>
      <c r="AH210" s="5">
        <f>IF(R210&gt;0,RANK(R210,(N210:P210,Q210:AE210)),0)</f>
        <v>0</v>
      </c>
      <c r="AI210" s="5">
        <f>IF(T210&gt;0,RANK(T210,(N210:P210,Q210:AE210)),0)</f>
        <v>0</v>
      </c>
      <c r="AJ210" s="5">
        <f>IF(S210&gt;0,RANK(S210,(N210:P210,Q210:AE210)),0)</f>
        <v>4</v>
      </c>
      <c r="AK210" s="2">
        <f t="shared" si="80"/>
        <v>1.9911383403533725E-2</v>
      </c>
      <c r="AL210" s="2">
        <f t="shared" si="81"/>
        <v>0</v>
      </c>
      <c r="AM210" s="2">
        <f t="shared" si="82"/>
        <v>0</v>
      </c>
      <c r="AN210" s="2">
        <f t="shared" si="83"/>
        <v>5.7436682894808815E-3</v>
      </c>
      <c r="AP210" t="s">
        <v>439</v>
      </c>
      <c r="AQ210" t="s">
        <v>282</v>
      </c>
      <c r="AR210">
        <v>3</v>
      </c>
      <c r="AT210" s="77">
        <v>29</v>
      </c>
      <c r="AU210" s="79">
        <v>219</v>
      </c>
      <c r="AV210" s="82">
        <f t="shared" si="73"/>
        <v>29219</v>
      </c>
      <c r="AW210" s="82">
        <f t="shared" si="74"/>
        <v>29219</v>
      </c>
      <c r="AX210" s="5" t="s">
        <v>195</v>
      </c>
    </row>
    <row r="211" spans="1:50" ht="15" hidden="1" customHeight="1" outlineLevel="1" x14ac:dyDescent="0.2">
      <c r="A211" t="s">
        <v>387</v>
      </c>
      <c r="B211" t="s">
        <v>282</v>
      </c>
      <c r="C211" s="1">
        <f t="shared" si="75"/>
        <v>9878</v>
      </c>
      <c r="D211" s="7">
        <f>IF(N211&gt;0, RANK(N211,(N211:P211,Q211:AE211)),0)</f>
        <v>2</v>
      </c>
      <c r="E211" s="7">
        <f>IF(O211&gt;0,RANK(O211,(N211:P211,Q211:AE211)),0)</f>
        <v>1</v>
      </c>
      <c r="F211" s="7">
        <f>IF(P211&gt;0,RANK(P211,(N211:P211,Q211:AE211)),0)</f>
        <v>0</v>
      </c>
      <c r="G211" s="45">
        <f t="shared" si="62"/>
        <v>5321</v>
      </c>
      <c r="H211" s="48">
        <f t="shared" si="63"/>
        <v>0.53867179591010328</v>
      </c>
      <c r="I211" s="2"/>
      <c r="J211" s="2">
        <f t="shared" si="76"/>
        <v>0.21471957886211784</v>
      </c>
      <c r="K211" s="2">
        <f t="shared" si="77"/>
        <v>0.75339137477222107</v>
      </c>
      <c r="L211" s="2">
        <f t="shared" si="78"/>
        <v>0</v>
      </c>
      <c r="M211" s="2">
        <f t="shared" si="79"/>
        <v>3.1889046365661033E-2</v>
      </c>
      <c r="N211" s="1">
        <v>2121</v>
      </c>
      <c r="O211" s="1">
        <v>7442</v>
      </c>
      <c r="Q211" s="1">
        <v>241</v>
      </c>
      <c r="S211" s="1">
        <v>74</v>
      </c>
      <c r="V211" s="1">
        <v>0</v>
      </c>
      <c r="W211" s="1">
        <v>0</v>
      </c>
      <c r="X211" s="1">
        <v>0</v>
      </c>
      <c r="AG211" s="5">
        <f>IF(Q211&gt;0,RANK(Q211,(N211:P211,Q211:AE211)),0)</f>
        <v>3</v>
      </c>
      <c r="AH211" s="5">
        <f>IF(R211&gt;0,RANK(R211,(N211:P211,Q211:AE211)),0)</f>
        <v>0</v>
      </c>
      <c r="AI211" s="5">
        <f>IF(T211&gt;0,RANK(T211,(N211:P211,Q211:AE211)),0)</f>
        <v>0</v>
      </c>
      <c r="AJ211" s="5">
        <f>IF(S211&gt;0,RANK(S211,(N211:P211,Q211:AE211)),0)</f>
        <v>4</v>
      </c>
      <c r="AK211" s="2">
        <f t="shared" si="80"/>
        <v>2.4397651346426401E-2</v>
      </c>
      <c r="AL211" s="2">
        <f t="shared" si="81"/>
        <v>0</v>
      </c>
      <c r="AM211" s="2">
        <f t="shared" si="82"/>
        <v>0</v>
      </c>
      <c r="AN211" s="2">
        <f t="shared" si="83"/>
        <v>7.491395019234663E-3</v>
      </c>
      <c r="AP211" t="s">
        <v>387</v>
      </c>
      <c r="AQ211" t="s">
        <v>282</v>
      </c>
      <c r="AR211">
        <v>8</v>
      </c>
      <c r="AT211" s="77">
        <v>29</v>
      </c>
      <c r="AU211" s="79">
        <v>221</v>
      </c>
      <c r="AV211" s="82">
        <f t="shared" si="73"/>
        <v>29221</v>
      </c>
      <c r="AW211" s="82">
        <f t="shared" si="74"/>
        <v>29221</v>
      </c>
      <c r="AX211" s="5" t="s">
        <v>195</v>
      </c>
    </row>
    <row r="212" spans="1:50" ht="15" hidden="1" customHeight="1" outlineLevel="1" x14ac:dyDescent="0.2">
      <c r="A212" t="s">
        <v>440</v>
      </c>
      <c r="B212" t="s">
        <v>282</v>
      </c>
      <c r="C212" s="1">
        <f t="shared" si="75"/>
        <v>5813</v>
      </c>
      <c r="D212" s="7">
        <f>IF(N212&gt;0, RANK(N212,(N212:P212,Q212:AE212)),0)</f>
        <v>2</v>
      </c>
      <c r="E212" s="7">
        <f>IF(O212&gt;0,RANK(O212,(N212:P212,Q212:AE212)),0)</f>
        <v>1</v>
      </c>
      <c r="F212" s="7">
        <f>IF(P212&gt;0,RANK(P212,(N212:P212,Q212:AE212)),0)</f>
        <v>0</v>
      </c>
      <c r="G212" s="45">
        <f t="shared" si="62"/>
        <v>3901</v>
      </c>
      <c r="H212" s="48">
        <f t="shared" si="63"/>
        <v>0.671082057457423</v>
      </c>
      <c r="I212" s="2"/>
      <c r="J212" s="2">
        <f t="shared" si="76"/>
        <v>0.15482539136418372</v>
      </c>
      <c r="K212" s="2">
        <f t="shared" si="77"/>
        <v>0.82590744882160672</v>
      </c>
      <c r="L212" s="2">
        <f t="shared" si="78"/>
        <v>0</v>
      </c>
      <c r="M212" s="2">
        <f t="shared" si="79"/>
        <v>1.9267159814209567E-2</v>
      </c>
      <c r="N212" s="1">
        <v>900</v>
      </c>
      <c r="O212" s="1">
        <v>4801</v>
      </c>
      <c r="Q212" s="1">
        <v>93</v>
      </c>
      <c r="S212" s="1">
        <v>19</v>
      </c>
      <c r="V212" s="1">
        <v>0</v>
      </c>
      <c r="W212" s="1">
        <v>0</v>
      </c>
      <c r="X212" s="1">
        <v>0</v>
      </c>
      <c r="AG212" s="5">
        <f>IF(Q212&gt;0,RANK(Q212,(N212:P212,Q212:AE212)),0)</f>
        <v>3</v>
      </c>
      <c r="AH212" s="5">
        <f>IF(R212&gt;0,RANK(R212,(N212:P212,Q212:AE212)),0)</f>
        <v>0</v>
      </c>
      <c r="AI212" s="5">
        <f>IF(T212&gt;0,RANK(T212,(N212:P212,Q212:AE212)),0)</f>
        <v>0</v>
      </c>
      <c r="AJ212" s="5">
        <f>IF(S212&gt;0,RANK(S212,(N212:P212,Q212:AE212)),0)</f>
        <v>4</v>
      </c>
      <c r="AK212" s="2">
        <f t="shared" si="80"/>
        <v>1.5998623774298986E-2</v>
      </c>
      <c r="AL212" s="2">
        <f t="shared" si="81"/>
        <v>0</v>
      </c>
      <c r="AM212" s="2">
        <f t="shared" si="82"/>
        <v>0</v>
      </c>
      <c r="AN212" s="2">
        <f t="shared" si="83"/>
        <v>3.2685360399105452E-3</v>
      </c>
      <c r="AP212" t="s">
        <v>440</v>
      </c>
      <c r="AQ212" t="s">
        <v>282</v>
      </c>
      <c r="AR212">
        <v>8</v>
      </c>
      <c r="AT212" s="77">
        <v>29</v>
      </c>
      <c r="AU212" s="79">
        <v>223</v>
      </c>
      <c r="AV212" s="82">
        <f t="shared" si="73"/>
        <v>29223</v>
      </c>
      <c r="AW212" s="82">
        <f t="shared" si="74"/>
        <v>29223</v>
      </c>
      <c r="AX212" s="5" t="s">
        <v>195</v>
      </c>
    </row>
    <row r="213" spans="1:50" ht="15" hidden="1" customHeight="1" outlineLevel="1" x14ac:dyDescent="0.2">
      <c r="A213" t="s">
        <v>72</v>
      </c>
      <c r="B213" t="s">
        <v>282</v>
      </c>
      <c r="C213" s="1">
        <f t="shared" si="75"/>
        <v>18696</v>
      </c>
      <c r="D213" s="7">
        <f>IF(N213&gt;0, RANK(N213,(N213:P213,Q213:AE213)),0)</f>
        <v>2</v>
      </c>
      <c r="E213" s="7">
        <f>IF(O213&gt;0,RANK(O213,(N213:P213,Q213:AE213)),0)</f>
        <v>1</v>
      </c>
      <c r="F213" s="7">
        <f>IF(P213&gt;0,RANK(P213,(N213:P213,Q213:AE213)),0)</f>
        <v>0</v>
      </c>
      <c r="G213" s="45">
        <f t="shared" si="62"/>
        <v>11138</v>
      </c>
      <c r="H213" s="48">
        <f t="shared" si="63"/>
        <v>0.59574240479246898</v>
      </c>
      <c r="I213" s="2"/>
      <c r="J213" s="2">
        <f t="shared" si="76"/>
        <v>0.19132434745400084</v>
      </c>
      <c r="K213" s="2">
        <f t="shared" si="77"/>
        <v>0.78706675224646983</v>
      </c>
      <c r="L213" s="2">
        <f t="shared" si="78"/>
        <v>0</v>
      </c>
      <c r="M213" s="2">
        <f t="shared" si="79"/>
        <v>2.1608900299529332E-2</v>
      </c>
      <c r="N213" s="1">
        <v>3577</v>
      </c>
      <c r="O213" s="1">
        <v>14715</v>
      </c>
      <c r="Q213" s="1">
        <v>317</v>
      </c>
      <c r="S213" s="1">
        <v>87</v>
      </c>
      <c r="V213" s="1">
        <v>0</v>
      </c>
      <c r="W213" s="1">
        <v>0</v>
      </c>
      <c r="X213" s="1">
        <v>0</v>
      </c>
      <c r="AG213" s="5">
        <f>IF(Q213&gt;0,RANK(Q213,(N213:P213,Q213:AE213)),0)</f>
        <v>3</v>
      </c>
      <c r="AH213" s="5">
        <f>IF(R213&gt;0,RANK(R213,(N213:P213,Q213:AE213)),0)</f>
        <v>0</v>
      </c>
      <c r="AI213" s="5">
        <f>IF(T213&gt;0,RANK(T213,(N213:P213,Q213:AE213)),0)</f>
        <v>0</v>
      </c>
      <c r="AJ213" s="5">
        <f>IF(S213&gt;0,RANK(S213,(N213:P213,Q213:AE213)),0)</f>
        <v>4</v>
      </c>
      <c r="AK213" s="2">
        <f t="shared" si="80"/>
        <v>1.6955498502353443E-2</v>
      </c>
      <c r="AL213" s="2">
        <f t="shared" si="81"/>
        <v>0</v>
      </c>
      <c r="AM213" s="2">
        <f t="shared" si="82"/>
        <v>0</v>
      </c>
      <c r="AN213" s="2">
        <f t="shared" si="83"/>
        <v>4.6534017971758667E-3</v>
      </c>
      <c r="AP213" t="s">
        <v>72</v>
      </c>
      <c r="AQ213" t="s">
        <v>282</v>
      </c>
      <c r="AT213" s="77">
        <v>29</v>
      </c>
      <c r="AU213" s="79">
        <v>225</v>
      </c>
      <c r="AV213" s="82">
        <f t="shared" si="73"/>
        <v>29225</v>
      </c>
      <c r="AW213" s="82">
        <f t="shared" si="74"/>
        <v>29225</v>
      </c>
      <c r="AX213" s="5" t="s">
        <v>195</v>
      </c>
    </row>
    <row r="214" spans="1:50" ht="15" hidden="1" customHeight="1" outlineLevel="1" x14ac:dyDescent="0.2">
      <c r="A214" t="s">
        <v>675</v>
      </c>
      <c r="B214" t="s">
        <v>282</v>
      </c>
      <c r="C214" s="1">
        <f t="shared" si="75"/>
        <v>1095</v>
      </c>
      <c r="D214" s="7">
        <f>IF(N214&gt;0, RANK(N214,(N214:P214,Q214:AE214)),0)</f>
        <v>2</v>
      </c>
      <c r="E214" s="7">
        <f>IF(O214&gt;0,RANK(O214,(N214:P214,Q214:AE214)),0)</f>
        <v>1</v>
      </c>
      <c r="F214" s="7">
        <f>IF(P214&gt;0,RANK(P214,(N214:P214,Q214:AE214)),0)</f>
        <v>0</v>
      </c>
      <c r="G214" s="45">
        <f t="shared" si="62"/>
        <v>664</v>
      </c>
      <c r="H214" s="48">
        <f t="shared" si="63"/>
        <v>0.60639269406392693</v>
      </c>
      <c r="I214" s="2"/>
      <c r="J214" s="2">
        <f t="shared" si="76"/>
        <v>0.18721461187214611</v>
      </c>
      <c r="K214" s="2">
        <f t="shared" si="77"/>
        <v>0.79360730593607309</v>
      </c>
      <c r="L214" s="2">
        <f t="shared" si="78"/>
        <v>0</v>
      </c>
      <c r="M214" s="2">
        <f t="shared" si="79"/>
        <v>1.9178082191780854E-2</v>
      </c>
      <c r="N214" s="1">
        <v>205</v>
      </c>
      <c r="O214" s="1">
        <v>869</v>
      </c>
      <c r="Q214" s="1">
        <v>19</v>
      </c>
      <c r="S214" s="1">
        <v>2</v>
      </c>
      <c r="V214" s="1">
        <v>0</v>
      </c>
      <c r="W214" s="1">
        <v>0</v>
      </c>
      <c r="X214" s="1">
        <v>0</v>
      </c>
      <c r="AG214" s="5">
        <f>IF(Q214&gt;0,RANK(Q214,(N214:P214,Q214:AE214)),0)</f>
        <v>3</v>
      </c>
      <c r="AH214" s="5">
        <f>IF(R214&gt;0,RANK(R214,(N214:P214,Q214:AE214)),0)</f>
        <v>0</v>
      </c>
      <c r="AI214" s="5">
        <f>IF(T214&gt;0,RANK(T214,(N214:P214,Q214:AE214)),0)</f>
        <v>0</v>
      </c>
      <c r="AJ214" s="5">
        <f>IF(S214&gt;0,RANK(S214,(N214:P214,Q214:AE214)),0)</f>
        <v>4</v>
      </c>
      <c r="AK214" s="2">
        <f t="shared" si="80"/>
        <v>1.7351598173515982E-2</v>
      </c>
      <c r="AL214" s="2">
        <f t="shared" si="81"/>
        <v>0</v>
      </c>
      <c r="AM214" s="2">
        <f t="shared" si="82"/>
        <v>0</v>
      </c>
      <c r="AN214" s="2">
        <f t="shared" si="83"/>
        <v>1.8264840182648401E-3</v>
      </c>
      <c r="AP214" t="s">
        <v>675</v>
      </c>
      <c r="AQ214" t="s">
        <v>282</v>
      </c>
      <c r="AR214">
        <v>6</v>
      </c>
      <c r="AT214" s="77">
        <v>29</v>
      </c>
      <c r="AU214" s="79">
        <v>227</v>
      </c>
      <c r="AV214" s="82">
        <f t="shared" si="73"/>
        <v>29227</v>
      </c>
      <c r="AW214" s="82">
        <f t="shared" si="74"/>
        <v>29227</v>
      </c>
      <c r="AX214" s="5" t="s">
        <v>195</v>
      </c>
    </row>
    <row r="215" spans="1:50" ht="15" hidden="1" customHeight="1" outlineLevel="1" x14ac:dyDescent="0.2">
      <c r="A215" t="s">
        <v>694</v>
      </c>
      <c r="B215" t="s">
        <v>282</v>
      </c>
      <c r="C215" s="1">
        <f t="shared" si="75"/>
        <v>8677</v>
      </c>
      <c r="D215" s="7">
        <f>IF(N215&gt;0, RANK(N215,(N215:P215,Q215:AE215)),0)</f>
        <v>2</v>
      </c>
      <c r="E215" s="7">
        <f>IF(O215&gt;0,RANK(O215,(N215:P215,Q215:AE215)),0)</f>
        <v>1</v>
      </c>
      <c r="F215" s="7">
        <f>IF(P215&gt;0,RANK(P215,(N215:P215,Q215:AE215)),0)</f>
        <v>0</v>
      </c>
      <c r="G215" s="45">
        <f t="shared" si="62"/>
        <v>6162</v>
      </c>
      <c r="H215" s="48">
        <f t="shared" si="63"/>
        <v>0.71015327878298951</v>
      </c>
      <c r="I215" s="2"/>
      <c r="J215" s="2">
        <f t="shared" si="76"/>
        <v>0.13610694940647688</v>
      </c>
      <c r="K215" s="2">
        <f t="shared" si="77"/>
        <v>0.84626022818946645</v>
      </c>
      <c r="L215" s="2">
        <f t="shared" si="78"/>
        <v>0</v>
      </c>
      <c r="M215" s="2">
        <f t="shared" si="79"/>
        <v>1.7632822404056725E-2</v>
      </c>
      <c r="N215" s="1">
        <v>1181</v>
      </c>
      <c r="O215" s="1">
        <v>7343</v>
      </c>
      <c r="Q215" s="1">
        <v>122</v>
      </c>
      <c r="S215" s="1">
        <v>31</v>
      </c>
      <c r="V215" s="1">
        <v>0</v>
      </c>
      <c r="W215" s="1">
        <v>0</v>
      </c>
      <c r="X215" s="1">
        <v>0</v>
      </c>
      <c r="AG215" s="5">
        <f>IF(Q215&gt;0,RANK(Q215,(N215:P215,Q215:AE215)),0)</f>
        <v>3</v>
      </c>
      <c r="AH215" s="5">
        <f>IF(R215&gt;0,RANK(R215,(N215:P215,Q215:AE215)),0)</f>
        <v>0</v>
      </c>
      <c r="AI215" s="5">
        <f>IF(T215&gt;0,RANK(T215,(N215:P215,Q215:AE215)),0)</f>
        <v>0</v>
      </c>
      <c r="AJ215" s="5">
        <f>IF(S215&gt;0,RANK(S215,(N215:P215,Q215:AE215)),0)</f>
        <v>4</v>
      </c>
      <c r="AK215" s="2">
        <f t="shared" si="80"/>
        <v>1.4060159041143253E-2</v>
      </c>
      <c r="AL215" s="2">
        <f t="shared" si="81"/>
        <v>0</v>
      </c>
      <c r="AM215" s="2">
        <f t="shared" si="82"/>
        <v>0</v>
      </c>
      <c r="AN215" s="2">
        <f t="shared" si="83"/>
        <v>3.5726633629134495E-3</v>
      </c>
      <c r="AP215" t="s">
        <v>694</v>
      </c>
      <c r="AQ215" t="s">
        <v>282</v>
      </c>
      <c r="AR215">
        <v>8</v>
      </c>
      <c r="AT215" s="77">
        <v>29</v>
      </c>
      <c r="AU215" s="79">
        <v>229</v>
      </c>
      <c r="AV215" s="82">
        <f t="shared" si="73"/>
        <v>29229</v>
      </c>
      <c r="AW215" s="82">
        <f t="shared" si="74"/>
        <v>29229</v>
      </c>
      <c r="AX215" s="5" t="s">
        <v>195</v>
      </c>
    </row>
    <row r="216" spans="1:50" ht="15" hidden="1" customHeight="1" outlineLevel="1" x14ac:dyDescent="0.2">
      <c r="A216" t="s">
        <v>676</v>
      </c>
      <c r="B216" t="s">
        <v>282</v>
      </c>
      <c r="C216" s="1">
        <f t="shared" si="75"/>
        <v>133391</v>
      </c>
      <c r="D216" s="7">
        <f>IF(N216&gt;0, RANK(N216,(N216:P216,Q216:AE216)),0)</f>
        <v>1</v>
      </c>
      <c r="E216" s="7">
        <f>IF(O216&gt;0,RANK(O216,(N216:P216,Q216:AE216)),0)</f>
        <v>2</v>
      </c>
      <c r="F216" s="7">
        <f>IF(C216&gt;0,RANK(P216,(N216:P216,Q216:AE216)),0)</f>
        <v>5</v>
      </c>
      <c r="G216" s="45">
        <f t="shared" si="62"/>
        <v>83916</v>
      </c>
      <c r="H216" s="48">
        <f t="shared" si="63"/>
        <v>0.62909791515169688</v>
      </c>
      <c r="I216" s="2"/>
      <c r="J216" s="2">
        <f t="shared" si="76"/>
        <v>0.8043721090628303</v>
      </c>
      <c r="K216" s="2">
        <f t="shared" si="77"/>
        <v>0.17527419391113344</v>
      </c>
      <c r="L216" s="2">
        <f t="shared" si="78"/>
        <v>0</v>
      </c>
      <c r="M216" s="2">
        <f t="shared" si="79"/>
        <v>2.035369702603626E-2</v>
      </c>
      <c r="N216" s="1">
        <v>107296</v>
      </c>
      <c r="O216" s="1">
        <v>23380</v>
      </c>
      <c r="Q216" s="1">
        <v>1611</v>
      </c>
      <c r="S216" s="1">
        <v>1104</v>
      </c>
      <c r="V216" s="1">
        <v>0</v>
      </c>
      <c r="W216" s="1">
        <v>0</v>
      </c>
      <c r="X216" s="1">
        <v>0</v>
      </c>
      <c r="AG216" s="5">
        <f>IF(Q216&gt;0,RANK(Q216,(N216:P216,Q216:AE216)),0)</f>
        <v>3</v>
      </c>
      <c r="AH216" s="5">
        <f>IF(R216&gt;0,RANK(R216,(N216:P216,Q216:AE216)),0)</f>
        <v>0</v>
      </c>
      <c r="AI216" s="5">
        <f>IF(T216&gt;0,RANK(T216,(N216:P216,Q216:AE216)),0)</f>
        <v>0</v>
      </c>
      <c r="AJ216" s="5">
        <f>IF(S216&gt;0,RANK(S216,(N216:P216,Q216:AE216)),0)</f>
        <v>4</v>
      </c>
      <c r="AK216" s="2">
        <f t="shared" si="80"/>
        <v>1.2077276577880066E-2</v>
      </c>
      <c r="AL216" s="2">
        <f t="shared" si="81"/>
        <v>0</v>
      </c>
      <c r="AM216" s="2">
        <f t="shared" si="82"/>
        <v>0</v>
      </c>
      <c r="AN216" s="2">
        <f t="shared" si="83"/>
        <v>8.2764204481561732E-3</v>
      </c>
      <c r="AP216" t="s">
        <v>676</v>
      </c>
      <c r="AQ216" t="s">
        <v>282</v>
      </c>
      <c r="AR216">
        <v>1</v>
      </c>
      <c r="AT216" s="77">
        <v>29</v>
      </c>
      <c r="AU216" s="79">
        <v>510</v>
      </c>
      <c r="AV216" s="82">
        <f t="shared" si="73"/>
        <v>29510</v>
      </c>
      <c r="AW216" s="82">
        <f t="shared" si="74"/>
        <v>29510</v>
      </c>
      <c r="AX216" s="5" t="s">
        <v>142</v>
      </c>
    </row>
    <row r="217" spans="1:50" ht="15" customHeight="1" collapsed="1" x14ac:dyDescent="0.2">
      <c r="A217" t="s">
        <v>198</v>
      </c>
      <c r="B217" t="s">
        <v>123</v>
      </c>
      <c r="C217" s="1">
        <f t="shared" si="75"/>
        <v>3012287</v>
      </c>
      <c r="D217" s="7">
        <f>IF(N217&gt;0, RANK(N217,(N217:P217,Q217:AE217)),0)</f>
        <v>2</v>
      </c>
      <c r="E217" s="7">
        <f>IF(O217&gt;0,RANK(O217,(N217:P217,Q217:AE217)),0)</f>
        <v>1</v>
      </c>
      <c r="F217" s="7" t="e">
        <f>IF(C217&gt;0,RANK(P217,(N217:P217,Q217:AE217)),0)</f>
        <v>#N/A</v>
      </c>
      <c r="G217" s="45">
        <f t="shared" si="62"/>
        <v>494431</v>
      </c>
      <c r="H217" s="48">
        <f t="shared" si="63"/>
        <v>0.16413807847658607</v>
      </c>
      <c r="I217" s="2"/>
      <c r="J217" s="2">
        <f t="shared" si="76"/>
        <v>0.40692370946061912</v>
      </c>
      <c r="K217" s="2">
        <f t="shared" si="77"/>
        <v>0.57106178793720519</v>
      </c>
      <c r="L217" s="2">
        <f>IF($C217=0,"-",P217/$C217)</f>
        <v>0</v>
      </c>
      <c r="M217" s="2">
        <f t="shared" si="79"/>
        <v>2.2014502602175745E-2</v>
      </c>
      <c r="N217" s="1">
        <f>SUM(N102:N216)</f>
        <v>1225771</v>
      </c>
      <c r="O217" s="1">
        <f>SUM(O102:O216)</f>
        <v>1720202</v>
      </c>
      <c r="Q217" s="1">
        <f>SUM(Q102:Q216)</f>
        <v>49067</v>
      </c>
      <c r="S217" s="1">
        <f>SUM(S102:S216)</f>
        <v>17234</v>
      </c>
      <c r="V217" s="1">
        <f>SUM(V102:V216)</f>
        <v>4</v>
      </c>
      <c r="W217" s="1">
        <f>SUM(W102:W216)</f>
        <v>5</v>
      </c>
      <c r="X217" s="1">
        <f>SUM(X102:X216)</f>
        <v>4</v>
      </c>
      <c r="AG217" s="5">
        <f>IF(Q217&gt;0,RANK(Q217,(N217:P217,Q217:AE217)),0)</f>
        <v>3</v>
      </c>
      <c r="AH217" s="5">
        <f>IF(R217&gt;0,RANK(R217,(N217:P217,Q217:AE217)),0)</f>
        <v>0</v>
      </c>
      <c r="AI217" s="5">
        <f>IF(T217&gt;0,RANK(T217,(N217:P217,Q217:AE217)),0)</f>
        <v>0</v>
      </c>
      <c r="AJ217" s="5">
        <f>IF(S217&gt;0,RANK(S217,(N217:P217,Q217:AE217)),0)</f>
        <v>4</v>
      </c>
      <c r="AK217" s="2">
        <f t="shared" si="80"/>
        <v>1.6288952546686289E-2</v>
      </c>
      <c r="AL217" s="2">
        <f t="shared" si="81"/>
        <v>0</v>
      </c>
      <c r="AM217" s="2">
        <f t="shared" si="82"/>
        <v>0</v>
      </c>
      <c r="AN217" s="2">
        <f t="shared" si="83"/>
        <v>5.7212343976520167E-3</v>
      </c>
      <c r="AP217" t="s">
        <v>198</v>
      </c>
      <c r="AQ217" t="s">
        <v>123</v>
      </c>
      <c r="AT217" s="77">
        <v>29</v>
      </c>
      <c r="AU217" s="79"/>
      <c r="AV217" s="77">
        <v>29</v>
      </c>
      <c r="AW217" s="77">
        <f t="shared" si="74"/>
        <v>29</v>
      </c>
      <c r="AX217" s="5" t="s">
        <v>963</v>
      </c>
    </row>
    <row r="218" spans="1:50" ht="15" customHeight="1" x14ac:dyDescent="0.2">
      <c r="C218" s="1"/>
      <c r="D218" s="7"/>
      <c r="E218" s="7"/>
      <c r="F218" s="7"/>
      <c r="G218" s="45"/>
      <c r="H218" s="48"/>
      <c r="I218" s="2"/>
      <c r="AG218" s="5"/>
      <c r="AH218" s="5"/>
      <c r="AI218" s="5"/>
      <c r="AJ218" s="5"/>
      <c r="AT218" s="77"/>
      <c r="AU218" s="79"/>
      <c r="AV218" s="82"/>
      <c r="AW218" s="82"/>
    </row>
    <row r="219" spans="1:50" ht="15" hidden="1" customHeight="1" outlineLevel="1" x14ac:dyDescent="0.2">
      <c r="A219" t="s">
        <v>191</v>
      </c>
      <c r="B219" t="s">
        <v>531</v>
      </c>
      <c r="C219" s="1">
        <f t="shared" ref="C219:C250" si="84">SUM(N219:AE219)</f>
        <v>5656</v>
      </c>
      <c r="D219" s="7">
        <f>IF(N219&gt;0, RANK(N219,(N219:P219,Q219:AE219)),0)</f>
        <v>2</v>
      </c>
      <c r="E219" s="7">
        <f>IF(O219&gt;0,RANK(O219,(N219:P219,Q219:AE219)),0)</f>
        <v>1</v>
      </c>
      <c r="F219" s="7">
        <f>IF(P219&gt;0,RANK(P219,(N219:P219,Q219:AE219)),0)</f>
        <v>0</v>
      </c>
      <c r="G219" s="45">
        <f t="shared" si="62"/>
        <v>2111</v>
      </c>
      <c r="H219" s="48">
        <f t="shared" si="63"/>
        <v>0.37323196605374825</v>
      </c>
      <c r="I219" s="2"/>
      <c r="J219" s="2">
        <f t="shared" ref="J219:J250" si="85">IF($C219=0,"-",N219/$C219)</f>
        <v>0.29490806223479493</v>
      </c>
      <c r="K219" s="2">
        <f t="shared" ref="K219:K250" si="86">IF($C219=0,"-",O219/$C219)</f>
        <v>0.66814002828854313</v>
      </c>
      <c r="L219" s="2">
        <f t="shared" ref="L219:L250" si="87">IF($C219=0,"-",P219/$C219)</f>
        <v>0</v>
      </c>
      <c r="M219" s="2">
        <f t="shared" ref="M219:M250" si="88">IF(C219=0,"-",(1-J219-K219-L219))</f>
        <v>3.6951909476661937E-2</v>
      </c>
      <c r="N219" s="1">
        <v>1668</v>
      </c>
      <c r="O219" s="1">
        <v>3779</v>
      </c>
      <c r="Q219" s="1">
        <v>209</v>
      </c>
      <c r="V219" s="1">
        <v>0</v>
      </c>
      <c r="AG219" s="5">
        <f>IF(Q219&gt;0,RANK(Q219,(N219:P219,Q219:AE219)),0)</f>
        <v>3</v>
      </c>
      <c r="AH219" s="5">
        <f>IF(R219&gt;0,RANK(R219,(N219:P219,Q219:AE219)),0)</f>
        <v>0</v>
      </c>
      <c r="AI219" s="5">
        <f>IF(T219&gt;0,RANK(T219,(N219:P219,Q219:AE219)),0)</f>
        <v>0</v>
      </c>
      <c r="AJ219" s="5">
        <f>IF(S219&gt;0,RANK(S219,(N219:P219,Q219:AE219)),0)</f>
        <v>0</v>
      </c>
      <c r="AK219" s="2">
        <f t="shared" ref="AK219:AK250" si="89">IF($C219=0,"-",Q219/$C219)</f>
        <v>3.6951909476661951E-2</v>
      </c>
      <c r="AL219" s="2">
        <f t="shared" ref="AL219:AL250" si="90">IF($C219=0,"-",R219/$C219)</f>
        <v>0</v>
      </c>
      <c r="AM219" s="2">
        <f t="shared" ref="AM219:AM250" si="91">IF($C219=0,"-",T219/$C219)</f>
        <v>0</v>
      </c>
      <c r="AN219" s="2">
        <f t="shared" ref="AN219:AN250" si="92">IF($C219=0,"-",S219/$C219)</f>
        <v>0</v>
      </c>
      <c r="AP219" t="s">
        <v>191</v>
      </c>
      <c r="AQ219" t="s">
        <v>531</v>
      </c>
      <c r="AR219">
        <v>1</v>
      </c>
      <c r="AT219" s="77">
        <v>30</v>
      </c>
      <c r="AU219" s="79">
        <v>1</v>
      </c>
      <c r="AV219" s="82">
        <f t="shared" si="73"/>
        <v>30001</v>
      </c>
      <c r="AW219" s="82">
        <f t="shared" si="74"/>
        <v>30001</v>
      </c>
      <c r="AX219" s="5" t="s">
        <v>195</v>
      </c>
    </row>
    <row r="220" spans="1:50" ht="15" hidden="1" customHeight="1" outlineLevel="1" x14ac:dyDescent="0.2">
      <c r="A220" t="s">
        <v>106</v>
      </c>
      <c r="B220" t="s">
        <v>531</v>
      </c>
      <c r="C220" s="1">
        <f t="shared" si="84"/>
        <v>4794</v>
      </c>
      <c r="D220" s="7">
        <f>IF(N220&gt;0, RANK(N220,(N220:P220,Q220:AE220)),0)</f>
        <v>1</v>
      </c>
      <c r="E220" s="7">
        <f>IF(O220&gt;0,RANK(O220,(N220:P220,Q220:AE220)),0)</f>
        <v>2</v>
      </c>
      <c r="F220" s="7">
        <f>IF(P220&gt;0,RANK(P220,(N220:P220,Q220:AE220)),0)</f>
        <v>0</v>
      </c>
      <c r="G220" s="45">
        <f t="shared" si="62"/>
        <v>435</v>
      </c>
      <c r="H220" s="48">
        <f t="shared" si="63"/>
        <v>9.0738423028785986E-2</v>
      </c>
      <c r="I220" s="2"/>
      <c r="J220" s="2">
        <f t="shared" si="85"/>
        <v>0.52419691280767622</v>
      </c>
      <c r="K220" s="2">
        <f t="shared" si="86"/>
        <v>0.43345848977889029</v>
      </c>
      <c r="L220" s="2">
        <f t="shared" si="87"/>
        <v>0</v>
      </c>
      <c r="M220" s="2">
        <f t="shared" si="88"/>
        <v>4.2344597413433493E-2</v>
      </c>
      <c r="N220" s="1">
        <v>2513</v>
      </c>
      <c r="O220" s="1">
        <v>2078</v>
      </c>
      <c r="Q220" s="1">
        <v>203</v>
      </c>
      <c r="V220" s="1">
        <v>0</v>
      </c>
      <c r="AG220" s="5">
        <f>IF(Q220&gt;0,RANK(Q220,(N220:P220,Q220:AE220)),0)</f>
        <v>3</v>
      </c>
      <c r="AH220" s="5">
        <f>IF(R220&gt;0,RANK(R220,(N220:P220,Q220:AE220)),0)</f>
        <v>0</v>
      </c>
      <c r="AI220" s="5">
        <f>IF(T220&gt;0,RANK(T220,(N220:P220,Q220:AE220)),0)</f>
        <v>0</v>
      </c>
      <c r="AJ220" s="5">
        <f>IF(S220&gt;0,RANK(S220,(N220:P220,Q220:AE220)),0)</f>
        <v>0</v>
      </c>
      <c r="AK220" s="2">
        <f t="shared" si="89"/>
        <v>4.2344597413433459E-2</v>
      </c>
      <c r="AL220" s="2">
        <f t="shared" si="90"/>
        <v>0</v>
      </c>
      <c r="AM220" s="2">
        <f t="shared" si="91"/>
        <v>0</v>
      </c>
      <c r="AN220" s="2">
        <f t="shared" si="92"/>
        <v>0</v>
      </c>
      <c r="AP220" t="s">
        <v>106</v>
      </c>
      <c r="AQ220" t="s">
        <v>531</v>
      </c>
      <c r="AR220">
        <v>1</v>
      </c>
      <c r="AT220" s="77">
        <v>30</v>
      </c>
      <c r="AU220" s="79">
        <v>3</v>
      </c>
      <c r="AV220" s="82">
        <f t="shared" si="73"/>
        <v>30003</v>
      </c>
      <c r="AW220" s="82">
        <f t="shared" si="74"/>
        <v>30003</v>
      </c>
      <c r="AX220" s="5" t="s">
        <v>195</v>
      </c>
    </row>
    <row r="221" spans="1:50" ht="15" hidden="1" customHeight="1" outlineLevel="1" x14ac:dyDescent="0.2">
      <c r="A221" t="s">
        <v>924</v>
      </c>
      <c r="B221" t="s">
        <v>531</v>
      </c>
      <c r="C221" s="1">
        <f t="shared" si="84"/>
        <v>3117</v>
      </c>
      <c r="D221" s="7">
        <f>IF(N221&gt;0, RANK(N221,(N221:P221,Q221:AE221)),0)</f>
        <v>1</v>
      </c>
      <c r="E221" s="7">
        <f>IF(O221&gt;0,RANK(O221,(N221:P221,Q221:AE221)),0)</f>
        <v>2</v>
      </c>
      <c r="F221" s="7">
        <f>IF(P221&gt;0,RANK(P221,(N221:P221,Q221:AE221)),0)</f>
        <v>0</v>
      </c>
      <c r="G221" s="45">
        <f t="shared" si="62"/>
        <v>254</v>
      </c>
      <c r="H221" s="48">
        <f t="shared" si="63"/>
        <v>8.1488610843760023E-2</v>
      </c>
      <c r="I221" s="2"/>
      <c r="J221" s="2">
        <f t="shared" si="85"/>
        <v>0.51940968880333649</v>
      </c>
      <c r="K221" s="2">
        <f t="shared" si="86"/>
        <v>0.43792107795957652</v>
      </c>
      <c r="L221" s="2">
        <f t="shared" si="87"/>
        <v>0</v>
      </c>
      <c r="M221" s="2">
        <f t="shared" si="88"/>
        <v>4.266923323708699E-2</v>
      </c>
      <c r="N221" s="1">
        <v>1619</v>
      </c>
      <c r="O221" s="1">
        <v>1365</v>
      </c>
      <c r="Q221" s="1">
        <v>133</v>
      </c>
      <c r="V221" s="1">
        <v>0</v>
      </c>
      <c r="AG221" s="5">
        <f>IF(Q221&gt;0,RANK(Q221,(N221:P221,Q221:AE221)),0)</f>
        <v>3</v>
      </c>
      <c r="AH221" s="5">
        <f>IF(R221&gt;0,RANK(R221,(N221:P221,Q221:AE221)),0)</f>
        <v>0</v>
      </c>
      <c r="AI221" s="5">
        <f>IF(T221&gt;0,RANK(T221,(N221:P221,Q221:AE221)),0)</f>
        <v>0</v>
      </c>
      <c r="AJ221" s="5">
        <f>IF(S221&gt;0,RANK(S221,(N221:P221,Q221:AE221)),0)</f>
        <v>0</v>
      </c>
      <c r="AK221" s="2">
        <f t="shared" si="89"/>
        <v>4.2669233237086941E-2</v>
      </c>
      <c r="AL221" s="2">
        <f t="shared" si="90"/>
        <v>0</v>
      </c>
      <c r="AM221" s="2">
        <f t="shared" si="91"/>
        <v>0</v>
      </c>
      <c r="AN221" s="2">
        <f t="shared" si="92"/>
        <v>0</v>
      </c>
      <c r="AP221" t="s">
        <v>924</v>
      </c>
      <c r="AQ221" t="s">
        <v>531</v>
      </c>
      <c r="AR221">
        <v>1</v>
      </c>
      <c r="AT221" s="77">
        <v>30</v>
      </c>
      <c r="AU221" s="79">
        <v>5</v>
      </c>
      <c r="AV221" s="82">
        <f t="shared" si="73"/>
        <v>30005</v>
      </c>
      <c r="AW221" s="82">
        <f t="shared" si="74"/>
        <v>30005</v>
      </c>
      <c r="AX221" s="5" t="s">
        <v>195</v>
      </c>
    </row>
    <row r="222" spans="1:50" ht="15" hidden="1" customHeight="1" outlineLevel="1" x14ac:dyDescent="0.2">
      <c r="A222" t="s">
        <v>310</v>
      </c>
      <c r="B222" t="s">
        <v>531</v>
      </c>
      <c r="C222" s="1">
        <f t="shared" si="84"/>
        <v>4099</v>
      </c>
      <c r="D222" s="7">
        <f>IF(N222&gt;0, RANK(N222,(N222:P222,Q222:AE222)),0)</f>
        <v>2</v>
      </c>
      <c r="E222" s="7">
        <f>IF(O222&gt;0,RANK(O222,(N222:P222,Q222:AE222)),0)</f>
        <v>1</v>
      </c>
      <c r="F222" s="7">
        <f>IF(P222&gt;0,RANK(P222,(N222:P222,Q222:AE222)),0)</f>
        <v>0</v>
      </c>
      <c r="G222" s="45">
        <f t="shared" si="62"/>
        <v>2104</v>
      </c>
      <c r="H222" s="48">
        <f t="shared" si="63"/>
        <v>0.5132959258355696</v>
      </c>
      <c r="I222" s="2"/>
      <c r="J222" s="2">
        <f t="shared" si="85"/>
        <v>0.22639668211758965</v>
      </c>
      <c r="K222" s="2">
        <f t="shared" si="86"/>
        <v>0.73969260795315928</v>
      </c>
      <c r="L222" s="2">
        <f t="shared" si="87"/>
        <v>0</v>
      </c>
      <c r="M222" s="2">
        <f t="shared" si="88"/>
        <v>3.3910709929251048E-2</v>
      </c>
      <c r="N222" s="1">
        <v>928</v>
      </c>
      <c r="O222" s="1">
        <v>3032</v>
      </c>
      <c r="Q222" s="1">
        <v>139</v>
      </c>
      <c r="V222" s="1">
        <v>0</v>
      </c>
      <c r="AG222" s="5">
        <f>IF(Q222&gt;0,RANK(Q222,(N222:P222,Q222:AE222)),0)</f>
        <v>3</v>
      </c>
      <c r="AH222" s="5">
        <f>IF(R222&gt;0,RANK(R222,(N222:P222,Q222:AE222)),0)</f>
        <v>0</v>
      </c>
      <c r="AI222" s="5">
        <f>IF(T222&gt;0,RANK(T222,(N222:P222,Q222:AE222)),0)</f>
        <v>0</v>
      </c>
      <c r="AJ222" s="5">
        <f>IF(S222&gt;0,RANK(S222,(N222:P222,Q222:AE222)),0)</f>
        <v>0</v>
      </c>
      <c r="AK222" s="2">
        <f t="shared" si="89"/>
        <v>3.3910709929251034E-2</v>
      </c>
      <c r="AL222" s="2">
        <f t="shared" si="90"/>
        <v>0</v>
      </c>
      <c r="AM222" s="2">
        <f t="shared" si="91"/>
        <v>0</v>
      </c>
      <c r="AN222" s="2">
        <f t="shared" si="92"/>
        <v>0</v>
      </c>
      <c r="AP222" t="s">
        <v>310</v>
      </c>
      <c r="AQ222" t="s">
        <v>531</v>
      </c>
      <c r="AR222">
        <v>1</v>
      </c>
      <c r="AT222" s="77">
        <v>30</v>
      </c>
      <c r="AU222" s="79">
        <v>7</v>
      </c>
      <c r="AV222" s="82">
        <f t="shared" si="73"/>
        <v>30007</v>
      </c>
      <c r="AW222" s="82">
        <f t="shared" si="74"/>
        <v>30007</v>
      </c>
      <c r="AX222" s="5" t="s">
        <v>195</v>
      </c>
    </row>
    <row r="223" spans="1:50" ht="15" hidden="1" customHeight="1" outlineLevel="1" x14ac:dyDescent="0.2">
      <c r="A223" t="s">
        <v>430</v>
      </c>
      <c r="B223" t="s">
        <v>531</v>
      </c>
      <c r="C223" s="1">
        <f t="shared" si="84"/>
        <v>7076</v>
      </c>
      <c r="D223" s="7">
        <f>IF(N223&gt;0, RANK(N223,(N223:P223,Q223:AE223)),0)</f>
        <v>2</v>
      </c>
      <c r="E223" s="7">
        <f>IF(O223&gt;0,RANK(O223,(N223:P223,Q223:AE223)),0)</f>
        <v>1</v>
      </c>
      <c r="F223" s="7">
        <f>IF(P223&gt;0,RANK(P223,(N223:P223,Q223:AE223)),0)</f>
        <v>0</v>
      </c>
      <c r="G223" s="45">
        <f t="shared" si="62"/>
        <v>1805</v>
      </c>
      <c r="H223" s="48">
        <f t="shared" si="63"/>
        <v>0.25508762012436403</v>
      </c>
      <c r="I223" s="2"/>
      <c r="J223" s="2">
        <f t="shared" si="85"/>
        <v>0.35302430751837194</v>
      </c>
      <c r="K223" s="2">
        <f t="shared" si="86"/>
        <v>0.60811192764273603</v>
      </c>
      <c r="L223" s="2">
        <f t="shared" si="87"/>
        <v>0</v>
      </c>
      <c r="M223" s="2">
        <f t="shared" si="88"/>
        <v>3.886376483889209E-2</v>
      </c>
      <c r="N223" s="1">
        <v>2498</v>
      </c>
      <c r="O223" s="1">
        <v>4303</v>
      </c>
      <c r="Q223" s="1">
        <v>275</v>
      </c>
      <c r="V223" s="1">
        <v>0</v>
      </c>
      <c r="AG223" s="5">
        <f>IF(Q223&gt;0,RANK(Q223,(N223:P223,Q223:AE223)),0)</f>
        <v>3</v>
      </c>
      <c r="AH223" s="5">
        <f>IF(R223&gt;0,RANK(R223,(N223:P223,Q223:AE223)),0)</f>
        <v>0</v>
      </c>
      <c r="AI223" s="5">
        <f>IF(T223&gt;0,RANK(T223,(N223:P223,Q223:AE223)),0)</f>
        <v>0</v>
      </c>
      <c r="AJ223" s="5">
        <f>IF(S223&gt;0,RANK(S223,(N223:P223,Q223:AE223)),0)</f>
        <v>0</v>
      </c>
      <c r="AK223" s="2">
        <f t="shared" si="89"/>
        <v>3.8863764838892027E-2</v>
      </c>
      <c r="AL223" s="2">
        <f t="shared" si="90"/>
        <v>0</v>
      </c>
      <c r="AM223" s="2">
        <f t="shared" si="91"/>
        <v>0</v>
      </c>
      <c r="AN223" s="2">
        <f t="shared" si="92"/>
        <v>0</v>
      </c>
      <c r="AP223" t="s">
        <v>430</v>
      </c>
      <c r="AQ223" t="s">
        <v>531</v>
      </c>
      <c r="AR223">
        <v>1</v>
      </c>
      <c r="AT223" s="77">
        <v>30</v>
      </c>
      <c r="AU223" s="79">
        <v>9</v>
      </c>
      <c r="AV223" s="82">
        <f t="shared" si="73"/>
        <v>30009</v>
      </c>
      <c r="AW223" s="82">
        <f t="shared" si="74"/>
        <v>30009</v>
      </c>
      <c r="AX223" s="5" t="s">
        <v>195</v>
      </c>
    </row>
    <row r="224" spans="1:50" ht="15" hidden="1" customHeight="1" outlineLevel="1" x14ac:dyDescent="0.2">
      <c r="A224" t="s">
        <v>67</v>
      </c>
      <c r="B224" t="s">
        <v>531</v>
      </c>
      <c r="C224" s="1">
        <f t="shared" si="84"/>
        <v>857</v>
      </c>
      <c r="D224" s="7">
        <f>IF(N224&gt;0, RANK(N224,(N224:P224,Q224:AE224)),0)</f>
        <v>2</v>
      </c>
      <c r="E224" s="7">
        <f>IF(O224&gt;0,RANK(O224,(N224:P224,Q224:AE224)),0)</f>
        <v>1</v>
      </c>
      <c r="F224" s="7">
        <f>IF(P224&gt;0,RANK(P224,(N224:P224,Q224:AE224)),0)</f>
        <v>0</v>
      </c>
      <c r="G224" s="45">
        <f t="shared" si="62"/>
        <v>657</v>
      </c>
      <c r="H224" s="48">
        <f t="shared" si="63"/>
        <v>0.76662777129521587</v>
      </c>
      <c r="I224" s="2"/>
      <c r="J224" s="2">
        <f t="shared" si="85"/>
        <v>0.10618436406067679</v>
      </c>
      <c r="K224" s="2">
        <f t="shared" si="86"/>
        <v>0.87281213535589264</v>
      </c>
      <c r="L224" s="2">
        <f t="shared" si="87"/>
        <v>0</v>
      </c>
      <c r="M224" s="2">
        <f t="shared" si="88"/>
        <v>2.100350058343059E-2</v>
      </c>
      <c r="N224" s="1">
        <v>91</v>
      </c>
      <c r="O224" s="1">
        <v>748</v>
      </c>
      <c r="Q224" s="1">
        <v>18</v>
      </c>
      <c r="V224" s="1">
        <v>0</v>
      </c>
      <c r="AG224" s="5">
        <f>IF(Q224&gt;0,RANK(Q224,(N224:P224,Q224:AE224)),0)</f>
        <v>3</v>
      </c>
      <c r="AH224" s="5">
        <f>IF(R224&gt;0,RANK(R224,(N224:P224,Q224:AE224)),0)</f>
        <v>0</v>
      </c>
      <c r="AI224" s="5">
        <f>IF(T224&gt;0,RANK(T224,(N224:P224,Q224:AE224)),0)</f>
        <v>0</v>
      </c>
      <c r="AJ224" s="5">
        <f>IF(S224&gt;0,RANK(S224,(N224:P224,Q224:AE224)),0)</f>
        <v>0</v>
      </c>
      <c r="AK224" s="2">
        <f t="shared" si="89"/>
        <v>2.1003500583430573E-2</v>
      </c>
      <c r="AL224" s="2">
        <f t="shared" si="90"/>
        <v>0</v>
      </c>
      <c r="AM224" s="2">
        <f t="shared" si="91"/>
        <v>0</v>
      </c>
      <c r="AN224" s="2">
        <f t="shared" si="92"/>
        <v>0</v>
      </c>
      <c r="AP224" t="s">
        <v>67</v>
      </c>
      <c r="AQ224" t="s">
        <v>531</v>
      </c>
      <c r="AR224">
        <v>1</v>
      </c>
      <c r="AT224" s="77">
        <v>30</v>
      </c>
      <c r="AU224" s="79">
        <v>11</v>
      </c>
      <c r="AV224" s="82">
        <f t="shared" si="73"/>
        <v>30011</v>
      </c>
      <c r="AW224" s="82">
        <f t="shared" si="74"/>
        <v>30011</v>
      </c>
      <c r="AX224" s="5" t="s">
        <v>195</v>
      </c>
    </row>
    <row r="225" spans="1:50" ht="15" hidden="1" customHeight="1" outlineLevel="1" x14ac:dyDescent="0.2">
      <c r="A225" t="s">
        <v>274</v>
      </c>
      <c r="B225" t="s">
        <v>531</v>
      </c>
      <c r="C225" s="1">
        <f t="shared" si="84"/>
        <v>39833</v>
      </c>
      <c r="D225" s="7">
        <f>IF(N225&gt;0, RANK(N225,(N225:P225,Q225:AE225)),0)</f>
        <v>2</v>
      </c>
      <c r="E225" s="7">
        <f>IF(O225&gt;0,RANK(O225,(N225:P225,Q225:AE225)),0)</f>
        <v>1</v>
      </c>
      <c r="F225" s="7">
        <f>IF(P225&gt;0,RANK(P225,(N225:P225,Q225:AE225)),0)</f>
        <v>0</v>
      </c>
      <c r="G225" s="45">
        <f t="shared" si="62"/>
        <v>6299</v>
      </c>
      <c r="H225" s="48">
        <f t="shared" si="63"/>
        <v>0.1581352145206236</v>
      </c>
      <c r="I225" s="2"/>
      <c r="J225" s="2">
        <f t="shared" si="85"/>
        <v>0.3997188260989632</v>
      </c>
      <c r="K225" s="2">
        <f t="shared" si="86"/>
        <v>0.55785404061958677</v>
      </c>
      <c r="L225" s="2">
        <f t="shared" si="87"/>
        <v>0</v>
      </c>
      <c r="M225" s="2">
        <f t="shared" si="88"/>
        <v>4.242713328144998E-2</v>
      </c>
      <c r="N225" s="1">
        <v>15922</v>
      </c>
      <c r="O225" s="1">
        <v>22221</v>
      </c>
      <c r="Q225" s="1">
        <v>1689</v>
      </c>
      <c r="V225" s="1">
        <v>1</v>
      </c>
      <c r="AG225" s="5">
        <f>IF(Q225&gt;0,RANK(Q225,(N225:P225,Q225:AE225)),0)</f>
        <v>3</v>
      </c>
      <c r="AH225" s="5">
        <f>IF(R225&gt;0,RANK(R225,(N225:P225,Q225:AE225)),0)</f>
        <v>0</v>
      </c>
      <c r="AI225" s="5">
        <f>IF(T225&gt;0,RANK(T225,(N225:P225,Q225:AE225)),0)</f>
        <v>0</v>
      </c>
      <c r="AJ225" s="5">
        <f>IF(S225&gt;0,RANK(S225,(N225:P225,Q225:AE225)),0)</f>
        <v>0</v>
      </c>
      <c r="AK225" s="2">
        <f t="shared" si="89"/>
        <v>4.2402028468857482E-2</v>
      </c>
      <c r="AL225" s="2">
        <f t="shared" si="90"/>
        <v>0</v>
      </c>
      <c r="AM225" s="2">
        <f t="shared" si="91"/>
        <v>0</v>
      </c>
      <c r="AN225" s="2">
        <f t="shared" si="92"/>
        <v>0</v>
      </c>
      <c r="AP225" t="s">
        <v>274</v>
      </c>
      <c r="AQ225" t="s">
        <v>531</v>
      </c>
      <c r="AR225">
        <v>1</v>
      </c>
      <c r="AT225" s="77">
        <v>30</v>
      </c>
      <c r="AU225" s="79">
        <v>13</v>
      </c>
      <c r="AV225" s="82">
        <f t="shared" si="73"/>
        <v>30013</v>
      </c>
      <c r="AW225" s="82">
        <f t="shared" si="74"/>
        <v>30013</v>
      </c>
      <c r="AX225" s="5" t="s">
        <v>195</v>
      </c>
    </row>
    <row r="226" spans="1:50" ht="15" hidden="1" customHeight="1" outlineLevel="1" x14ac:dyDescent="0.2">
      <c r="A226" t="s">
        <v>637</v>
      </c>
      <c r="B226" t="s">
        <v>531</v>
      </c>
      <c r="C226" s="1">
        <f t="shared" si="84"/>
        <v>2972</v>
      </c>
      <c r="D226" s="7">
        <f>IF(N226&gt;0, RANK(N226,(N226:P226,Q226:AE226)),0)</f>
        <v>2</v>
      </c>
      <c r="E226" s="7">
        <f>IF(O226&gt;0,RANK(O226,(N226:P226,Q226:AE226)),0)</f>
        <v>1</v>
      </c>
      <c r="F226" s="7">
        <f>IF(P226&gt;0,RANK(P226,(N226:P226,Q226:AE226)),0)</f>
        <v>0</v>
      </c>
      <c r="G226" s="45">
        <f t="shared" ref="G226:G275" si="93">IF(C226&gt;0,MAX(N226:P226)-LARGE(N226:P226,2),0)</f>
        <v>768</v>
      </c>
      <c r="H226" s="48">
        <f t="shared" ref="H226:H275" si="94">IF(C226&gt;0,G226/C226,0)</f>
        <v>0.25841184387617766</v>
      </c>
      <c r="I226" s="2"/>
      <c r="J226" s="2">
        <f t="shared" si="85"/>
        <v>0.35262449528936746</v>
      </c>
      <c r="K226" s="2">
        <f t="shared" si="86"/>
        <v>0.61103633916554512</v>
      </c>
      <c r="L226" s="2">
        <f t="shared" si="87"/>
        <v>0</v>
      </c>
      <c r="M226" s="2">
        <f t="shared" si="88"/>
        <v>3.6339165545087426E-2</v>
      </c>
      <c r="N226" s="1">
        <v>1048</v>
      </c>
      <c r="O226" s="1">
        <v>1816</v>
      </c>
      <c r="Q226" s="1">
        <v>108</v>
      </c>
      <c r="V226" s="1">
        <v>0</v>
      </c>
      <c r="AG226" s="5">
        <f>IF(Q226&gt;0,RANK(Q226,(N226:P226,Q226:AE226)),0)</f>
        <v>3</v>
      </c>
      <c r="AH226" s="5">
        <f>IF(R226&gt;0,RANK(R226,(N226:P226,Q226:AE226)),0)</f>
        <v>0</v>
      </c>
      <c r="AI226" s="5">
        <f>IF(T226&gt;0,RANK(T226,(N226:P226,Q226:AE226)),0)</f>
        <v>0</v>
      </c>
      <c r="AJ226" s="5">
        <f>IF(S226&gt;0,RANK(S226,(N226:P226,Q226:AE226)),0)</f>
        <v>0</v>
      </c>
      <c r="AK226" s="2">
        <f t="shared" si="89"/>
        <v>3.6339165545087482E-2</v>
      </c>
      <c r="AL226" s="2">
        <f t="shared" si="90"/>
        <v>0</v>
      </c>
      <c r="AM226" s="2">
        <f t="shared" si="91"/>
        <v>0</v>
      </c>
      <c r="AN226" s="2">
        <f t="shared" si="92"/>
        <v>0</v>
      </c>
      <c r="AP226" t="s">
        <v>637</v>
      </c>
      <c r="AQ226" t="s">
        <v>531</v>
      </c>
      <c r="AR226">
        <v>1</v>
      </c>
      <c r="AT226" s="77">
        <v>30</v>
      </c>
      <c r="AU226" s="79">
        <v>15</v>
      </c>
      <c r="AV226" s="82">
        <f t="shared" si="73"/>
        <v>30015</v>
      </c>
      <c r="AW226" s="82">
        <f t="shared" si="74"/>
        <v>30015</v>
      </c>
      <c r="AX226" s="5" t="s">
        <v>195</v>
      </c>
    </row>
    <row r="227" spans="1:50" ht="15" hidden="1" customHeight="1" outlineLevel="1" x14ac:dyDescent="0.2">
      <c r="A227" t="s">
        <v>787</v>
      </c>
      <c r="B227" t="s">
        <v>531</v>
      </c>
      <c r="C227" s="1">
        <f t="shared" si="84"/>
        <v>5870</v>
      </c>
      <c r="D227" s="7">
        <f>IF(N227&gt;0, RANK(N227,(N227:P227,Q227:AE227)),0)</f>
        <v>2</v>
      </c>
      <c r="E227" s="7">
        <f>IF(O227&gt;0,RANK(O227,(N227:P227,Q227:AE227)),0)</f>
        <v>1</v>
      </c>
      <c r="F227" s="7">
        <f>IF(P227&gt;0,RANK(P227,(N227:P227,Q227:AE227)),0)</f>
        <v>0</v>
      </c>
      <c r="G227" s="45">
        <f t="shared" si="93"/>
        <v>2352</v>
      </c>
      <c r="H227" s="48">
        <f t="shared" si="94"/>
        <v>0.40068143100511072</v>
      </c>
      <c r="I227" s="2"/>
      <c r="J227" s="2">
        <f t="shared" si="85"/>
        <v>0.27580919931856901</v>
      </c>
      <c r="K227" s="2">
        <f t="shared" si="86"/>
        <v>0.67649063032367973</v>
      </c>
      <c r="L227" s="2">
        <f t="shared" si="87"/>
        <v>0</v>
      </c>
      <c r="M227" s="2">
        <f t="shared" si="88"/>
        <v>4.7700170357751315E-2</v>
      </c>
      <c r="N227" s="1">
        <v>1619</v>
      </c>
      <c r="O227" s="1">
        <v>3971</v>
      </c>
      <c r="Q227" s="1">
        <v>279</v>
      </c>
      <c r="V227" s="1">
        <v>1</v>
      </c>
      <c r="AG227" s="5">
        <f>IF(Q227&gt;0,RANK(Q227,(N227:P227,Q227:AE227)),0)</f>
        <v>3</v>
      </c>
      <c r="AH227" s="5">
        <f>IF(R227&gt;0,RANK(R227,(N227:P227,Q227:AE227)),0)</f>
        <v>0</v>
      </c>
      <c r="AI227" s="5">
        <f>IF(T227&gt;0,RANK(T227,(N227:P227,Q227:AE227)),0)</f>
        <v>0</v>
      </c>
      <c r="AJ227" s="5">
        <f>IF(S227&gt;0,RANK(S227,(N227:P227,Q227:AE227)),0)</f>
        <v>0</v>
      </c>
      <c r="AK227" s="2">
        <f t="shared" si="89"/>
        <v>4.7529812606473591E-2</v>
      </c>
      <c r="AL227" s="2">
        <f t="shared" si="90"/>
        <v>0</v>
      </c>
      <c r="AM227" s="2">
        <f t="shared" si="91"/>
        <v>0</v>
      </c>
      <c r="AN227" s="2">
        <f t="shared" si="92"/>
        <v>0</v>
      </c>
      <c r="AP227" t="s">
        <v>787</v>
      </c>
      <c r="AQ227" t="s">
        <v>531</v>
      </c>
      <c r="AR227">
        <v>1</v>
      </c>
      <c r="AT227" s="77">
        <v>30</v>
      </c>
      <c r="AU227" s="79">
        <v>17</v>
      </c>
      <c r="AV227" s="82">
        <f t="shared" si="73"/>
        <v>30017</v>
      </c>
      <c r="AW227" s="82">
        <f t="shared" si="74"/>
        <v>30017</v>
      </c>
      <c r="AX227" s="5" t="s">
        <v>195</v>
      </c>
    </row>
    <row r="228" spans="1:50" ht="15" hidden="1" customHeight="1" outlineLevel="1" x14ac:dyDescent="0.2">
      <c r="A228" t="s">
        <v>275</v>
      </c>
      <c r="B228" t="s">
        <v>531</v>
      </c>
      <c r="C228" s="1">
        <f t="shared" si="84"/>
        <v>1009</v>
      </c>
      <c r="D228" s="7">
        <f>IF(N228&gt;0, RANK(N228,(N228:P228,Q228:AE228)),0)</f>
        <v>2</v>
      </c>
      <c r="E228" s="7">
        <f>IF(O228&gt;0,RANK(O228,(N228:P228,Q228:AE228)),0)</f>
        <v>1</v>
      </c>
      <c r="F228" s="7">
        <f>IF(P228&gt;0,RANK(P228,(N228:P228,Q228:AE228)),0)</f>
        <v>0</v>
      </c>
      <c r="G228" s="45">
        <f t="shared" si="93"/>
        <v>551</v>
      </c>
      <c r="H228" s="48">
        <f t="shared" si="94"/>
        <v>0.54608523290386524</v>
      </c>
      <c r="I228" s="2"/>
      <c r="J228" s="2">
        <f t="shared" si="85"/>
        <v>0.21506442021803765</v>
      </c>
      <c r="K228" s="2">
        <f t="shared" si="86"/>
        <v>0.76114965312190286</v>
      </c>
      <c r="L228" s="2">
        <f t="shared" si="87"/>
        <v>0</v>
      </c>
      <c r="M228" s="2">
        <f t="shared" si="88"/>
        <v>2.378592666005952E-2</v>
      </c>
      <c r="N228" s="1">
        <v>217</v>
      </c>
      <c r="O228" s="1">
        <v>768</v>
      </c>
      <c r="Q228" s="1">
        <v>24</v>
      </c>
      <c r="V228" s="1">
        <v>0</v>
      </c>
      <c r="AG228" s="5">
        <f>IF(Q228&gt;0,RANK(Q228,(N228:P228,Q228:AE228)),0)</f>
        <v>3</v>
      </c>
      <c r="AH228" s="5">
        <f>IF(R228&gt;0,RANK(R228,(N228:P228,Q228:AE228)),0)</f>
        <v>0</v>
      </c>
      <c r="AI228" s="5">
        <f>IF(T228&gt;0,RANK(T228,(N228:P228,Q228:AE228)),0)</f>
        <v>0</v>
      </c>
      <c r="AJ228" s="5">
        <f>IF(S228&gt;0,RANK(S228,(N228:P228,Q228:AE228)),0)</f>
        <v>0</v>
      </c>
      <c r="AK228" s="2">
        <f t="shared" si="89"/>
        <v>2.3785926660059464E-2</v>
      </c>
      <c r="AL228" s="2">
        <f t="shared" si="90"/>
        <v>0</v>
      </c>
      <c r="AM228" s="2">
        <f t="shared" si="91"/>
        <v>0</v>
      </c>
      <c r="AN228" s="2">
        <f t="shared" si="92"/>
        <v>0</v>
      </c>
      <c r="AP228" t="s">
        <v>275</v>
      </c>
      <c r="AQ228" t="s">
        <v>531</v>
      </c>
      <c r="AR228">
        <v>1</v>
      </c>
      <c r="AT228" s="77">
        <v>30</v>
      </c>
      <c r="AU228" s="79">
        <v>19</v>
      </c>
      <c r="AV228" s="82">
        <f t="shared" si="73"/>
        <v>30019</v>
      </c>
      <c r="AW228" s="82">
        <f t="shared" si="74"/>
        <v>30019</v>
      </c>
      <c r="AX228" s="5" t="s">
        <v>195</v>
      </c>
    </row>
    <row r="229" spans="1:50" ht="15" hidden="1" customHeight="1" outlineLevel="1" x14ac:dyDescent="0.2">
      <c r="A229" t="s">
        <v>594</v>
      </c>
      <c r="B229" t="s">
        <v>531</v>
      </c>
      <c r="C229" s="1">
        <f t="shared" si="84"/>
        <v>4826</v>
      </c>
      <c r="D229" s="7">
        <f>IF(N229&gt;0, RANK(N229,(N229:P229,Q229:AE229)),0)</f>
        <v>2</v>
      </c>
      <c r="E229" s="7">
        <f>IF(O229&gt;0,RANK(O229,(N229:P229,Q229:AE229)),0)</f>
        <v>1</v>
      </c>
      <c r="F229" s="7">
        <f>IF(P229&gt;0,RANK(P229,(N229:P229,Q229:AE229)),0)</f>
        <v>0</v>
      </c>
      <c r="G229" s="45">
        <f t="shared" si="93"/>
        <v>2400</v>
      </c>
      <c r="H229" s="48">
        <f t="shared" si="94"/>
        <v>0.49730625777041026</v>
      </c>
      <c r="I229" s="2"/>
      <c r="J229" s="2">
        <f t="shared" si="85"/>
        <v>0.23290509738914214</v>
      </c>
      <c r="K229" s="2">
        <f t="shared" si="86"/>
        <v>0.73021135515955238</v>
      </c>
      <c r="L229" s="2">
        <f t="shared" si="87"/>
        <v>0</v>
      </c>
      <c r="M229" s="2">
        <f t="shared" si="88"/>
        <v>3.6883547451305509E-2</v>
      </c>
      <c r="N229" s="1">
        <v>1124</v>
      </c>
      <c r="O229" s="1">
        <v>3524</v>
      </c>
      <c r="Q229" s="1">
        <v>178</v>
      </c>
      <c r="V229" s="1">
        <v>0</v>
      </c>
      <c r="AG229" s="5">
        <f>IF(Q229&gt;0,RANK(Q229,(N229:P229,Q229:AE229)),0)</f>
        <v>3</v>
      </c>
      <c r="AH229" s="5">
        <f>IF(R229&gt;0,RANK(R229,(N229:P229,Q229:AE229)),0)</f>
        <v>0</v>
      </c>
      <c r="AI229" s="5">
        <f>IF(T229&gt;0,RANK(T229,(N229:P229,Q229:AE229)),0)</f>
        <v>0</v>
      </c>
      <c r="AJ229" s="5">
        <f>IF(S229&gt;0,RANK(S229,(N229:P229,Q229:AE229)),0)</f>
        <v>0</v>
      </c>
      <c r="AK229" s="2">
        <f t="shared" si="89"/>
        <v>3.6883547451305426E-2</v>
      </c>
      <c r="AL229" s="2">
        <f t="shared" si="90"/>
        <v>0</v>
      </c>
      <c r="AM229" s="2">
        <f t="shared" si="91"/>
        <v>0</v>
      </c>
      <c r="AN229" s="2">
        <f t="shared" si="92"/>
        <v>0</v>
      </c>
      <c r="AP229" t="s">
        <v>594</v>
      </c>
      <c r="AQ229" t="s">
        <v>531</v>
      </c>
      <c r="AR229">
        <v>1</v>
      </c>
      <c r="AT229" s="77">
        <v>30</v>
      </c>
      <c r="AU229" s="79">
        <v>21</v>
      </c>
      <c r="AV229" s="82">
        <f t="shared" si="73"/>
        <v>30021</v>
      </c>
      <c r="AW229" s="82">
        <f t="shared" si="74"/>
        <v>30021</v>
      </c>
      <c r="AX229" s="5" t="s">
        <v>195</v>
      </c>
    </row>
    <row r="230" spans="1:50" ht="15" hidden="1" customHeight="1" outlineLevel="1" x14ac:dyDescent="0.2">
      <c r="A230" t="s">
        <v>268</v>
      </c>
      <c r="B230" t="s">
        <v>531</v>
      </c>
      <c r="C230" s="1">
        <f t="shared" si="84"/>
        <v>4873</v>
      </c>
      <c r="D230" s="7">
        <f>IF(N230&gt;0, RANK(N230,(N230:P230,Q230:AE230)),0)</f>
        <v>1</v>
      </c>
      <c r="E230" s="7">
        <f>IF(O230&gt;0,RANK(O230,(N230:P230,Q230:AE230)),0)</f>
        <v>2</v>
      </c>
      <c r="F230" s="7">
        <f>IF(P230&gt;0,RANK(P230,(N230:P230,Q230:AE230)),0)</f>
        <v>0</v>
      </c>
      <c r="G230" s="45">
        <f t="shared" si="93"/>
        <v>866</v>
      </c>
      <c r="H230" s="48">
        <f t="shared" si="94"/>
        <v>0.17771393392160886</v>
      </c>
      <c r="I230" s="2"/>
      <c r="J230" s="2">
        <f t="shared" si="85"/>
        <v>0.5637184485942951</v>
      </c>
      <c r="K230" s="2">
        <f t="shared" si="86"/>
        <v>0.38600451467268621</v>
      </c>
      <c r="L230" s="2">
        <f t="shared" si="87"/>
        <v>0</v>
      </c>
      <c r="M230" s="2">
        <f t="shared" si="88"/>
        <v>5.0277036733018698E-2</v>
      </c>
      <c r="N230" s="1">
        <v>2747</v>
      </c>
      <c r="O230" s="1">
        <v>1881</v>
      </c>
      <c r="Q230" s="1">
        <v>245</v>
      </c>
      <c r="V230" s="1">
        <v>0</v>
      </c>
      <c r="AG230" s="5">
        <f>IF(Q230&gt;0,RANK(Q230,(N230:P230,Q230:AE230)),0)</f>
        <v>3</v>
      </c>
      <c r="AH230" s="5">
        <f>IF(R230&gt;0,RANK(R230,(N230:P230,Q230:AE230)),0)</f>
        <v>0</v>
      </c>
      <c r="AI230" s="5">
        <f>IF(T230&gt;0,RANK(T230,(N230:P230,Q230:AE230)),0)</f>
        <v>0</v>
      </c>
      <c r="AJ230" s="5">
        <f>IF(S230&gt;0,RANK(S230,(N230:P230,Q230:AE230)),0)</f>
        <v>0</v>
      </c>
      <c r="AK230" s="2">
        <f t="shared" si="89"/>
        <v>5.0277036733018678E-2</v>
      </c>
      <c r="AL230" s="2">
        <f t="shared" si="90"/>
        <v>0</v>
      </c>
      <c r="AM230" s="2">
        <f t="shared" si="91"/>
        <v>0</v>
      </c>
      <c r="AN230" s="2">
        <f t="shared" si="92"/>
        <v>0</v>
      </c>
      <c r="AP230" t="s">
        <v>268</v>
      </c>
      <c r="AQ230" t="s">
        <v>531</v>
      </c>
      <c r="AR230">
        <v>1</v>
      </c>
      <c r="AT230" s="77">
        <v>30</v>
      </c>
      <c r="AU230" s="79">
        <v>23</v>
      </c>
      <c r="AV230" s="82">
        <f t="shared" si="73"/>
        <v>30023</v>
      </c>
      <c r="AW230" s="82">
        <f t="shared" si="74"/>
        <v>30023</v>
      </c>
      <c r="AX230" s="5" t="s">
        <v>195</v>
      </c>
    </row>
    <row r="231" spans="1:50" ht="15" hidden="1" customHeight="1" outlineLevel="1" x14ac:dyDescent="0.2">
      <c r="A231" t="s">
        <v>269</v>
      </c>
      <c r="B231" t="s">
        <v>531</v>
      </c>
      <c r="C231" s="1">
        <f t="shared" si="84"/>
        <v>1555</v>
      </c>
      <c r="D231" s="7">
        <f>IF(N231&gt;0, RANK(N231,(N231:P231,Q231:AE231)),0)</f>
        <v>2</v>
      </c>
      <c r="E231" s="7">
        <f>IF(O231&gt;0,RANK(O231,(N231:P231,Q231:AE231)),0)</f>
        <v>1</v>
      </c>
      <c r="F231" s="7">
        <f>IF(P231&gt;0,RANK(P231,(N231:P231,Q231:AE231)),0)</f>
        <v>0</v>
      </c>
      <c r="G231" s="45">
        <f t="shared" si="93"/>
        <v>1070</v>
      </c>
      <c r="H231" s="48">
        <f t="shared" si="94"/>
        <v>0.68810289389067525</v>
      </c>
      <c r="I231" s="2"/>
      <c r="J231" s="2">
        <f t="shared" si="85"/>
        <v>0.14019292604501607</v>
      </c>
      <c r="K231" s="2">
        <f t="shared" si="86"/>
        <v>0.82829581993569135</v>
      </c>
      <c r="L231" s="2">
        <f t="shared" si="87"/>
        <v>0</v>
      </c>
      <c r="M231" s="2">
        <f t="shared" si="88"/>
        <v>3.1511254019292556E-2</v>
      </c>
      <c r="N231" s="1">
        <v>218</v>
      </c>
      <c r="O231" s="1">
        <v>1288</v>
      </c>
      <c r="Q231" s="1">
        <v>49</v>
      </c>
      <c r="V231" s="1">
        <v>0</v>
      </c>
      <c r="AG231" s="5">
        <f>IF(Q231&gt;0,RANK(Q231,(N231:P231,Q231:AE231)),0)</f>
        <v>3</v>
      </c>
      <c r="AH231" s="5">
        <f>IF(R231&gt;0,RANK(R231,(N231:P231,Q231:AE231)),0)</f>
        <v>0</v>
      </c>
      <c r="AI231" s="5">
        <f>IF(T231&gt;0,RANK(T231,(N231:P231,Q231:AE231)),0)</f>
        <v>0</v>
      </c>
      <c r="AJ231" s="5">
        <f>IF(S231&gt;0,RANK(S231,(N231:P231,Q231:AE231)),0)</f>
        <v>0</v>
      </c>
      <c r="AK231" s="2">
        <f t="shared" si="89"/>
        <v>3.1511254019292605E-2</v>
      </c>
      <c r="AL231" s="2">
        <f t="shared" si="90"/>
        <v>0</v>
      </c>
      <c r="AM231" s="2">
        <f t="shared" si="91"/>
        <v>0</v>
      </c>
      <c r="AN231" s="2">
        <f t="shared" si="92"/>
        <v>0</v>
      </c>
      <c r="AP231" t="s">
        <v>269</v>
      </c>
      <c r="AQ231" t="s">
        <v>531</v>
      </c>
      <c r="AR231">
        <v>1</v>
      </c>
      <c r="AT231" s="77">
        <v>30</v>
      </c>
      <c r="AU231" s="79">
        <v>25</v>
      </c>
      <c r="AV231" s="82">
        <f t="shared" si="73"/>
        <v>30025</v>
      </c>
      <c r="AW231" s="82">
        <f t="shared" si="74"/>
        <v>30025</v>
      </c>
      <c r="AX231" s="5" t="s">
        <v>195</v>
      </c>
    </row>
    <row r="232" spans="1:50" ht="15" hidden="1" customHeight="1" outlineLevel="1" x14ac:dyDescent="0.2">
      <c r="A232" t="s">
        <v>652</v>
      </c>
      <c r="B232" t="s">
        <v>531</v>
      </c>
      <c r="C232" s="1">
        <f t="shared" si="84"/>
        <v>6499</v>
      </c>
      <c r="D232" s="7">
        <f>IF(N232&gt;0, RANK(N232,(N232:P232,Q232:AE232)),0)</f>
        <v>2</v>
      </c>
      <c r="E232" s="7">
        <f>IF(O232&gt;0,RANK(O232,(N232:P232,Q232:AE232)),0)</f>
        <v>1</v>
      </c>
      <c r="F232" s="7">
        <f>IF(P232&gt;0,RANK(P232,(N232:P232,Q232:AE232)),0)</f>
        <v>0</v>
      </c>
      <c r="G232" s="45">
        <f t="shared" si="93"/>
        <v>3170</v>
      </c>
      <c r="H232" s="48">
        <f t="shared" si="94"/>
        <v>0.48776734882289585</v>
      </c>
      <c r="I232" s="2"/>
      <c r="J232" s="2">
        <f t="shared" si="85"/>
        <v>0.24111401754116019</v>
      </c>
      <c r="K232" s="2">
        <f t="shared" si="86"/>
        <v>0.72888136636405598</v>
      </c>
      <c r="L232" s="2">
        <f t="shared" si="87"/>
        <v>0</v>
      </c>
      <c r="M232" s="2">
        <f t="shared" si="88"/>
        <v>3.0004616094783887E-2</v>
      </c>
      <c r="N232" s="1">
        <v>1567</v>
      </c>
      <c r="O232" s="1">
        <v>4737</v>
      </c>
      <c r="Q232" s="1">
        <v>195</v>
      </c>
      <c r="V232" s="1">
        <v>0</v>
      </c>
      <c r="AG232" s="5">
        <f>IF(Q232&gt;0,RANK(Q232,(N232:P232,Q232:AE232)),0)</f>
        <v>3</v>
      </c>
      <c r="AH232" s="5">
        <f>IF(R232&gt;0,RANK(R232,(N232:P232,Q232:AE232)),0)</f>
        <v>0</v>
      </c>
      <c r="AI232" s="5">
        <f>IF(T232&gt;0,RANK(T232,(N232:P232,Q232:AE232)),0)</f>
        <v>0</v>
      </c>
      <c r="AJ232" s="5">
        <f>IF(S232&gt;0,RANK(S232,(N232:P232,Q232:AE232)),0)</f>
        <v>0</v>
      </c>
      <c r="AK232" s="2">
        <f t="shared" si="89"/>
        <v>3.0004616094783814E-2</v>
      </c>
      <c r="AL232" s="2">
        <f t="shared" si="90"/>
        <v>0</v>
      </c>
      <c r="AM232" s="2">
        <f t="shared" si="91"/>
        <v>0</v>
      </c>
      <c r="AN232" s="2">
        <f t="shared" si="92"/>
        <v>0</v>
      </c>
      <c r="AP232" t="s">
        <v>652</v>
      </c>
      <c r="AQ232" t="s">
        <v>531</v>
      </c>
      <c r="AR232">
        <v>1</v>
      </c>
      <c r="AT232" s="77">
        <v>30</v>
      </c>
      <c r="AU232" s="79">
        <v>27</v>
      </c>
      <c r="AV232" s="82">
        <f t="shared" si="73"/>
        <v>30027</v>
      </c>
      <c r="AW232" s="82">
        <f t="shared" si="74"/>
        <v>30027</v>
      </c>
      <c r="AX232" s="5" t="s">
        <v>195</v>
      </c>
    </row>
    <row r="233" spans="1:50" ht="15" hidden="1" customHeight="1" outlineLevel="1" x14ac:dyDescent="0.2">
      <c r="A233" t="s">
        <v>53</v>
      </c>
      <c r="B233" t="s">
        <v>531</v>
      </c>
      <c r="C233" s="1">
        <f t="shared" si="84"/>
        <v>59825</v>
      </c>
      <c r="D233" s="7">
        <f>IF(N233&gt;0, RANK(N233,(N233:P233,Q233:AE233)),0)</f>
        <v>2</v>
      </c>
      <c r="E233" s="7">
        <f>IF(O233&gt;0,RANK(O233,(N233:P233,Q233:AE233)),0)</f>
        <v>1</v>
      </c>
      <c r="F233" s="7">
        <f>IF(P233&gt;0,RANK(P233,(N233:P233,Q233:AE233)),0)</f>
        <v>0</v>
      </c>
      <c r="G233" s="45">
        <f t="shared" si="93"/>
        <v>16826</v>
      </c>
      <c r="H233" s="48">
        <f t="shared" si="94"/>
        <v>0.28125365649811951</v>
      </c>
      <c r="I233" s="2"/>
      <c r="J233" s="2">
        <f t="shared" si="85"/>
        <v>0.3407772670288341</v>
      </c>
      <c r="K233" s="2">
        <f t="shared" si="86"/>
        <v>0.62203092352695366</v>
      </c>
      <c r="L233" s="2">
        <f t="shared" si="87"/>
        <v>0</v>
      </c>
      <c r="M233" s="2">
        <f t="shared" si="88"/>
        <v>3.7191809444212298E-2</v>
      </c>
      <c r="N233" s="1">
        <v>20387</v>
      </c>
      <c r="O233" s="1">
        <v>37213</v>
      </c>
      <c r="Q233" s="1">
        <v>2225</v>
      </c>
      <c r="V233" s="1">
        <v>0</v>
      </c>
      <c r="AG233" s="5">
        <f>IF(Q233&gt;0,RANK(Q233,(N233:P233,Q233:AE233)),0)</f>
        <v>3</v>
      </c>
      <c r="AH233" s="5">
        <f>IF(R233&gt;0,RANK(R233,(N233:P233,Q233:AE233)),0)</f>
        <v>0</v>
      </c>
      <c r="AI233" s="5">
        <f>IF(T233&gt;0,RANK(T233,(N233:P233,Q233:AE233)),0)</f>
        <v>0</v>
      </c>
      <c r="AJ233" s="5">
        <f>IF(S233&gt;0,RANK(S233,(N233:P233,Q233:AE233)),0)</f>
        <v>0</v>
      </c>
      <c r="AK233" s="2">
        <f t="shared" si="89"/>
        <v>3.7191809444212284E-2</v>
      </c>
      <c r="AL233" s="2">
        <f t="shared" si="90"/>
        <v>0</v>
      </c>
      <c r="AM233" s="2">
        <f t="shared" si="91"/>
        <v>0</v>
      </c>
      <c r="AN233" s="2">
        <f t="shared" si="92"/>
        <v>0</v>
      </c>
      <c r="AP233" t="s">
        <v>53</v>
      </c>
      <c r="AQ233" t="s">
        <v>531</v>
      </c>
      <c r="AR233">
        <v>1</v>
      </c>
      <c r="AT233" s="77">
        <v>30</v>
      </c>
      <c r="AU233" s="79">
        <v>29</v>
      </c>
      <c r="AV233" s="82">
        <f t="shared" si="73"/>
        <v>30029</v>
      </c>
      <c r="AW233" s="82">
        <f t="shared" si="74"/>
        <v>30029</v>
      </c>
      <c r="AX233" s="5" t="s">
        <v>195</v>
      </c>
    </row>
    <row r="234" spans="1:50" ht="15" hidden="1" customHeight="1" outlineLevel="1" x14ac:dyDescent="0.2">
      <c r="A234" t="s">
        <v>891</v>
      </c>
      <c r="B234" t="s">
        <v>531</v>
      </c>
      <c r="C234" s="1">
        <f t="shared" si="84"/>
        <v>70958</v>
      </c>
      <c r="D234" s="7">
        <f>IF(N234&gt;0, RANK(N234,(N234:P234,Q234:AE234)),0)</f>
        <v>1</v>
      </c>
      <c r="E234" s="7">
        <f>IF(O234&gt;0,RANK(O234,(N234:P234,Q234:AE234)),0)</f>
        <v>2</v>
      </c>
      <c r="F234" s="7">
        <f>IF(P234&gt;0,RANK(P234,(N234:P234,Q234:AE234)),0)</f>
        <v>0</v>
      </c>
      <c r="G234" s="45">
        <f t="shared" si="93"/>
        <v>5420</v>
      </c>
      <c r="H234" s="48">
        <f t="shared" si="94"/>
        <v>7.6383212604639358E-2</v>
      </c>
      <c r="I234" s="2"/>
      <c r="J234" s="2">
        <f t="shared" si="85"/>
        <v>0.51844753234307617</v>
      </c>
      <c r="K234" s="2">
        <f t="shared" si="86"/>
        <v>0.4420643197384368</v>
      </c>
      <c r="L234" s="2">
        <f t="shared" si="87"/>
        <v>0</v>
      </c>
      <c r="M234" s="2">
        <f t="shared" si="88"/>
        <v>3.9488147918487038E-2</v>
      </c>
      <c r="N234" s="1">
        <v>36788</v>
      </c>
      <c r="O234" s="1">
        <v>31368</v>
      </c>
      <c r="Q234" s="1">
        <v>2800</v>
      </c>
      <c r="V234" s="1">
        <v>2</v>
      </c>
      <c r="AG234" s="5">
        <f>IF(Q234&gt;0,RANK(Q234,(N234:P234,Q234:AE234)),0)</f>
        <v>3</v>
      </c>
      <c r="AH234" s="5">
        <f>IF(R234&gt;0,RANK(R234,(N234:P234,Q234:AE234)),0)</f>
        <v>0</v>
      </c>
      <c r="AI234" s="5">
        <f>IF(T234&gt;0,RANK(T234,(N234:P234,Q234:AE234)),0)</f>
        <v>0</v>
      </c>
      <c r="AJ234" s="5">
        <f>IF(S234&gt;0,RANK(S234,(N234:P234,Q234:AE234)),0)</f>
        <v>0</v>
      </c>
      <c r="AK234" s="2">
        <f t="shared" si="89"/>
        <v>3.9459962231179008E-2</v>
      </c>
      <c r="AL234" s="2">
        <f t="shared" si="90"/>
        <v>0</v>
      </c>
      <c r="AM234" s="2">
        <f t="shared" si="91"/>
        <v>0</v>
      </c>
      <c r="AN234" s="2">
        <f t="shared" si="92"/>
        <v>0</v>
      </c>
      <c r="AP234" t="s">
        <v>891</v>
      </c>
      <c r="AQ234" t="s">
        <v>531</v>
      </c>
      <c r="AR234">
        <v>1</v>
      </c>
      <c r="AT234" s="77">
        <v>30</v>
      </c>
      <c r="AU234" s="79">
        <v>31</v>
      </c>
      <c r="AV234" s="82">
        <f t="shared" si="73"/>
        <v>30031</v>
      </c>
      <c r="AW234" s="82">
        <f t="shared" si="74"/>
        <v>30031</v>
      </c>
      <c r="AX234" s="5" t="s">
        <v>195</v>
      </c>
    </row>
    <row r="235" spans="1:50" ht="15" hidden="1" customHeight="1" outlineLevel="1" x14ac:dyDescent="0.2">
      <c r="A235" t="s">
        <v>401</v>
      </c>
      <c r="B235" t="s">
        <v>531</v>
      </c>
      <c r="C235" s="1">
        <f t="shared" si="84"/>
        <v>813</v>
      </c>
      <c r="D235" s="7">
        <f>IF(N235&gt;0, RANK(N235,(N235:P235,Q235:AE235)),0)</f>
        <v>2</v>
      </c>
      <c r="E235" s="7">
        <f>IF(O235&gt;0,RANK(O235,(N235:P235,Q235:AE235)),0)</f>
        <v>1</v>
      </c>
      <c r="F235" s="7">
        <f>IF(P235&gt;0,RANK(P235,(N235:P235,Q235:AE235)),0)</f>
        <v>0</v>
      </c>
      <c r="G235" s="45">
        <f t="shared" si="93"/>
        <v>703</v>
      </c>
      <c r="H235" s="48">
        <f t="shared" si="94"/>
        <v>0.86469864698646981</v>
      </c>
      <c r="I235" s="2"/>
      <c r="J235" s="2">
        <f t="shared" si="85"/>
        <v>5.9040590405904057E-2</v>
      </c>
      <c r="K235" s="2">
        <f t="shared" si="86"/>
        <v>0.92373923739237396</v>
      </c>
      <c r="L235" s="2">
        <f t="shared" si="87"/>
        <v>0</v>
      </c>
      <c r="M235" s="2">
        <f t="shared" si="88"/>
        <v>1.7220172201722006E-2</v>
      </c>
      <c r="N235" s="1">
        <v>48</v>
      </c>
      <c r="O235" s="1">
        <v>751</v>
      </c>
      <c r="Q235" s="1">
        <v>14</v>
      </c>
      <c r="V235" s="1">
        <v>0</v>
      </c>
      <c r="AG235" s="5">
        <f>IF(Q235&gt;0,RANK(Q235,(N235:P235,Q235:AE235)),0)</f>
        <v>3</v>
      </c>
      <c r="AH235" s="5">
        <f>IF(R235&gt;0,RANK(R235,(N235:P235,Q235:AE235)),0)</f>
        <v>0</v>
      </c>
      <c r="AI235" s="5">
        <f>IF(T235&gt;0,RANK(T235,(N235:P235,Q235:AE235)),0)</f>
        <v>0</v>
      </c>
      <c r="AJ235" s="5">
        <f>IF(S235&gt;0,RANK(S235,(N235:P235,Q235:AE235)),0)</f>
        <v>0</v>
      </c>
      <c r="AK235" s="2">
        <f t="shared" si="89"/>
        <v>1.7220172201722016E-2</v>
      </c>
      <c r="AL235" s="2">
        <f t="shared" si="90"/>
        <v>0</v>
      </c>
      <c r="AM235" s="2">
        <f t="shared" si="91"/>
        <v>0</v>
      </c>
      <c r="AN235" s="2">
        <f t="shared" si="92"/>
        <v>0</v>
      </c>
      <c r="AP235" t="s">
        <v>401</v>
      </c>
      <c r="AQ235" t="s">
        <v>531</v>
      </c>
      <c r="AR235">
        <v>1</v>
      </c>
      <c r="AT235" s="77">
        <v>30</v>
      </c>
      <c r="AU235" s="79">
        <v>33</v>
      </c>
      <c r="AV235" s="82">
        <f t="shared" si="73"/>
        <v>30033</v>
      </c>
      <c r="AW235" s="82">
        <f t="shared" si="74"/>
        <v>30033</v>
      </c>
      <c r="AX235" s="5" t="s">
        <v>195</v>
      </c>
    </row>
    <row r="236" spans="1:50" ht="15" hidden="1" customHeight="1" outlineLevel="1" x14ac:dyDescent="0.2">
      <c r="A236" t="s">
        <v>640</v>
      </c>
      <c r="B236" t="s">
        <v>531</v>
      </c>
      <c r="C236" s="1">
        <f t="shared" si="84"/>
        <v>5684</v>
      </c>
      <c r="D236" s="7">
        <f>IF(N236&gt;0, RANK(N236,(N236:P236,Q236:AE236)),0)</f>
        <v>1</v>
      </c>
      <c r="E236" s="7">
        <f>IF(O236&gt;0,RANK(O236,(N236:P236,Q236:AE236)),0)</f>
        <v>2</v>
      </c>
      <c r="F236" s="7">
        <f>IF(P236&gt;0,RANK(P236,(N236:P236,Q236:AE236)),0)</f>
        <v>0</v>
      </c>
      <c r="G236" s="45">
        <f t="shared" si="93"/>
        <v>2021</v>
      </c>
      <c r="H236" s="48">
        <f t="shared" si="94"/>
        <v>0.35555946516537651</v>
      </c>
      <c r="I236" s="2"/>
      <c r="J236" s="2">
        <f t="shared" si="85"/>
        <v>0.65622800844475726</v>
      </c>
      <c r="K236" s="2">
        <f t="shared" si="86"/>
        <v>0.3006685432793807</v>
      </c>
      <c r="L236" s="2">
        <f t="shared" si="87"/>
        <v>0</v>
      </c>
      <c r="M236" s="2">
        <f t="shared" si="88"/>
        <v>4.3103448275862044E-2</v>
      </c>
      <c r="N236" s="1">
        <v>3730</v>
      </c>
      <c r="O236" s="1">
        <v>1709</v>
      </c>
      <c r="Q236" s="1">
        <v>245</v>
      </c>
      <c r="V236" s="1">
        <v>0</v>
      </c>
      <c r="AG236" s="5">
        <f>IF(Q236&gt;0,RANK(Q236,(N236:P236,Q236:AE236)),0)</f>
        <v>3</v>
      </c>
      <c r="AH236" s="5">
        <f>IF(R236&gt;0,RANK(R236,(N236:P236,Q236:AE236)),0)</f>
        <v>0</v>
      </c>
      <c r="AI236" s="5">
        <f>IF(T236&gt;0,RANK(T236,(N236:P236,Q236:AE236)),0)</f>
        <v>0</v>
      </c>
      <c r="AJ236" s="5">
        <f>IF(S236&gt;0,RANK(S236,(N236:P236,Q236:AE236)),0)</f>
        <v>0</v>
      </c>
      <c r="AK236" s="2">
        <f t="shared" si="89"/>
        <v>4.3103448275862072E-2</v>
      </c>
      <c r="AL236" s="2">
        <f t="shared" si="90"/>
        <v>0</v>
      </c>
      <c r="AM236" s="2">
        <f t="shared" si="91"/>
        <v>0</v>
      </c>
      <c r="AN236" s="2">
        <f t="shared" si="92"/>
        <v>0</v>
      </c>
      <c r="AP236" t="s">
        <v>640</v>
      </c>
      <c r="AQ236" t="s">
        <v>531</v>
      </c>
      <c r="AR236">
        <v>1</v>
      </c>
      <c r="AT236" s="77">
        <v>30</v>
      </c>
      <c r="AU236" s="79">
        <v>35</v>
      </c>
      <c r="AV236" s="82">
        <f t="shared" si="73"/>
        <v>30035</v>
      </c>
      <c r="AW236" s="82">
        <f t="shared" si="74"/>
        <v>30035</v>
      </c>
      <c r="AX236" s="5" t="s">
        <v>195</v>
      </c>
    </row>
    <row r="237" spans="1:50" ht="15" hidden="1" customHeight="1" outlineLevel="1" x14ac:dyDescent="0.2">
      <c r="A237" t="s">
        <v>63</v>
      </c>
      <c r="B237" t="s">
        <v>531</v>
      </c>
      <c r="C237" s="1">
        <f t="shared" si="84"/>
        <v>503</v>
      </c>
      <c r="D237" s="7">
        <f>IF(N237&gt;0, RANK(N237,(N237:P237,Q237:AE237)),0)</f>
        <v>2</v>
      </c>
      <c r="E237" s="7">
        <f>IF(O237&gt;0,RANK(O237,(N237:P237,Q237:AE237)),0)</f>
        <v>1</v>
      </c>
      <c r="F237" s="7">
        <f>IF(P237&gt;0,RANK(P237,(N237:P237,Q237:AE237)),0)</f>
        <v>0</v>
      </c>
      <c r="G237" s="45">
        <f t="shared" si="93"/>
        <v>329</v>
      </c>
      <c r="H237" s="48">
        <f t="shared" si="94"/>
        <v>0.65407554671968193</v>
      </c>
      <c r="I237" s="2"/>
      <c r="J237" s="2">
        <f t="shared" si="85"/>
        <v>0.15904572564612326</v>
      </c>
      <c r="K237" s="2">
        <f t="shared" si="86"/>
        <v>0.81312127236580511</v>
      </c>
      <c r="L237" s="2">
        <f t="shared" si="87"/>
        <v>0</v>
      </c>
      <c r="M237" s="2">
        <f t="shared" si="88"/>
        <v>2.7833001988071593E-2</v>
      </c>
      <c r="N237" s="1">
        <v>80</v>
      </c>
      <c r="O237" s="1">
        <v>409</v>
      </c>
      <c r="Q237" s="1">
        <v>14</v>
      </c>
      <c r="V237" s="1">
        <v>0</v>
      </c>
      <c r="AG237" s="5">
        <f>IF(Q237&gt;0,RANK(Q237,(N237:P237,Q237:AE237)),0)</f>
        <v>3</v>
      </c>
      <c r="AH237" s="5">
        <f>IF(R237&gt;0,RANK(R237,(N237:P237,Q237:AE237)),0)</f>
        <v>0</v>
      </c>
      <c r="AI237" s="5">
        <f>IF(T237&gt;0,RANK(T237,(N237:P237,Q237:AE237)),0)</f>
        <v>0</v>
      </c>
      <c r="AJ237" s="5">
        <f>IF(S237&gt;0,RANK(S237,(N237:P237,Q237:AE237)),0)</f>
        <v>0</v>
      </c>
      <c r="AK237" s="2">
        <f t="shared" si="89"/>
        <v>2.7833001988071572E-2</v>
      </c>
      <c r="AL237" s="2">
        <f t="shared" si="90"/>
        <v>0</v>
      </c>
      <c r="AM237" s="2">
        <f t="shared" si="91"/>
        <v>0</v>
      </c>
      <c r="AN237" s="2">
        <f t="shared" si="92"/>
        <v>0</v>
      </c>
      <c r="AP237" t="s">
        <v>63</v>
      </c>
      <c r="AQ237" t="s">
        <v>531</v>
      </c>
      <c r="AR237">
        <v>1</v>
      </c>
      <c r="AT237" s="77">
        <v>30</v>
      </c>
      <c r="AU237" s="79">
        <v>37</v>
      </c>
      <c r="AV237" s="82">
        <f t="shared" si="73"/>
        <v>30037</v>
      </c>
      <c r="AW237" s="82">
        <f t="shared" si="74"/>
        <v>30037</v>
      </c>
      <c r="AX237" s="5" t="s">
        <v>195</v>
      </c>
    </row>
    <row r="238" spans="1:50" ht="15" hidden="1" customHeight="1" outlineLevel="1" x14ac:dyDescent="0.2">
      <c r="A238" t="s">
        <v>258</v>
      </c>
      <c r="B238" t="s">
        <v>531</v>
      </c>
      <c r="C238" s="1">
        <f t="shared" si="84"/>
        <v>2094</v>
      </c>
      <c r="D238" s="7">
        <f>IF(N238&gt;0, RANK(N238,(N238:P238,Q238:AE238)),0)</f>
        <v>2</v>
      </c>
      <c r="E238" s="7">
        <f>IF(O238&gt;0,RANK(O238,(N238:P238,Q238:AE238)),0)</f>
        <v>1</v>
      </c>
      <c r="F238" s="7">
        <f>IF(P238&gt;0,RANK(P238,(N238:P238,Q238:AE238)),0)</f>
        <v>0</v>
      </c>
      <c r="G238" s="45">
        <f t="shared" si="93"/>
        <v>689</v>
      </c>
      <c r="H238" s="48">
        <f t="shared" si="94"/>
        <v>0.32903533906399235</v>
      </c>
      <c r="I238" s="2"/>
      <c r="J238" s="2">
        <f t="shared" si="85"/>
        <v>0.31470869149952246</v>
      </c>
      <c r="K238" s="2">
        <f t="shared" si="86"/>
        <v>0.64374403056351481</v>
      </c>
      <c r="L238" s="2">
        <f t="shared" si="87"/>
        <v>0</v>
      </c>
      <c r="M238" s="2">
        <f t="shared" si="88"/>
        <v>4.1547277936962668E-2</v>
      </c>
      <c r="N238" s="1">
        <v>659</v>
      </c>
      <c r="O238" s="1">
        <v>1348</v>
      </c>
      <c r="Q238" s="1">
        <v>87</v>
      </c>
      <c r="V238" s="1">
        <v>0</v>
      </c>
      <c r="AG238" s="5">
        <f>IF(Q238&gt;0,RANK(Q238,(N238:P238,Q238:AE238)),0)</f>
        <v>3</v>
      </c>
      <c r="AH238" s="5">
        <f>IF(R238&gt;0,RANK(R238,(N238:P238,Q238:AE238)),0)</f>
        <v>0</v>
      </c>
      <c r="AI238" s="5">
        <f>IF(T238&gt;0,RANK(T238,(N238:P238,Q238:AE238)),0)</f>
        <v>0</v>
      </c>
      <c r="AJ238" s="5">
        <f>IF(S238&gt;0,RANK(S238,(N238:P238,Q238:AE238)),0)</f>
        <v>0</v>
      </c>
      <c r="AK238" s="2">
        <f t="shared" si="89"/>
        <v>4.1547277936962751E-2</v>
      </c>
      <c r="AL238" s="2">
        <f t="shared" si="90"/>
        <v>0</v>
      </c>
      <c r="AM238" s="2">
        <f t="shared" si="91"/>
        <v>0</v>
      </c>
      <c r="AN238" s="2">
        <f t="shared" si="92"/>
        <v>0</v>
      </c>
      <c r="AP238" t="s">
        <v>258</v>
      </c>
      <c r="AQ238" t="s">
        <v>531</v>
      </c>
      <c r="AR238">
        <v>1</v>
      </c>
      <c r="AT238" s="77">
        <v>30</v>
      </c>
      <c r="AU238" s="79">
        <v>39</v>
      </c>
      <c r="AV238" s="82">
        <f t="shared" si="73"/>
        <v>30039</v>
      </c>
      <c r="AW238" s="82">
        <f t="shared" si="74"/>
        <v>30039</v>
      </c>
      <c r="AX238" s="5" t="s">
        <v>195</v>
      </c>
    </row>
    <row r="239" spans="1:50" ht="15" hidden="1" customHeight="1" outlineLevel="1" x14ac:dyDescent="0.2">
      <c r="A239" t="s">
        <v>538</v>
      </c>
      <c r="B239" t="s">
        <v>531</v>
      </c>
      <c r="C239" s="1">
        <f t="shared" si="84"/>
        <v>7182</v>
      </c>
      <c r="D239" s="7">
        <f>IF(N239&gt;0, RANK(N239,(N239:P239,Q239:AE239)),0)</f>
        <v>2</v>
      </c>
      <c r="E239" s="7">
        <f>IF(O239&gt;0,RANK(O239,(N239:P239,Q239:AE239)),0)</f>
        <v>1</v>
      </c>
      <c r="F239" s="7">
        <f>IF(P239&gt;0,RANK(P239,(N239:P239,Q239:AE239)),0)</f>
        <v>0</v>
      </c>
      <c r="G239" s="45">
        <f t="shared" si="93"/>
        <v>496</v>
      </c>
      <c r="H239" s="48">
        <f t="shared" si="94"/>
        <v>6.9061542745753268E-2</v>
      </c>
      <c r="I239" s="2"/>
      <c r="J239" s="2">
        <f t="shared" si="85"/>
        <v>0.43803954330270117</v>
      </c>
      <c r="K239" s="2">
        <f t="shared" si="86"/>
        <v>0.5071010860484545</v>
      </c>
      <c r="L239" s="2">
        <f t="shared" si="87"/>
        <v>0</v>
      </c>
      <c r="M239" s="2">
        <f t="shared" si="88"/>
        <v>5.4859370648844386E-2</v>
      </c>
      <c r="N239" s="1">
        <v>3146</v>
      </c>
      <c r="O239" s="1">
        <v>3642</v>
      </c>
      <c r="Q239" s="1">
        <v>393</v>
      </c>
      <c r="V239" s="1">
        <v>1</v>
      </c>
      <c r="AG239" s="5">
        <f>IF(Q239&gt;0,RANK(Q239,(N239:P239,Q239:AE239)),0)</f>
        <v>3</v>
      </c>
      <c r="AH239" s="5">
        <f>IF(R239&gt;0,RANK(R239,(N239:P239,Q239:AE239)),0)</f>
        <v>0</v>
      </c>
      <c r="AI239" s="5">
        <f>IF(T239&gt;0,RANK(T239,(N239:P239,Q239:AE239)),0)</f>
        <v>0</v>
      </c>
      <c r="AJ239" s="5">
        <f>IF(S239&gt;0,RANK(S239,(N239:P239,Q239:AE239)),0)</f>
        <v>0</v>
      </c>
      <c r="AK239" s="2">
        <f t="shared" si="89"/>
        <v>5.4720133667502086E-2</v>
      </c>
      <c r="AL239" s="2">
        <f t="shared" si="90"/>
        <v>0</v>
      </c>
      <c r="AM239" s="2">
        <f t="shared" si="91"/>
        <v>0</v>
      </c>
      <c r="AN239" s="2">
        <f t="shared" si="92"/>
        <v>0</v>
      </c>
      <c r="AP239" t="s">
        <v>538</v>
      </c>
      <c r="AQ239" t="s">
        <v>531</v>
      </c>
      <c r="AR239">
        <v>1</v>
      </c>
      <c r="AT239" s="77">
        <v>30</v>
      </c>
      <c r="AU239" s="79">
        <v>41</v>
      </c>
      <c r="AV239" s="82">
        <f t="shared" si="73"/>
        <v>30041</v>
      </c>
      <c r="AW239" s="82">
        <f t="shared" si="74"/>
        <v>30041</v>
      </c>
      <c r="AX239" s="5" t="s">
        <v>195</v>
      </c>
    </row>
    <row r="240" spans="1:50" ht="15" hidden="1" customHeight="1" outlineLevel="1" x14ac:dyDescent="0.2">
      <c r="A240" t="s">
        <v>528</v>
      </c>
      <c r="B240" t="s">
        <v>531</v>
      </c>
      <c r="C240" s="1">
        <f t="shared" si="84"/>
        <v>8171</v>
      </c>
      <c r="D240" s="7">
        <f>IF(N240&gt;0, RANK(N240,(N240:P240,Q240:AE240)),0)</f>
        <v>2</v>
      </c>
      <c r="E240" s="7">
        <f>IF(O240&gt;0,RANK(O240,(N240:P240,Q240:AE240)),0)</f>
        <v>1</v>
      </c>
      <c r="F240" s="7">
        <f>IF(P240&gt;0,RANK(P240,(N240:P240,Q240:AE240)),0)</f>
        <v>0</v>
      </c>
      <c r="G240" s="45">
        <f t="shared" si="93"/>
        <v>2306</v>
      </c>
      <c r="H240" s="48">
        <f t="shared" si="94"/>
        <v>0.28221759882511321</v>
      </c>
      <c r="I240" s="2"/>
      <c r="J240" s="2">
        <f t="shared" si="85"/>
        <v>0.34157385876881657</v>
      </c>
      <c r="K240" s="2">
        <f t="shared" si="86"/>
        <v>0.62379145759392973</v>
      </c>
      <c r="L240" s="2">
        <f t="shared" si="87"/>
        <v>0</v>
      </c>
      <c r="M240" s="2">
        <f t="shared" si="88"/>
        <v>3.4634683637253638E-2</v>
      </c>
      <c r="N240" s="1">
        <v>2791</v>
      </c>
      <c r="O240" s="1">
        <v>5097</v>
      </c>
      <c r="Q240" s="1">
        <v>281</v>
      </c>
      <c r="V240" s="1">
        <v>2</v>
      </c>
      <c r="AG240" s="5">
        <f>IF(Q240&gt;0,RANK(Q240,(N240:P240,Q240:AE240)),0)</f>
        <v>3</v>
      </c>
      <c r="AH240" s="5">
        <f>IF(R240&gt;0,RANK(R240,(N240:P240,Q240:AE240)),0)</f>
        <v>0</v>
      </c>
      <c r="AI240" s="5">
        <f>IF(T240&gt;0,RANK(T240,(N240:P240,Q240:AE240)),0)</f>
        <v>0</v>
      </c>
      <c r="AJ240" s="5">
        <f>IF(S240&gt;0,RANK(S240,(N240:P240,Q240:AE240)),0)</f>
        <v>0</v>
      </c>
      <c r="AK240" s="2">
        <f t="shared" si="89"/>
        <v>3.4389915555011627E-2</v>
      </c>
      <c r="AL240" s="2">
        <f t="shared" si="90"/>
        <v>0</v>
      </c>
      <c r="AM240" s="2">
        <f t="shared" si="91"/>
        <v>0</v>
      </c>
      <c r="AN240" s="2">
        <f t="shared" si="92"/>
        <v>0</v>
      </c>
      <c r="AP240" t="s">
        <v>528</v>
      </c>
      <c r="AQ240" t="s">
        <v>531</v>
      </c>
      <c r="AR240">
        <v>1</v>
      </c>
      <c r="AT240" s="77">
        <v>30</v>
      </c>
      <c r="AU240" s="79">
        <v>43</v>
      </c>
      <c r="AV240" s="82">
        <f t="shared" si="73"/>
        <v>30043</v>
      </c>
      <c r="AW240" s="82">
        <f t="shared" si="74"/>
        <v>30043</v>
      </c>
      <c r="AX240" s="5" t="s">
        <v>195</v>
      </c>
    </row>
    <row r="241" spans="1:50" ht="15" hidden="1" customHeight="1" outlineLevel="1" x14ac:dyDescent="0.2">
      <c r="A241" t="s">
        <v>352</v>
      </c>
      <c r="B241" t="s">
        <v>531</v>
      </c>
      <c r="C241" s="1">
        <f t="shared" si="84"/>
        <v>1346</v>
      </c>
      <c r="D241" s="7">
        <f>IF(N241&gt;0, RANK(N241,(N241:P241,Q241:AE241)),0)</f>
        <v>2</v>
      </c>
      <c r="E241" s="7">
        <f>IF(O241&gt;0,RANK(O241,(N241:P241,Q241:AE241)),0)</f>
        <v>1</v>
      </c>
      <c r="F241" s="7">
        <f>IF(P241&gt;0,RANK(P241,(N241:P241,Q241:AE241)),0)</f>
        <v>0</v>
      </c>
      <c r="G241" s="45">
        <f t="shared" si="93"/>
        <v>736</v>
      </c>
      <c r="H241" s="48">
        <f t="shared" si="94"/>
        <v>0.54680534918276369</v>
      </c>
      <c r="I241" s="2"/>
      <c r="J241" s="2">
        <f t="shared" si="85"/>
        <v>0.20876671619613671</v>
      </c>
      <c r="K241" s="2">
        <f t="shared" si="86"/>
        <v>0.75557206537890043</v>
      </c>
      <c r="L241" s="2">
        <f t="shared" si="87"/>
        <v>0</v>
      </c>
      <c r="M241" s="2">
        <f t="shared" si="88"/>
        <v>3.5661218424962837E-2</v>
      </c>
      <c r="N241" s="1">
        <v>281</v>
      </c>
      <c r="O241" s="1">
        <v>1017</v>
      </c>
      <c r="Q241" s="1">
        <v>48</v>
      </c>
      <c r="V241" s="1">
        <v>0</v>
      </c>
      <c r="AG241" s="5">
        <f>IF(Q241&gt;0,RANK(Q241,(N241:P241,Q241:AE241)),0)</f>
        <v>3</v>
      </c>
      <c r="AH241" s="5">
        <f>IF(R241&gt;0,RANK(R241,(N241:P241,Q241:AE241)),0)</f>
        <v>0</v>
      </c>
      <c r="AI241" s="5">
        <f>IF(T241&gt;0,RANK(T241,(N241:P241,Q241:AE241)),0)</f>
        <v>0</v>
      </c>
      <c r="AJ241" s="5">
        <f>IF(S241&gt;0,RANK(S241,(N241:P241,Q241:AE241)),0)</f>
        <v>0</v>
      </c>
      <c r="AK241" s="2">
        <f t="shared" si="89"/>
        <v>3.5661218424962851E-2</v>
      </c>
      <c r="AL241" s="2">
        <f t="shared" si="90"/>
        <v>0</v>
      </c>
      <c r="AM241" s="2">
        <f t="shared" si="91"/>
        <v>0</v>
      </c>
      <c r="AN241" s="2">
        <f t="shared" si="92"/>
        <v>0</v>
      </c>
      <c r="AP241" t="s">
        <v>352</v>
      </c>
      <c r="AQ241" t="s">
        <v>531</v>
      </c>
      <c r="AR241">
        <v>1</v>
      </c>
      <c r="AT241" s="77">
        <v>30</v>
      </c>
      <c r="AU241" s="79">
        <v>45</v>
      </c>
      <c r="AV241" s="82">
        <f t="shared" si="73"/>
        <v>30045</v>
      </c>
      <c r="AW241" s="82">
        <f t="shared" si="74"/>
        <v>30045</v>
      </c>
      <c r="AX241" s="5" t="s">
        <v>195</v>
      </c>
    </row>
    <row r="242" spans="1:50" ht="15" hidden="1" customHeight="1" outlineLevel="1" x14ac:dyDescent="0.2">
      <c r="A242" t="s">
        <v>759</v>
      </c>
      <c r="B242" t="s">
        <v>531</v>
      </c>
      <c r="C242" s="1">
        <f t="shared" si="84"/>
        <v>16592</v>
      </c>
      <c r="D242" s="7">
        <f>IF(N242&gt;0, RANK(N242,(N242:P242,Q242:AE242)),0)</f>
        <v>2</v>
      </c>
      <c r="E242" s="7">
        <f>IF(O242&gt;0,RANK(O242,(N242:P242,Q242:AE242)),0)</f>
        <v>1</v>
      </c>
      <c r="F242" s="7">
        <f>IF(P242&gt;0,RANK(P242,(N242:P242,Q242:AE242)),0)</f>
        <v>0</v>
      </c>
      <c r="G242" s="45">
        <f t="shared" si="93"/>
        <v>2028</v>
      </c>
      <c r="H242" s="48">
        <f t="shared" si="94"/>
        <v>0.12222757955641272</v>
      </c>
      <c r="I242" s="2"/>
      <c r="J242" s="2">
        <f t="shared" si="85"/>
        <v>0.41495901639344263</v>
      </c>
      <c r="K242" s="2">
        <f t="shared" si="86"/>
        <v>0.53718659594985541</v>
      </c>
      <c r="L242" s="2">
        <f t="shared" si="87"/>
        <v>0</v>
      </c>
      <c r="M242" s="2">
        <f t="shared" si="88"/>
        <v>4.7854387656701913E-2</v>
      </c>
      <c r="N242" s="1">
        <v>6885</v>
      </c>
      <c r="O242" s="1">
        <v>8913</v>
      </c>
      <c r="Q242" s="1">
        <v>791</v>
      </c>
      <c r="V242" s="1">
        <v>3</v>
      </c>
      <c r="AG242" s="5">
        <f>IF(Q242&gt;0,RANK(Q242,(N242:P242,Q242:AE242)),0)</f>
        <v>3</v>
      </c>
      <c r="AH242" s="5">
        <f>IF(R242&gt;0,RANK(R242,(N242:P242,Q242:AE242)),0)</f>
        <v>0</v>
      </c>
      <c r="AI242" s="5">
        <f>IF(T242&gt;0,RANK(T242,(N242:P242,Q242:AE242)),0)</f>
        <v>0</v>
      </c>
      <c r="AJ242" s="5">
        <f>IF(S242&gt;0,RANK(S242,(N242:P242,Q242:AE242)),0)</f>
        <v>0</v>
      </c>
      <c r="AK242" s="2">
        <f t="shared" si="89"/>
        <v>4.7673577627772419E-2</v>
      </c>
      <c r="AL242" s="2">
        <f t="shared" si="90"/>
        <v>0</v>
      </c>
      <c r="AM242" s="2">
        <f t="shared" si="91"/>
        <v>0</v>
      </c>
      <c r="AN242" s="2">
        <f t="shared" si="92"/>
        <v>0</v>
      </c>
      <c r="AP242" t="s">
        <v>759</v>
      </c>
      <c r="AQ242" t="s">
        <v>531</v>
      </c>
      <c r="AR242">
        <v>1</v>
      </c>
      <c r="AT242" s="77">
        <v>30</v>
      </c>
      <c r="AU242" s="79">
        <v>47</v>
      </c>
      <c r="AV242" s="82">
        <f t="shared" si="73"/>
        <v>30047</v>
      </c>
      <c r="AW242" s="82">
        <f t="shared" si="74"/>
        <v>30047</v>
      </c>
      <c r="AX242" s="5" t="s">
        <v>195</v>
      </c>
    </row>
    <row r="243" spans="1:50" ht="15" hidden="1" customHeight="1" outlineLevel="1" x14ac:dyDescent="0.2">
      <c r="A243" t="s">
        <v>160</v>
      </c>
      <c r="B243" t="s">
        <v>531</v>
      </c>
      <c r="C243" s="1">
        <f t="shared" si="84"/>
        <v>42440</v>
      </c>
      <c r="D243" s="7">
        <f>IF(N243&gt;0, RANK(N243,(N243:P243,Q243:AE243)),0)</f>
        <v>1</v>
      </c>
      <c r="E243" s="7">
        <f>IF(O243&gt;0,RANK(O243,(N243:P243,Q243:AE243)),0)</f>
        <v>2</v>
      </c>
      <c r="F243" s="7">
        <f>IF(P243&gt;0,RANK(P243,(N243:P243,Q243:AE243)),0)</f>
        <v>0</v>
      </c>
      <c r="G243" s="45">
        <f t="shared" si="93"/>
        <v>1053</v>
      </c>
      <c r="H243" s="48">
        <f t="shared" si="94"/>
        <v>2.4811498586239395E-2</v>
      </c>
      <c r="I243" s="2"/>
      <c r="J243" s="2">
        <f t="shared" si="85"/>
        <v>0.49533459000942509</v>
      </c>
      <c r="K243" s="2">
        <f t="shared" si="86"/>
        <v>0.47052309142318566</v>
      </c>
      <c r="L243" s="2">
        <f t="shared" si="87"/>
        <v>0</v>
      </c>
      <c r="M243" s="2">
        <f t="shared" si="88"/>
        <v>3.4142318567389307E-2</v>
      </c>
      <c r="N243" s="1">
        <v>21022</v>
      </c>
      <c r="O243" s="1">
        <v>19969</v>
      </c>
      <c r="Q243" s="1">
        <v>1448</v>
      </c>
      <c r="V243" s="1">
        <v>1</v>
      </c>
      <c r="AG243" s="5">
        <f>IF(Q243&gt;0,RANK(Q243,(N243:P243,Q243:AE243)),0)</f>
        <v>3</v>
      </c>
      <c r="AH243" s="5">
        <f>IF(R243&gt;0,RANK(R243,(N243:P243,Q243:AE243)),0)</f>
        <v>0</v>
      </c>
      <c r="AI243" s="5">
        <f>IF(T243&gt;0,RANK(T243,(N243:P243,Q243:AE243)),0)</f>
        <v>0</v>
      </c>
      <c r="AJ243" s="5">
        <f>IF(S243&gt;0,RANK(S243,(N243:P243,Q243:AE243)),0)</f>
        <v>0</v>
      </c>
      <c r="AK243" s="2">
        <f t="shared" si="89"/>
        <v>3.4118755890669178E-2</v>
      </c>
      <c r="AL243" s="2">
        <f t="shared" si="90"/>
        <v>0</v>
      </c>
      <c r="AM243" s="2">
        <f t="shared" si="91"/>
        <v>0</v>
      </c>
      <c r="AN243" s="2">
        <f t="shared" si="92"/>
        <v>0</v>
      </c>
      <c r="AP243" t="s">
        <v>160</v>
      </c>
      <c r="AQ243" t="s">
        <v>531</v>
      </c>
      <c r="AR243">
        <v>1</v>
      </c>
      <c r="AT243" s="77">
        <v>30</v>
      </c>
      <c r="AU243" s="79">
        <v>49</v>
      </c>
      <c r="AV243" s="82">
        <f t="shared" si="73"/>
        <v>30049</v>
      </c>
      <c r="AW243" s="82">
        <f t="shared" si="74"/>
        <v>30049</v>
      </c>
      <c r="AX243" s="5" t="s">
        <v>195</v>
      </c>
    </row>
    <row r="244" spans="1:50" ht="15" hidden="1" customHeight="1" outlineLevel="1" x14ac:dyDescent="0.2">
      <c r="A244" t="s">
        <v>248</v>
      </c>
      <c r="B244" t="s">
        <v>531</v>
      </c>
      <c r="C244" s="1">
        <f t="shared" si="84"/>
        <v>1083</v>
      </c>
      <c r="D244" s="7">
        <f>IF(N244&gt;0, RANK(N244,(N244:P244,Q244:AE244)),0)</f>
        <v>2</v>
      </c>
      <c r="E244" s="7">
        <f>IF(O244&gt;0,RANK(O244,(N244:P244,Q244:AE244)),0)</f>
        <v>1</v>
      </c>
      <c r="F244" s="7">
        <f>IF(P244&gt;0,RANK(P244,(N244:P244,Q244:AE244)),0)</f>
        <v>0</v>
      </c>
      <c r="G244" s="45">
        <f t="shared" si="93"/>
        <v>520</v>
      </c>
      <c r="H244" s="48">
        <f t="shared" si="94"/>
        <v>0.48014773776546632</v>
      </c>
      <c r="I244" s="2"/>
      <c r="J244" s="2">
        <f t="shared" si="85"/>
        <v>0.24746075715604801</v>
      </c>
      <c r="K244" s="2">
        <f t="shared" si="86"/>
        <v>0.72760849492151436</v>
      </c>
      <c r="L244" s="2">
        <f t="shared" si="87"/>
        <v>0</v>
      </c>
      <c r="M244" s="2">
        <f t="shared" si="88"/>
        <v>2.4930747922437657E-2</v>
      </c>
      <c r="N244" s="1">
        <v>268</v>
      </c>
      <c r="O244" s="1">
        <v>788</v>
      </c>
      <c r="Q244" s="1">
        <v>27</v>
      </c>
      <c r="V244" s="1">
        <v>0</v>
      </c>
      <c r="AG244" s="5">
        <f>IF(Q244&gt;0,RANK(Q244,(N244:P244,Q244:AE244)),0)</f>
        <v>3</v>
      </c>
      <c r="AH244" s="5">
        <f>IF(R244&gt;0,RANK(R244,(N244:P244,Q244:AE244)),0)</f>
        <v>0</v>
      </c>
      <c r="AI244" s="5">
        <f>IF(T244&gt;0,RANK(T244,(N244:P244,Q244:AE244)),0)</f>
        <v>0</v>
      </c>
      <c r="AJ244" s="5">
        <f>IF(S244&gt;0,RANK(S244,(N244:P244,Q244:AE244)),0)</f>
        <v>0</v>
      </c>
      <c r="AK244" s="2">
        <f t="shared" si="89"/>
        <v>2.4930747922437674E-2</v>
      </c>
      <c r="AL244" s="2">
        <f t="shared" si="90"/>
        <v>0</v>
      </c>
      <c r="AM244" s="2">
        <f t="shared" si="91"/>
        <v>0</v>
      </c>
      <c r="AN244" s="2">
        <f t="shared" si="92"/>
        <v>0</v>
      </c>
      <c r="AP244" t="s">
        <v>248</v>
      </c>
      <c r="AQ244" t="s">
        <v>531</v>
      </c>
      <c r="AR244">
        <v>1</v>
      </c>
      <c r="AT244" s="77">
        <v>30</v>
      </c>
      <c r="AU244" s="79">
        <v>51</v>
      </c>
      <c r="AV244" s="82">
        <f t="shared" si="73"/>
        <v>30051</v>
      </c>
      <c r="AW244" s="82">
        <f t="shared" si="74"/>
        <v>30051</v>
      </c>
      <c r="AX244" s="5" t="s">
        <v>195</v>
      </c>
    </row>
    <row r="245" spans="1:50" ht="15" hidden="1" customHeight="1" outlineLevel="1" x14ac:dyDescent="0.2">
      <c r="A245" t="s">
        <v>741</v>
      </c>
      <c r="B245" t="s">
        <v>531</v>
      </c>
      <c r="C245" s="1">
        <f t="shared" si="84"/>
        <v>11706</v>
      </c>
      <c r="D245" s="7">
        <f>IF(N245&gt;0, RANK(N245,(N245:P245,Q245:AE245)),0)</f>
        <v>2</v>
      </c>
      <c r="E245" s="7">
        <f>IF(O245&gt;0,RANK(O245,(N245:P245,Q245:AE245)),0)</f>
        <v>1</v>
      </c>
      <c r="F245" s="7">
        <f>IF(P245&gt;0,RANK(P245,(N245:P245,Q245:AE245)),0)</f>
        <v>0</v>
      </c>
      <c r="G245" s="45">
        <f t="shared" si="93"/>
        <v>5278</v>
      </c>
      <c r="H245" s="48">
        <f t="shared" si="94"/>
        <v>0.45087989065436529</v>
      </c>
      <c r="I245" s="2"/>
      <c r="J245" s="2">
        <f t="shared" si="85"/>
        <v>0.25636425764565179</v>
      </c>
      <c r="K245" s="2">
        <f t="shared" si="86"/>
        <v>0.70724414830001714</v>
      </c>
      <c r="L245" s="2">
        <f t="shared" si="87"/>
        <v>0</v>
      </c>
      <c r="M245" s="2">
        <f t="shared" si="88"/>
        <v>3.6391594054331122E-2</v>
      </c>
      <c r="N245" s="1">
        <v>3001</v>
      </c>
      <c r="O245" s="1">
        <v>8279</v>
      </c>
      <c r="Q245" s="1">
        <v>424</v>
      </c>
      <c r="V245" s="1">
        <v>2</v>
      </c>
      <c r="AG245" s="5">
        <f>IF(Q245&gt;0,RANK(Q245,(N245:P245,Q245:AE245)),0)</f>
        <v>3</v>
      </c>
      <c r="AH245" s="5">
        <f>IF(R245&gt;0,RANK(R245,(N245:P245,Q245:AE245)),0)</f>
        <v>0</v>
      </c>
      <c r="AI245" s="5">
        <f>IF(T245&gt;0,RANK(T245,(N245:P245,Q245:AE245)),0)</f>
        <v>0</v>
      </c>
      <c r="AJ245" s="5">
        <f>IF(S245&gt;0,RANK(S245,(N245:P245,Q245:AE245)),0)</f>
        <v>0</v>
      </c>
      <c r="AK245" s="2">
        <f t="shared" si="89"/>
        <v>3.6220741500085425E-2</v>
      </c>
      <c r="AL245" s="2">
        <f t="shared" si="90"/>
        <v>0</v>
      </c>
      <c r="AM245" s="2">
        <f t="shared" si="91"/>
        <v>0</v>
      </c>
      <c r="AN245" s="2">
        <f t="shared" si="92"/>
        <v>0</v>
      </c>
      <c r="AP245" t="s">
        <v>741</v>
      </c>
      <c r="AQ245" t="s">
        <v>531</v>
      </c>
      <c r="AR245">
        <v>1</v>
      </c>
      <c r="AT245" s="77">
        <v>30</v>
      </c>
      <c r="AU245" s="79">
        <v>53</v>
      </c>
      <c r="AV245" s="82">
        <f t="shared" si="73"/>
        <v>30053</v>
      </c>
      <c r="AW245" s="82">
        <f t="shared" si="74"/>
        <v>30053</v>
      </c>
      <c r="AX245" s="5" t="s">
        <v>195</v>
      </c>
    </row>
    <row r="246" spans="1:50" ht="15" hidden="1" customHeight="1" outlineLevel="1" x14ac:dyDescent="0.2">
      <c r="A246" t="s">
        <v>764</v>
      </c>
      <c r="B246" t="s">
        <v>531</v>
      </c>
      <c r="C246" s="1">
        <f t="shared" si="84"/>
        <v>1117</v>
      </c>
      <c r="D246" s="7">
        <f>IF(N246&gt;0, RANK(N246,(N246:P246,Q246:AE246)),0)</f>
        <v>2</v>
      </c>
      <c r="E246" s="7">
        <f>IF(O246&gt;0,RANK(O246,(N246:P246,Q246:AE246)),0)</f>
        <v>1</v>
      </c>
      <c r="F246" s="7">
        <f>IF(P246&gt;0,RANK(P246,(N246:P246,Q246:AE246)),0)</f>
        <v>0</v>
      </c>
      <c r="G246" s="45">
        <f t="shared" si="93"/>
        <v>756</v>
      </c>
      <c r="H246" s="48">
        <f t="shared" si="94"/>
        <v>0.67681289167412717</v>
      </c>
      <c r="I246" s="2"/>
      <c r="J246" s="2">
        <f t="shared" si="85"/>
        <v>0.14771709937332139</v>
      </c>
      <c r="K246" s="2">
        <f t="shared" si="86"/>
        <v>0.82452999104744851</v>
      </c>
      <c r="L246" s="2">
        <f t="shared" si="87"/>
        <v>0</v>
      </c>
      <c r="M246" s="2">
        <f t="shared" si="88"/>
        <v>2.7752909579230045E-2</v>
      </c>
      <c r="N246" s="1">
        <v>165</v>
      </c>
      <c r="O246" s="1">
        <v>921</v>
      </c>
      <c r="Q246" s="1">
        <v>31</v>
      </c>
      <c r="V246" s="1">
        <v>0</v>
      </c>
      <c r="AG246" s="5">
        <f>IF(Q246&gt;0,RANK(Q246,(N246:P246,Q246:AE246)),0)</f>
        <v>3</v>
      </c>
      <c r="AH246" s="5">
        <f>IF(R246&gt;0,RANK(R246,(N246:P246,Q246:AE246)),0)</f>
        <v>0</v>
      </c>
      <c r="AI246" s="5">
        <f>IF(T246&gt;0,RANK(T246,(N246:P246,Q246:AE246)),0)</f>
        <v>0</v>
      </c>
      <c r="AJ246" s="5">
        <f>IF(S246&gt;0,RANK(S246,(N246:P246,Q246:AE246)),0)</f>
        <v>0</v>
      </c>
      <c r="AK246" s="2">
        <f t="shared" si="89"/>
        <v>2.775290957923008E-2</v>
      </c>
      <c r="AL246" s="2">
        <f t="shared" si="90"/>
        <v>0</v>
      </c>
      <c r="AM246" s="2">
        <f t="shared" si="91"/>
        <v>0</v>
      </c>
      <c r="AN246" s="2">
        <f t="shared" si="92"/>
        <v>0</v>
      </c>
      <c r="AP246" t="s">
        <v>764</v>
      </c>
      <c r="AQ246" t="s">
        <v>531</v>
      </c>
      <c r="AR246">
        <v>1</v>
      </c>
      <c r="AT246" s="77">
        <v>30</v>
      </c>
      <c r="AU246" s="79">
        <v>55</v>
      </c>
      <c r="AV246" s="82">
        <f t="shared" si="73"/>
        <v>30055</v>
      </c>
      <c r="AW246" s="82">
        <f t="shared" si="74"/>
        <v>30055</v>
      </c>
      <c r="AX246" s="5" t="s">
        <v>195</v>
      </c>
    </row>
    <row r="247" spans="1:50" ht="15" hidden="1" customHeight="1" outlineLevel="1" x14ac:dyDescent="0.2">
      <c r="A247" t="s">
        <v>389</v>
      </c>
      <c r="B247" t="s">
        <v>531</v>
      </c>
      <c r="C247" s="1">
        <f t="shared" si="84"/>
        <v>6088</v>
      </c>
      <c r="D247" s="7">
        <f>IF(N247&gt;0, RANK(N247,(N247:P247,Q247:AE247)),0)</f>
        <v>2</v>
      </c>
      <c r="E247" s="7">
        <f>IF(O247&gt;0,RANK(O247,(N247:P247,Q247:AE247)),0)</f>
        <v>1</v>
      </c>
      <c r="F247" s="7">
        <f>IF(P247&gt;0,RANK(P247,(N247:P247,Q247:AE247)),0)</f>
        <v>0</v>
      </c>
      <c r="G247" s="45">
        <f t="shared" si="93"/>
        <v>2115</v>
      </c>
      <c r="H247" s="48">
        <f t="shared" si="94"/>
        <v>0.3474047306176084</v>
      </c>
      <c r="I247" s="2"/>
      <c r="J247" s="2">
        <f t="shared" si="85"/>
        <v>0.30831143232588698</v>
      </c>
      <c r="K247" s="2">
        <f t="shared" si="86"/>
        <v>0.65571616294349544</v>
      </c>
      <c r="L247" s="2">
        <f t="shared" si="87"/>
        <v>0</v>
      </c>
      <c r="M247" s="2">
        <f t="shared" si="88"/>
        <v>3.597240473061758E-2</v>
      </c>
      <c r="N247" s="1">
        <v>1877</v>
      </c>
      <c r="O247" s="1">
        <v>3992</v>
      </c>
      <c r="Q247" s="1">
        <v>219</v>
      </c>
      <c r="V247" s="1">
        <v>0</v>
      </c>
      <c r="AG247" s="5">
        <f>IF(Q247&gt;0,RANK(Q247,(N247:P247,Q247:AE247)),0)</f>
        <v>3</v>
      </c>
      <c r="AH247" s="5">
        <f>IF(R247&gt;0,RANK(R247,(N247:P247,Q247:AE247)),0)</f>
        <v>0</v>
      </c>
      <c r="AI247" s="5">
        <f>IF(T247&gt;0,RANK(T247,(N247:P247,Q247:AE247)),0)</f>
        <v>0</v>
      </c>
      <c r="AJ247" s="5">
        <f>IF(S247&gt;0,RANK(S247,(N247:P247,Q247:AE247)),0)</f>
        <v>0</v>
      </c>
      <c r="AK247" s="2">
        <f t="shared" si="89"/>
        <v>3.5972404730617608E-2</v>
      </c>
      <c r="AL247" s="2">
        <f t="shared" si="90"/>
        <v>0</v>
      </c>
      <c r="AM247" s="2">
        <f t="shared" si="91"/>
        <v>0</v>
      </c>
      <c r="AN247" s="2">
        <f t="shared" si="92"/>
        <v>0</v>
      </c>
      <c r="AP247" t="s">
        <v>389</v>
      </c>
      <c r="AQ247" t="s">
        <v>531</v>
      </c>
      <c r="AR247">
        <v>1</v>
      </c>
      <c r="AT247" s="77">
        <v>30</v>
      </c>
      <c r="AU247" s="79">
        <v>57</v>
      </c>
      <c r="AV247" s="82">
        <f t="shared" si="73"/>
        <v>30057</v>
      </c>
      <c r="AW247" s="82">
        <f t="shared" si="74"/>
        <v>30057</v>
      </c>
      <c r="AX247" s="5" t="s">
        <v>195</v>
      </c>
    </row>
    <row r="248" spans="1:50" ht="15" hidden="1" customHeight="1" outlineLevel="1" x14ac:dyDescent="0.2">
      <c r="A248" t="s">
        <v>752</v>
      </c>
      <c r="B248" t="s">
        <v>531</v>
      </c>
      <c r="C248" s="1">
        <f t="shared" si="84"/>
        <v>1112</v>
      </c>
      <c r="D248" s="7">
        <f>IF(N248&gt;0, RANK(N248,(N248:P248,Q248:AE248)),0)</f>
        <v>2</v>
      </c>
      <c r="E248" s="7">
        <f>IF(O248&gt;0,RANK(O248,(N248:P248,Q248:AE248)),0)</f>
        <v>1</v>
      </c>
      <c r="F248" s="7">
        <f>IF(P248&gt;0,RANK(P248,(N248:P248,Q248:AE248)),0)</f>
        <v>0</v>
      </c>
      <c r="G248" s="45">
        <f t="shared" si="93"/>
        <v>567</v>
      </c>
      <c r="H248" s="48">
        <f t="shared" si="94"/>
        <v>0.5098920863309353</v>
      </c>
      <c r="I248" s="2"/>
      <c r="J248" s="2">
        <f t="shared" si="85"/>
        <v>0.23021582733812951</v>
      </c>
      <c r="K248" s="2">
        <f t="shared" si="86"/>
        <v>0.7401079136690647</v>
      </c>
      <c r="L248" s="2">
        <f t="shared" si="87"/>
        <v>0</v>
      </c>
      <c r="M248" s="2">
        <f t="shared" si="88"/>
        <v>2.9676258992805793E-2</v>
      </c>
      <c r="N248" s="1">
        <v>256</v>
      </c>
      <c r="O248" s="1">
        <v>823</v>
      </c>
      <c r="Q248" s="1">
        <v>33</v>
      </c>
      <c r="V248" s="1">
        <v>0</v>
      </c>
      <c r="AG248" s="5">
        <f>IF(Q248&gt;0,RANK(Q248,(N248:P248,Q248:AE248)),0)</f>
        <v>3</v>
      </c>
      <c r="AH248" s="5">
        <f>IF(R248&gt;0,RANK(R248,(N248:P248,Q248:AE248)),0)</f>
        <v>0</v>
      </c>
      <c r="AI248" s="5">
        <f>IF(T248&gt;0,RANK(T248,(N248:P248,Q248:AE248)),0)</f>
        <v>0</v>
      </c>
      <c r="AJ248" s="5">
        <f>IF(S248&gt;0,RANK(S248,(N248:P248,Q248:AE248)),0)</f>
        <v>0</v>
      </c>
      <c r="AK248" s="2">
        <f t="shared" si="89"/>
        <v>2.9676258992805755E-2</v>
      </c>
      <c r="AL248" s="2">
        <f t="shared" si="90"/>
        <v>0</v>
      </c>
      <c r="AM248" s="2">
        <f t="shared" si="91"/>
        <v>0</v>
      </c>
      <c r="AN248" s="2">
        <f t="shared" si="92"/>
        <v>0</v>
      </c>
      <c r="AP248" t="s">
        <v>752</v>
      </c>
      <c r="AQ248" t="s">
        <v>531</v>
      </c>
      <c r="AR248">
        <v>1</v>
      </c>
      <c r="AT248" s="77">
        <v>30</v>
      </c>
      <c r="AU248" s="79">
        <v>59</v>
      </c>
      <c r="AV248" s="82">
        <f t="shared" si="73"/>
        <v>30059</v>
      </c>
      <c r="AW248" s="82">
        <f t="shared" si="74"/>
        <v>30059</v>
      </c>
      <c r="AX248" s="5" t="s">
        <v>195</v>
      </c>
    </row>
    <row r="249" spans="1:50" ht="15" hidden="1" customHeight="1" outlineLevel="1" x14ac:dyDescent="0.2">
      <c r="A249" t="s">
        <v>311</v>
      </c>
      <c r="B249" t="s">
        <v>531</v>
      </c>
      <c r="C249" s="1">
        <f t="shared" si="84"/>
        <v>2552</v>
      </c>
      <c r="D249" s="7">
        <f>IF(N249&gt;0, RANK(N249,(N249:P249,Q249:AE249)),0)</f>
        <v>2</v>
      </c>
      <c r="E249" s="7">
        <f>IF(O249&gt;0,RANK(O249,(N249:P249,Q249:AE249)),0)</f>
        <v>1</v>
      </c>
      <c r="F249" s="7">
        <f>IF(P249&gt;0,RANK(P249,(N249:P249,Q249:AE249)),0)</f>
        <v>0</v>
      </c>
      <c r="G249" s="45">
        <f t="shared" si="93"/>
        <v>1009</v>
      </c>
      <c r="H249" s="48">
        <f t="shared" si="94"/>
        <v>0.39537617554858934</v>
      </c>
      <c r="I249" s="2"/>
      <c r="J249" s="2">
        <f t="shared" si="85"/>
        <v>0.27664576802507834</v>
      </c>
      <c r="K249" s="2">
        <f t="shared" si="86"/>
        <v>0.67202194357366773</v>
      </c>
      <c r="L249" s="2">
        <f t="shared" si="87"/>
        <v>0</v>
      </c>
      <c r="M249" s="2">
        <f t="shared" si="88"/>
        <v>5.1332288401253923E-2</v>
      </c>
      <c r="N249" s="1">
        <v>706</v>
      </c>
      <c r="O249" s="1">
        <v>1715</v>
      </c>
      <c r="Q249" s="1">
        <v>131</v>
      </c>
      <c r="V249" s="1">
        <v>0</v>
      </c>
      <c r="AG249" s="5">
        <f>IF(Q249&gt;0,RANK(Q249,(N249:P249,Q249:AE249)),0)</f>
        <v>3</v>
      </c>
      <c r="AH249" s="5">
        <f>IF(R249&gt;0,RANK(R249,(N249:P249,Q249:AE249)),0)</f>
        <v>0</v>
      </c>
      <c r="AI249" s="5">
        <f>IF(T249&gt;0,RANK(T249,(N249:P249,Q249:AE249)),0)</f>
        <v>0</v>
      </c>
      <c r="AJ249" s="5">
        <f>IF(S249&gt;0,RANK(S249,(N249:P249,Q249:AE249)),0)</f>
        <v>0</v>
      </c>
      <c r="AK249" s="2">
        <f t="shared" si="89"/>
        <v>5.1332288401253916E-2</v>
      </c>
      <c r="AL249" s="2">
        <f t="shared" si="90"/>
        <v>0</v>
      </c>
      <c r="AM249" s="2">
        <f t="shared" si="91"/>
        <v>0</v>
      </c>
      <c r="AN249" s="2">
        <f t="shared" si="92"/>
        <v>0</v>
      </c>
      <c r="AP249" t="s">
        <v>311</v>
      </c>
      <c r="AQ249" t="s">
        <v>531</v>
      </c>
      <c r="AR249">
        <v>1</v>
      </c>
      <c r="AT249" s="77">
        <v>30</v>
      </c>
      <c r="AU249" s="79">
        <v>61</v>
      </c>
      <c r="AV249" s="82">
        <f t="shared" si="73"/>
        <v>30061</v>
      </c>
      <c r="AW249" s="82">
        <f t="shared" si="74"/>
        <v>30061</v>
      </c>
      <c r="AX249" s="5" t="s">
        <v>195</v>
      </c>
    </row>
    <row r="250" spans="1:50" ht="15" hidden="1" customHeight="1" outlineLevel="1" x14ac:dyDescent="0.2">
      <c r="A250" t="s">
        <v>507</v>
      </c>
      <c r="B250" t="s">
        <v>531</v>
      </c>
      <c r="C250" s="1">
        <f t="shared" si="84"/>
        <v>71585</v>
      </c>
      <c r="D250" s="7">
        <f>IF(N250&gt;0, RANK(N250,(N250:P250,Q250:AE250)),0)</f>
        <v>1</v>
      </c>
      <c r="E250" s="7">
        <f>IF(O250&gt;0,RANK(O250,(N250:P250,Q250:AE250)),0)</f>
        <v>2</v>
      </c>
      <c r="F250" s="7">
        <f>IF(P250&gt;0,RANK(P250,(N250:P250,Q250:AE250)),0)</f>
        <v>0</v>
      </c>
      <c r="G250" s="45">
        <f t="shared" si="93"/>
        <v>17978</v>
      </c>
      <c r="H250" s="48">
        <f t="shared" si="94"/>
        <v>0.25114199902214152</v>
      </c>
      <c r="I250" s="2"/>
      <c r="J250" s="2">
        <f t="shared" si="85"/>
        <v>0.60663546832436965</v>
      </c>
      <c r="K250" s="2">
        <f t="shared" si="86"/>
        <v>0.35549346930222814</v>
      </c>
      <c r="L250" s="2">
        <f t="shared" si="87"/>
        <v>0</v>
      </c>
      <c r="M250" s="2">
        <f t="shared" si="88"/>
        <v>3.7871062373402209E-2</v>
      </c>
      <c r="N250" s="1">
        <v>43426</v>
      </c>
      <c r="O250" s="1">
        <v>25448</v>
      </c>
      <c r="Q250" s="1">
        <v>2706</v>
      </c>
      <c r="V250" s="1">
        <v>5</v>
      </c>
      <c r="AG250" s="5">
        <f>IF(Q250&gt;0,RANK(Q250,(N250:P250,Q250:AE250)),0)</f>
        <v>3</v>
      </c>
      <c r="AH250" s="5">
        <f>IF(R250&gt;0,RANK(R250,(N250:P250,Q250:AE250)),0)</f>
        <v>0</v>
      </c>
      <c r="AI250" s="5">
        <f>IF(T250&gt;0,RANK(T250,(N250:P250,Q250:AE250)),0)</f>
        <v>0</v>
      </c>
      <c r="AJ250" s="5">
        <f>IF(S250&gt;0,RANK(S250,(N250:P250,Q250:AE250)),0)</f>
        <v>0</v>
      </c>
      <c r="AK250" s="2">
        <f t="shared" si="89"/>
        <v>3.7801215338408883E-2</v>
      </c>
      <c r="AL250" s="2">
        <f t="shared" si="90"/>
        <v>0</v>
      </c>
      <c r="AM250" s="2">
        <f t="shared" si="91"/>
        <v>0</v>
      </c>
      <c r="AN250" s="2">
        <f t="shared" si="92"/>
        <v>0</v>
      </c>
      <c r="AP250" t="s">
        <v>507</v>
      </c>
      <c r="AQ250" t="s">
        <v>531</v>
      </c>
      <c r="AR250">
        <v>1</v>
      </c>
      <c r="AT250" s="77">
        <v>30</v>
      </c>
      <c r="AU250" s="79">
        <v>63</v>
      </c>
      <c r="AV250" s="82">
        <f t="shared" si="73"/>
        <v>30063</v>
      </c>
      <c r="AW250" s="82">
        <f t="shared" si="74"/>
        <v>30063</v>
      </c>
      <c r="AX250" s="5" t="s">
        <v>195</v>
      </c>
    </row>
    <row r="251" spans="1:50" ht="15" hidden="1" customHeight="1" outlineLevel="1" x14ac:dyDescent="0.2">
      <c r="A251" t="s">
        <v>770</v>
      </c>
      <c r="B251" t="s">
        <v>531</v>
      </c>
      <c r="C251" s="1">
        <f t="shared" ref="C251:C275" si="95">SUM(N251:AE251)</f>
        <v>2870</v>
      </c>
      <c r="D251" s="7">
        <f>IF(N251&gt;0, RANK(N251,(N251:P251,Q251:AE251)),0)</f>
        <v>2</v>
      </c>
      <c r="E251" s="7">
        <f>IF(O251&gt;0,RANK(O251,(N251:P251,Q251:AE251)),0)</f>
        <v>1</v>
      </c>
      <c r="F251" s="7">
        <f>IF(P251&gt;0,RANK(P251,(N251:P251,Q251:AE251)),0)</f>
        <v>0</v>
      </c>
      <c r="G251" s="45">
        <f t="shared" si="93"/>
        <v>1868</v>
      </c>
      <c r="H251" s="48">
        <f t="shared" si="94"/>
        <v>0.65087108013937278</v>
      </c>
      <c r="I251" s="2"/>
      <c r="J251" s="2">
        <f t="shared" ref="J251:J275" si="96">IF($C251=0,"-",N251/$C251)</f>
        <v>0.156794425087108</v>
      </c>
      <c r="K251" s="2">
        <f t="shared" ref="K251:K275" si="97">IF($C251=0,"-",O251/$C251)</f>
        <v>0.80766550522648084</v>
      </c>
      <c r="L251" s="2">
        <f t="shared" ref="L251:L275" si="98">IF($C251=0,"-",P251/$C251)</f>
        <v>0</v>
      </c>
      <c r="M251" s="2">
        <f t="shared" ref="M251:M275" si="99">IF(C251=0,"-",(1-J251-K251-L251))</f>
        <v>3.5540069686411102E-2</v>
      </c>
      <c r="N251" s="1">
        <v>450</v>
      </c>
      <c r="O251" s="1">
        <v>2318</v>
      </c>
      <c r="Q251" s="1">
        <v>102</v>
      </c>
      <c r="V251" s="1">
        <v>0</v>
      </c>
      <c r="AG251" s="5">
        <f>IF(Q251&gt;0,RANK(Q251,(N251:P251,Q251:AE251)),0)</f>
        <v>3</v>
      </c>
      <c r="AH251" s="5">
        <f>IF(R251&gt;0,RANK(R251,(N251:P251,Q251:AE251)),0)</f>
        <v>0</v>
      </c>
      <c r="AI251" s="5">
        <f>IF(T251&gt;0,RANK(T251,(N251:P251,Q251:AE251)),0)</f>
        <v>0</v>
      </c>
      <c r="AJ251" s="5">
        <f>IF(S251&gt;0,RANK(S251,(N251:P251,Q251:AE251)),0)</f>
        <v>0</v>
      </c>
      <c r="AK251" s="2">
        <f t="shared" ref="AK251:AK275" si="100">IF($C251=0,"-",Q251/$C251)</f>
        <v>3.5540069686411151E-2</v>
      </c>
      <c r="AL251" s="2">
        <f t="shared" ref="AL251:AL275" si="101">IF($C251=0,"-",R251/$C251)</f>
        <v>0</v>
      </c>
      <c r="AM251" s="2">
        <f t="shared" ref="AM251:AM275" si="102">IF($C251=0,"-",T251/$C251)</f>
        <v>0</v>
      </c>
      <c r="AN251" s="2">
        <f t="shared" ref="AN251:AN275" si="103">IF($C251=0,"-",S251/$C251)</f>
        <v>0</v>
      </c>
      <c r="AP251" t="s">
        <v>770</v>
      </c>
      <c r="AQ251" t="s">
        <v>531</v>
      </c>
      <c r="AR251">
        <v>1</v>
      </c>
      <c r="AT251" s="77">
        <v>30</v>
      </c>
      <c r="AU251" s="79">
        <v>65</v>
      </c>
      <c r="AV251" s="82">
        <f t="shared" si="73"/>
        <v>30065</v>
      </c>
      <c r="AW251" s="82">
        <f t="shared" si="74"/>
        <v>30065</v>
      </c>
      <c r="AX251" s="5" t="s">
        <v>195</v>
      </c>
    </row>
    <row r="252" spans="1:50" ht="15" hidden="1" customHeight="1" outlineLevel="1" x14ac:dyDescent="0.2">
      <c r="A252" t="s">
        <v>279</v>
      </c>
      <c r="B252" t="s">
        <v>531</v>
      </c>
      <c r="C252" s="1">
        <f t="shared" si="95"/>
        <v>11580</v>
      </c>
      <c r="D252" s="7">
        <f>IF(N252&gt;0, RANK(N252,(N252:P252,Q252:AE252)),0)</f>
        <v>2</v>
      </c>
      <c r="E252" s="7">
        <f>IF(O252&gt;0,RANK(O252,(N252:P252,Q252:AE252)),0)</f>
        <v>1</v>
      </c>
      <c r="F252" s="7">
        <f>IF(P252&gt;0,RANK(P252,(N252:P252,Q252:AE252)),0)</f>
        <v>0</v>
      </c>
      <c r="G252" s="45">
        <f t="shared" si="93"/>
        <v>434</v>
      </c>
      <c r="H252" s="48">
        <f t="shared" si="94"/>
        <v>3.7478411053540585E-2</v>
      </c>
      <c r="I252" s="2"/>
      <c r="J252" s="2">
        <f t="shared" si="96"/>
        <v>0.46321243523316064</v>
      </c>
      <c r="K252" s="2">
        <f t="shared" si="97"/>
        <v>0.50069084628670124</v>
      </c>
      <c r="L252" s="2">
        <f t="shared" si="98"/>
        <v>0</v>
      </c>
      <c r="M252" s="2">
        <f t="shared" si="99"/>
        <v>3.6096718480138179E-2</v>
      </c>
      <c r="N252" s="1">
        <v>5364</v>
      </c>
      <c r="O252" s="1">
        <v>5798</v>
      </c>
      <c r="Q252" s="1">
        <v>418</v>
      </c>
      <c r="V252" s="1">
        <v>0</v>
      </c>
      <c r="AG252" s="5">
        <f>IF(Q252&gt;0,RANK(Q252,(N252:P252,Q252:AE252)),0)</f>
        <v>3</v>
      </c>
      <c r="AH252" s="5">
        <f>IF(R252&gt;0,RANK(R252,(N252:P252,Q252:AE252)),0)</f>
        <v>0</v>
      </c>
      <c r="AI252" s="5">
        <f>IF(T252&gt;0,RANK(T252,(N252:P252,Q252:AE252)),0)</f>
        <v>0</v>
      </c>
      <c r="AJ252" s="5">
        <f>IF(S252&gt;0,RANK(S252,(N252:P252,Q252:AE252)),0)</f>
        <v>0</v>
      </c>
      <c r="AK252" s="2">
        <f t="shared" si="100"/>
        <v>3.6096718480138172E-2</v>
      </c>
      <c r="AL252" s="2">
        <f t="shared" si="101"/>
        <v>0</v>
      </c>
      <c r="AM252" s="2">
        <f t="shared" si="102"/>
        <v>0</v>
      </c>
      <c r="AN252" s="2">
        <f t="shared" si="103"/>
        <v>0</v>
      </c>
      <c r="AP252" t="s">
        <v>279</v>
      </c>
      <c r="AQ252" t="s">
        <v>531</v>
      </c>
      <c r="AR252">
        <v>1</v>
      </c>
      <c r="AT252" s="77">
        <v>30</v>
      </c>
      <c r="AU252" s="79">
        <v>67</v>
      </c>
      <c r="AV252" s="82">
        <f t="shared" si="73"/>
        <v>30067</v>
      </c>
      <c r="AW252" s="82">
        <f t="shared" si="74"/>
        <v>30067</v>
      </c>
      <c r="AX252" s="5" t="s">
        <v>195</v>
      </c>
    </row>
    <row r="253" spans="1:50" ht="15" hidden="1" customHeight="1" outlineLevel="1" x14ac:dyDescent="0.2">
      <c r="A253" t="s">
        <v>25</v>
      </c>
      <c r="B253" t="s">
        <v>531</v>
      </c>
      <c r="C253" s="1">
        <f t="shared" si="95"/>
        <v>350</v>
      </c>
      <c r="D253" s="7">
        <f>IF(N253&gt;0, RANK(N253,(N253:P253,Q253:AE253)),0)</f>
        <v>2</v>
      </c>
      <c r="E253" s="7">
        <f>IF(O253&gt;0,RANK(O253,(N253:P253,Q253:AE253)),0)</f>
        <v>1</v>
      </c>
      <c r="F253" s="7">
        <f>IF(P253&gt;0,RANK(P253,(N253:P253,Q253:AE253)),0)</f>
        <v>0</v>
      </c>
      <c r="G253" s="45">
        <f t="shared" si="93"/>
        <v>255</v>
      </c>
      <c r="H253" s="48">
        <f t="shared" si="94"/>
        <v>0.72857142857142854</v>
      </c>
      <c r="I253" s="2"/>
      <c r="J253" s="2">
        <f t="shared" si="96"/>
        <v>0.12571428571428572</v>
      </c>
      <c r="K253" s="2">
        <f t="shared" si="97"/>
        <v>0.85428571428571431</v>
      </c>
      <c r="L253" s="2">
        <f t="shared" si="98"/>
        <v>0</v>
      </c>
      <c r="M253" s="2">
        <f t="shared" si="99"/>
        <v>2.0000000000000018E-2</v>
      </c>
      <c r="N253" s="1">
        <v>44</v>
      </c>
      <c r="O253" s="1">
        <v>299</v>
      </c>
      <c r="Q253" s="1">
        <v>7</v>
      </c>
      <c r="V253" s="1">
        <v>0</v>
      </c>
      <c r="AG253" s="5">
        <f>IF(Q253&gt;0,RANK(Q253,(N253:P253,Q253:AE253)),0)</f>
        <v>3</v>
      </c>
      <c r="AH253" s="5">
        <f>IF(R253&gt;0,RANK(R253,(N253:P253,Q253:AE253)),0)</f>
        <v>0</v>
      </c>
      <c r="AI253" s="5">
        <f>IF(T253&gt;0,RANK(T253,(N253:P253,Q253:AE253)),0)</f>
        <v>0</v>
      </c>
      <c r="AJ253" s="5">
        <f>IF(S253&gt;0,RANK(S253,(N253:P253,Q253:AE253)),0)</f>
        <v>0</v>
      </c>
      <c r="AK253" s="2">
        <f t="shared" si="100"/>
        <v>0.02</v>
      </c>
      <c r="AL253" s="2">
        <f t="shared" si="101"/>
        <v>0</v>
      </c>
      <c r="AM253" s="2">
        <f t="shared" si="102"/>
        <v>0</v>
      </c>
      <c r="AN253" s="2">
        <f t="shared" si="103"/>
        <v>0</v>
      </c>
      <c r="AP253" t="s">
        <v>25</v>
      </c>
      <c r="AQ253" t="s">
        <v>531</v>
      </c>
      <c r="AR253">
        <v>1</v>
      </c>
      <c r="AT253" s="77">
        <v>30</v>
      </c>
      <c r="AU253" s="79">
        <v>69</v>
      </c>
      <c r="AV253" s="82">
        <f t="shared" si="73"/>
        <v>30069</v>
      </c>
      <c r="AW253" s="82">
        <f t="shared" si="74"/>
        <v>30069</v>
      </c>
      <c r="AX253" s="5" t="s">
        <v>195</v>
      </c>
    </row>
    <row r="254" spans="1:50" ht="15" hidden="1" customHeight="1" outlineLevel="1" x14ac:dyDescent="0.2">
      <c r="A254" t="s">
        <v>148</v>
      </c>
      <c r="B254" t="s">
        <v>531</v>
      </c>
      <c r="C254" s="1">
        <f t="shared" si="95"/>
        <v>2373</v>
      </c>
      <c r="D254" s="7">
        <f>IF(N254&gt;0, RANK(N254,(N254:P254,Q254:AE254)),0)</f>
        <v>2</v>
      </c>
      <c r="E254" s="7">
        <f>IF(O254&gt;0,RANK(O254,(N254:P254,Q254:AE254)),0)</f>
        <v>1</v>
      </c>
      <c r="F254" s="7">
        <f>IF(P254&gt;0,RANK(P254,(N254:P254,Q254:AE254)),0)</f>
        <v>0</v>
      </c>
      <c r="G254" s="45">
        <f t="shared" si="93"/>
        <v>1496</v>
      </c>
      <c r="H254" s="48">
        <f t="shared" si="94"/>
        <v>0.63042562157606408</v>
      </c>
      <c r="I254" s="2"/>
      <c r="J254" s="2">
        <f t="shared" si="96"/>
        <v>0.17361989043404974</v>
      </c>
      <c r="K254" s="2">
        <f t="shared" si="97"/>
        <v>0.80404551201011376</v>
      </c>
      <c r="L254" s="2">
        <f t="shared" si="98"/>
        <v>0</v>
      </c>
      <c r="M254" s="2">
        <f t="shared" si="99"/>
        <v>2.2334597555836444E-2</v>
      </c>
      <c r="N254" s="1">
        <v>412</v>
      </c>
      <c r="O254" s="1">
        <v>1908</v>
      </c>
      <c r="Q254" s="1">
        <v>53</v>
      </c>
      <c r="V254" s="1">
        <v>0</v>
      </c>
      <c r="AG254" s="5">
        <f>IF(Q254&gt;0,RANK(Q254,(N254:P254,Q254:AE254)),0)</f>
        <v>3</v>
      </c>
      <c r="AH254" s="5">
        <f>IF(R254&gt;0,RANK(R254,(N254:P254,Q254:AE254)),0)</f>
        <v>0</v>
      </c>
      <c r="AI254" s="5">
        <f>IF(T254&gt;0,RANK(T254,(N254:P254,Q254:AE254)),0)</f>
        <v>0</v>
      </c>
      <c r="AJ254" s="5">
        <f>IF(S254&gt;0,RANK(S254,(N254:P254,Q254:AE254)),0)</f>
        <v>0</v>
      </c>
      <c r="AK254" s="2">
        <f t="shared" si="100"/>
        <v>2.2334597555836493E-2</v>
      </c>
      <c r="AL254" s="2">
        <f t="shared" si="101"/>
        <v>0</v>
      </c>
      <c r="AM254" s="2">
        <f t="shared" si="102"/>
        <v>0</v>
      </c>
      <c r="AN254" s="2">
        <f t="shared" si="103"/>
        <v>0</v>
      </c>
      <c r="AP254" t="s">
        <v>148</v>
      </c>
      <c r="AQ254" t="s">
        <v>531</v>
      </c>
      <c r="AR254">
        <v>1</v>
      </c>
      <c r="AT254" s="77">
        <v>30</v>
      </c>
      <c r="AU254" s="79">
        <v>71</v>
      </c>
      <c r="AV254" s="82">
        <f t="shared" si="73"/>
        <v>30071</v>
      </c>
      <c r="AW254" s="82">
        <f t="shared" si="74"/>
        <v>30071</v>
      </c>
      <c r="AX254" s="5" t="s">
        <v>195</v>
      </c>
    </row>
    <row r="255" spans="1:50" ht="15" hidden="1" customHeight="1" outlineLevel="1" x14ac:dyDescent="0.2">
      <c r="A255" t="s">
        <v>718</v>
      </c>
      <c r="B255" t="s">
        <v>531</v>
      </c>
      <c r="C255" s="1">
        <f t="shared" si="95"/>
        <v>2997</v>
      </c>
      <c r="D255" s="7">
        <f>IF(N255&gt;0, RANK(N255,(N255:P255,Q255:AE255)),0)</f>
        <v>2</v>
      </c>
      <c r="E255" s="7">
        <f>IF(O255&gt;0,RANK(O255,(N255:P255,Q255:AE255)),0)</f>
        <v>1</v>
      </c>
      <c r="F255" s="7">
        <f>IF(P255&gt;0,RANK(P255,(N255:P255,Q255:AE255)),0)</f>
        <v>0</v>
      </c>
      <c r="G255" s="45">
        <f t="shared" si="93"/>
        <v>1069</v>
      </c>
      <c r="H255" s="48">
        <f t="shared" si="94"/>
        <v>0.35669002335669003</v>
      </c>
      <c r="I255" s="2"/>
      <c r="J255" s="2">
        <f t="shared" si="96"/>
        <v>0.30430430430430433</v>
      </c>
      <c r="K255" s="2">
        <f t="shared" si="97"/>
        <v>0.66099432766099431</v>
      </c>
      <c r="L255" s="2">
        <f t="shared" si="98"/>
        <v>0</v>
      </c>
      <c r="M255" s="2">
        <f t="shared" si="99"/>
        <v>3.4701368034701363E-2</v>
      </c>
      <c r="N255" s="1">
        <v>912</v>
      </c>
      <c r="O255" s="1">
        <v>1981</v>
      </c>
      <c r="Q255" s="1">
        <v>104</v>
      </c>
      <c r="V255" s="1">
        <v>0</v>
      </c>
      <c r="AG255" s="5">
        <f>IF(Q255&gt;0,RANK(Q255,(N255:P255,Q255:AE255)),0)</f>
        <v>3</v>
      </c>
      <c r="AH255" s="5">
        <f>IF(R255&gt;0,RANK(R255,(N255:P255,Q255:AE255)),0)</f>
        <v>0</v>
      </c>
      <c r="AI255" s="5">
        <f>IF(T255&gt;0,RANK(T255,(N255:P255,Q255:AE255)),0)</f>
        <v>0</v>
      </c>
      <c r="AJ255" s="5">
        <f>IF(S255&gt;0,RANK(S255,(N255:P255,Q255:AE255)),0)</f>
        <v>0</v>
      </c>
      <c r="AK255" s="2">
        <f t="shared" si="100"/>
        <v>3.470136803470137E-2</v>
      </c>
      <c r="AL255" s="2">
        <f t="shared" si="101"/>
        <v>0</v>
      </c>
      <c r="AM255" s="2">
        <f t="shared" si="102"/>
        <v>0</v>
      </c>
      <c r="AN255" s="2">
        <f t="shared" si="103"/>
        <v>0</v>
      </c>
      <c r="AP255" t="s">
        <v>718</v>
      </c>
      <c r="AQ255" t="s">
        <v>531</v>
      </c>
      <c r="AR255">
        <v>1</v>
      </c>
      <c r="AT255" s="77">
        <v>30</v>
      </c>
      <c r="AU255" s="79">
        <v>73</v>
      </c>
      <c r="AV255" s="82">
        <f t="shared" si="73"/>
        <v>30073</v>
      </c>
      <c r="AW255" s="82">
        <f t="shared" si="74"/>
        <v>30073</v>
      </c>
      <c r="AX255" s="5" t="s">
        <v>195</v>
      </c>
    </row>
    <row r="256" spans="1:50" ht="15" hidden="1" customHeight="1" outlineLevel="1" x14ac:dyDescent="0.2">
      <c r="A256" t="s">
        <v>902</v>
      </c>
      <c r="B256" t="s">
        <v>531</v>
      </c>
      <c r="C256" s="1">
        <f t="shared" si="95"/>
        <v>1129</v>
      </c>
      <c r="D256" s="7">
        <f>IF(N256&gt;0, RANK(N256,(N256:P256,Q256:AE256)),0)</f>
        <v>2</v>
      </c>
      <c r="E256" s="7">
        <f>IF(O256&gt;0,RANK(O256,(N256:P256,Q256:AE256)),0)</f>
        <v>1</v>
      </c>
      <c r="F256" s="7">
        <f>IF(P256&gt;0,RANK(P256,(N256:P256,Q256:AE256)),0)</f>
        <v>0</v>
      </c>
      <c r="G256" s="45">
        <f t="shared" si="93"/>
        <v>781</v>
      </c>
      <c r="H256" s="48">
        <f t="shared" si="94"/>
        <v>0.69176262178919401</v>
      </c>
      <c r="I256" s="2"/>
      <c r="J256" s="2">
        <f t="shared" si="96"/>
        <v>0.14348981399468555</v>
      </c>
      <c r="K256" s="2">
        <f t="shared" si="97"/>
        <v>0.83525243578387953</v>
      </c>
      <c r="L256" s="2">
        <f t="shared" si="98"/>
        <v>0</v>
      </c>
      <c r="M256" s="2">
        <f t="shared" si="99"/>
        <v>2.1257750221434946E-2</v>
      </c>
      <c r="N256" s="1">
        <v>162</v>
      </c>
      <c r="O256" s="1">
        <v>943</v>
      </c>
      <c r="Q256" s="1">
        <v>24</v>
      </c>
      <c r="V256" s="1">
        <v>0</v>
      </c>
      <c r="AG256" s="5">
        <f>IF(Q256&gt;0,RANK(Q256,(N256:P256,Q256:AE256)),0)</f>
        <v>3</v>
      </c>
      <c r="AH256" s="5">
        <f>IF(R256&gt;0,RANK(R256,(N256:P256,Q256:AE256)),0)</f>
        <v>0</v>
      </c>
      <c r="AI256" s="5">
        <f>IF(T256&gt;0,RANK(T256,(N256:P256,Q256:AE256)),0)</f>
        <v>0</v>
      </c>
      <c r="AJ256" s="5">
        <f>IF(S256&gt;0,RANK(S256,(N256:P256,Q256:AE256)),0)</f>
        <v>0</v>
      </c>
      <c r="AK256" s="2">
        <f t="shared" si="100"/>
        <v>2.1257750221434897E-2</v>
      </c>
      <c r="AL256" s="2">
        <f t="shared" si="101"/>
        <v>0</v>
      </c>
      <c r="AM256" s="2">
        <f t="shared" si="102"/>
        <v>0</v>
      </c>
      <c r="AN256" s="2">
        <f t="shared" si="103"/>
        <v>0</v>
      </c>
      <c r="AP256" t="s">
        <v>902</v>
      </c>
      <c r="AQ256" t="s">
        <v>531</v>
      </c>
      <c r="AR256">
        <v>1</v>
      </c>
      <c r="AT256" s="77">
        <v>30</v>
      </c>
      <c r="AU256" s="79">
        <v>75</v>
      </c>
      <c r="AV256" s="82">
        <f t="shared" si="73"/>
        <v>30075</v>
      </c>
      <c r="AW256" s="82">
        <f t="shared" si="74"/>
        <v>30075</v>
      </c>
      <c r="AX256" s="5" t="s">
        <v>195</v>
      </c>
    </row>
    <row r="257" spans="1:50" ht="15" hidden="1" customHeight="1" outlineLevel="1" x14ac:dyDescent="0.2">
      <c r="A257" t="s">
        <v>5</v>
      </c>
      <c r="B257" t="s">
        <v>531</v>
      </c>
      <c r="C257" s="1">
        <f t="shared" si="95"/>
        <v>3187</v>
      </c>
      <c r="D257" s="7">
        <f>IF(N257&gt;0, RANK(N257,(N257:P257,Q257:AE257)),0)</f>
        <v>2</v>
      </c>
      <c r="E257" s="7">
        <f>IF(O257&gt;0,RANK(O257,(N257:P257,Q257:AE257)),0)</f>
        <v>1</v>
      </c>
      <c r="F257" s="7">
        <f>IF(P257&gt;0,RANK(P257,(N257:P257,Q257:AE257)),0)</f>
        <v>0</v>
      </c>
      <c r="G257" s="45">
        <f t="shared" si="93"/>
        <v>1363</v>
      </c>
      <c r="H257" s="48">
        <f t="shared" si="94"/>
        <v>0.4276749294006903</v>
      </c>
      <c r="I257" s="2"/>
      <c r="J257" s="2">
        <f t="shared" si="96"/>
        <v>0.26639472858487606</v>
      </c>
      <c r="K257" s="2">
        <f t="shared" si="97"/>
        <v>0.69406965798556641</v>
      </c>
      <c r="L257" s="2">
        <f t="shared" si="98"/>
        <v>0</v>
      </c>
      <c r="M257" s="2">
        <f t="shared" si="99"/>
        <v>3.9535613429557581E-2</v>
      </c>
      <c r="N257" s="1">
        <v>849</v>
      </c>
      <c r="O257" s="1">
        <v>2212</v>
      </c>
      <c r="Q257" s="1">
        <v>126</v>
      </c>
      <c r="V257" s="1">
        <v>0</v>
      </c>
      <c r="AG257" s="5">
        <f>IF(Q257&gt;0,RANK(Q257,(N257:P257,Q257:AE257)),0)</f>
        <v>3</v>
      </c>
      <c r="AH257" s="5">
        <f>IF(R257&gt;0,RANK(R257,(N257:P257,Q257:AE257)),0)</f>
        <v>0</v>
      </c>
      <c r="AI257" s="5">
        <f>IF(T257&gt;0,RANK(T257,(N257:P257,Q257:AE257)),0)</f>
        <v>0</v>
      </c>
      <c r="AJ257" s="5">
        <f>IF(S257&gt;0,RANK(S257,(N257:P257,Q257:AE257)),0)</f>
        <v>0</v>
      </c>
      <c r="AK257" s="2">
        <f t="shared" si="100"/>
        <v>3.9535613429557574E-2</v>
      </c>
      <c r="AL257" s="2">
        <f t="shared" si="101"/>
        <v>0</v>
      </c>
      <c r="AM257" s="2">
        <f t="shared" si="102"/>
        <v>0</v>
      </c>
      <c r="AN257" s="2">
        <f t="shared" si="103"/>
        <v>0</v>
      </c>
      <c r="AP257" t="s">
        <v>5</v>
      </c>
      <c r="AQ257" t="s">
        <v>531</v>
      </c>
      <c r="AR257">
        <v>1</v>
      </c>
      <c r="AT257" s="77">
        <v>30</v>
      </c>
      <c r="AU257" s="79">
        <v>77</v>
      </c>
      <c r="AV257" s="82">
        <f t="shared" si="73"/>
        <v>30077</v>
      </c>
      <c r="AW257" s="82">
        <f t="shared" si="74"/>
        <v>30077</v>
      </c>
      <c r="AX257" s="5" t="s">
        <v>195</v>
      </c>
    </row>
    <row r="258" spans="1:50" ht="15" hidden="1" customHeight="1" outlineLevel="1" x14ac:dyDescent="0.2">
      <c r="A258" t="s">
        <v>69</v>
      </c>
      <c r="B258" t="s">
        <v>531</v>
      </c>
      <c r="C258" s="1">
        <f t="shared" si="95"/>
        <v>730</v>
      </c>
      <c r="D258" s="7">
        <f>IF(N258&gt;0, RANK(N258,(N258:P258,Q258:AE258)),0)</f>
        <v>2</v>
      </c>
      <c r="E258" s="7">
        <f>IF(O258&gt;0,RANK(O258,(N258:P258,Q258:AE258)),0)</f>
        <v>1</v>
      </c>
      <c r="F258" s="7">
        <f>IF(P258&gt;0,RANK(P258,(N258:P258,Q258:AE258)),0)</f>
        <v>0</v>
      </c>
      <c r="G258" s="45">
        <f t="shared" si="93"/>
        <v>384</v>
      </c>
      <c r="H258" s="48">
        <f t="shared" si="94"/>
        <v>0.52602739726027392</v>
      </c>
      <c r="I258" s="2"/>
      <c r="J258" s="2">
        <f t="shared" si="96"/>
        <v>0.21917808219178081</v>
      </c>
      <c r="K258" s="2">
        <f t="shared" si="97"/>
        <v>0.74520547945205484</v>
      </c>
      <c r="L258" s="2">
        <f t="shared" si="98"/>
        <v>0</v>
      </c>
      <c r="M258" s="2">
        <f t="shared" si="99"/>
        <v>3.5616438356164348E-2</v>
      </c>
      <c r="N258" s="1">
        <v>160</v>
      </c>
      <c r="O258" s="1">
        <v>544</v>
      </c>
      <c r="Q258" s="1">
        <v>26</v>
      </c>
      <c r="V258" s="1">
        <v>0</v>
      </c>
      <c r="AG258" s="5">
        <f>IF(Q258&gt;0,RANK(Q258,(N258:P258,Q258:AE258)),0)</f>
        <v>3</v>
      </c>
      <c r="AH258" s="5">
        <f>IF(R258&gt;0,RANK(R258,(N258:P258,Q258:AE258)),0)</f>
        <v>0</v>
      </c>
      <c r="AI258" s="5">
        <f>IF(T258&gt;0,RANK(T258,(N258:P258,Q258:AE258)),0)</f>
        <v>0</v>
      </c>
      <c r="AJ258" s="5">
        <f>IF(S258&gt;0,RANK(S258,(N258:P258,Q258:AE258)),0)</f>
        <v>0</v>
      </c>
      <c r="AK258" s="2">
        <f t="shared" si="100"/>
        <v>3.5616438356164383E-2</v>
      </c>
      <c r="AL258" s="2">
        <f t="shared" si="101"/>
        <v>0</v>
      </c>
      <c r="AM258" s="2">
        <f t="shared" si="102"/>
        <v>0</v>
      </c>
      <c r="AN258" s="2">
        <f t="shared" si="103"/>
        <v>0</v>
      </c>
      <c r="AP258" t="s">
        <v>69</v>
      </c>
      <c r="AQ258" t="s">
        <v>531</v>
      </c>
      <c r="AR258">
        <v>1</v>
      </c>
      <c r="AT258" s="77">
        <v>30</v>
      </c>
      <c r="AU258" s="79">
        <v>79</v>
      </c>
      <c r="AV258" s="82">
        <f t="shared" si="73"/>
        <v>30079</v>
      </c>
      <c r="AW258" s="82">
        <f t="shared" si="74"/>
        <v>30079</v>
      </c>
      <c r="AX258" s="5" t="s">
        <v>195</v>
      </c>
    </row>
    <row r="259" spans="1:50" ht="15" hidden="1" customHeight="1" outlineLevel="1" x14ac:dyDescent="0.2">
      <c r="A259" t="s">
        <v>757</v>
      </c>
      <c r="B259" t="s">
        <v>531</v>
      </c>
      <c r="C259" s="1">
        <f t="shared" si="95"/>
        <v>28503</v>
      </c>
      <c r="D259" s="7">
        <f>IF(N259&gt;0, RANK(N259,(N259:P259,Q259:AE259)),0)</f>
        <v>2</v>
      </c>
      <c r="E259" s="7">
        <f>IF(O259&gt;0,RANK(O259,(N259:P259,Q259:AE259)),0)</f>
        <v>1</v>
      </c>
      <c r="F259" s="7">
        <f>IF(P259&gt;0,RANK(P259,(N259:P259,Q259:AE259)),0)</f>
        <v>0</v>
      </c>
      <c r="G259" s="45">
        <f t="shared" si="93"/>
        <v>9674</v>
      </c>
      <c r="H259" s="48">
        <f t="shared" si="94"/>
        <v>0.33940286987334667</v>
      </c>
      <c r="I259" s="2"/>
      <c r="J259" s="2">
        <f t="shared" si="96"/>
        <v>0.31165140511525102</v>
      </c>
      <c r="K259" s="2">
        <f t="shared" si="97"/>
        <v>0.65105427498859769</v>
      </c>
      <c r="L259" s="2">
        <f t="shared" si="98"/>
        <v>0</v>
      </c>
      <c r="M259" s="2">
        <f t="shared" si="99"/>
        <v>3.7294319896151285E-2</v>
      </c>
      <c r="N259" s="1">
        <v>8883</v>
      </c>
      <c r="O259" s="1">
        <v>18557</v>
      </c>
      <c r="Q259" s="1">
        <v>1063</v>
      </c>
      <c r="V259" s="1">
        <v>0</v>
      </c>
      <c r="AG259" s="5">
        <f>IF(Q259&gt;0,RANK(Q259,(N259:P259,Q259:AE259)),0)</f>
        <v>3</v>
      </c>
      <c r="AH259" s="5">
        <f>IF(R259&gt;0,RANK(R259,(N259:P259,Q259:AE259)),0)</f>
        <v>0</v>
      </c>
      <c r="AI259" s="5">
        <f>IF(T259&gt;0,RANK(T259,(N259:P259,Q259:AE259)),0)</f>
        <v>0</v>
      </c>
      <c r="AJ259" s="5">
        <f>IF(S259&gt;0,RANK(S259,(N259:P259,Q259:AE259)),0)</f>
        <v>0</v>
      </c>
      <c r="AK259" s="2">
        <f t="shared" si="100"/>
        <v>3.7294319896151285E-2</v>
      </c>
      <c r="AL259" s="2">
        <f t="shared" si="101"/>
        <v>0</v>
      </c>
      <c r="AM259" s="2">
        <f t="shared" si="102"/>
        <v>0</v>
      </c>
      <c r="AN259" s="2">
        <f t="shared" si="103"/>
        <v>0</v>
      </c>
      <c r="AP259" t="s">
        <v>757</v>
      </c>
      <c r="AQ259" t="s">
        <v>531</v>
      </c>
      <c r="AR259">
        <v>1</v>
      </c>
      <c r="AT259" s="77">
        <v>30</v>
      </c>
      <c r="AU259" s="79">
        <v>81</v>
      </c>
      <c r="AV259" s="82">
        <f t="shared" ref="AV259:AV274" si="104">1000*AT259+AU259</f>
        <v>30081</v>
      </c>
      <c r="AW259" s="82">
        <f t="shared" ref="AW259:AW322" si="105">AV259</f>
        <v>30081</v>
      </c>
      <c r="AX259" s="5" t="s">
        <v>195</v>
      </c>
    </row>
    <row r="260" spans="1:50" ht="15" hidden="1" customHeight="1" outlineLevel="1" x14ac:dyDescent="0.2">
      <c r="A260" t="s">
        <v>168</v>
      </c>
      <c r="B260" t="s">
        <v>531</v>
      </c>
      <c r="C260" s="1">
        <f t="shared" si="95"/>
        <v>5754</v>
      </c>
      <c r="D260" s="7">
        <f>IF(N260&gt;0, RANK(N260,(N260:P260,Q260:AE260)),0)</f>
        <v>2</v>
      </c>
      <c r="E260" s="7">
        <f>IF(O260&gt;0,RANK(O260,(N260:P260,Q260:AE260)),0)</f>
        <v>1</v>
      </c>
      <c r="F260" s="7">
        <f>IF(P260&gt;0,RANK(P260,(N260:P260,Q260:AE260)),0)</f>
        <v>0</v>
      </c>
      <c r="G260" s="45">
        <f t="shared" si="93"/>
        <v>3489</v>
      </c>
      <c r="H260" s="48">
        <f t="shared" si="94"/>
        <v>0.60636079249217933</v>
      </c>
      <c r="I260" s="2"/>
      <c r="J260" s="2">
        <f t="shared" si="96"/>
        <v>0.1767466110531804</v>
      </c>
      <c r="K260" s="2">
        <f t="shared" si="97"/>
        <v>0.78310740354535979</v>
      </c>
      <c r="L260" s="2">
        <f t="shared" si="98"/>
        <v>0</v>
      </c>
      <c r="M260" s="2">
        <f t="shared" si="99"/>
        <v>4.014598540145986E-2</v>
      </c>
      <c r="N260" s="1">
        <v>1017</v>
      </c>
      <c r="O260" s="1">
        <v>4506</v>
      </c>
      <c r="Q260" s="1">
        <v>231</v>
      </c>
      <c r="V260" s="1">
        <v>0</v>
      </c>
      <c r="AG260" s="5">
        <f>IF(Q260&gt;0,RANK(Q260,(N260:P260,Q260:AE260)),0)</f>
        <v>3</v>
      </c>
      <c r="AH260" s="5">
        <f>IF(R260&gt;0,RANK(R260,(N260:P260,Q260:AE260)),0)</f>
        <v>0</v>
      </c>
      <c r="AI260" s="5">
        <f>IF(T260&gt;0,RANK(T260,(N260:P260,Q260:AE260)),0)</f>
        <v>0</v>
      </c>
      <c r="AJ260" s="5">
        <f>IF(S260&gt;0,RANK(S260,(N260:P260,Q260:AE260)),0)</f>
        <v>0</v>
      </c>
      <c r="AK260" s="2">
        <f t="shared" si="100"/>
        <v>4.0145985401459854E-2</v>
      </c>
      <c r="AL260" s="2">
        <f t="shared" si="101"/>
        <v>0</v>
      </c>
      <c r="AM260" s="2">
        <f t="shared" si="102"/>
        <v>0</v>
      </c>
      <c r="AN260" s="2">
        <f t="shared" si="103"/>
        <v>0</v>
      </c>
      <c r="AP260" t="s">
        <v>168</v>
      </c>
      <c r="AQ260" t="s">
        <v>531</v>
      </c>
      <c r="AR260">
        <v>1</v>
      </c>
      <c r="AT260" s="77">
        <v>30</v>
      </c>
      <c r="AU260" s="79">
        <v>83</v>
      </c>
      <c r="AV260" s="82">
        <f t="shared" si="104"/>
        <v>30083</v>
      </c>
      <c r="AW260" s="82">
        <f t="shared" si="105"/>
        <v>30083</v>
      </c>
      <c r="AX260" s="5" t="s">
        <v>195</v>
      </c>
    </row>
    <row r="261" spans="1:50" ht="15" hidden="1" customHeight="1" outlineLevel="1" x14ac:dyDescent="0.2">
      <c r="A261" t="s">
        <v>270</v>
      </c>
      <c r="B261" t="s">
        <v>531</v>
      </c>
      <c r="C261" s="1">
        <f t="shared" si="95"/>
        <v>4007</v>
      </c>
      <c r="D261" s="7">
        <f>IF(N261&gt;0, RANK(N261,(N261:P261,Q261:AE261)),0)</f>
        <v>1</v>
      </c>
      <c r="E261" s="7">
        <f>IF(O261&gt;0,RANK(O261,(N261:P261,Q261:AE261)),0)</f>
        <v>2</v>
      </c>
      <c r="F261" s="7">
        <f>IF(P261&gt;0,RANK(P261,(N261:P261,Q261:AE261)),0)</f>
        <v>0</v>
      </c>
      <c r="G261" s="45">
        <f t="shared" si="93"/>
        <v>102</v>
      </c>
      <c r="H261" s="48">
        <f t="shared" si="94"/>
        <v>2.5455452957324681E-2</v>
      </c>
      <c r="I261" s="2"/>
      <c r="J261" s="2">
        <f t="shared" si="96"/>
        <v>0.48939356126778139</v>
      </c>
      <c r="K261" s="2">
        <f t="shared" si="97"/>
        <v>0.46393810831045668</v>
      </c>
      <c r="L261" s="2">
        <f t="shared" si="98"/>
        <v>0</v>
      </c>
      <c r="M261" s="2">
        <f t="shared" si="99"/>
        <v>4.6668330421761994E-2</v>
      </c>
      <c r="N261" s="1">
        <v>1961</v>
      </c>
      <c r="O261" s="1">
        <v>1859</v>
      </c>
      <c r="Q261" s="1">
        <v>187</v>
      </c>
      <c r="V261" s="1">
        <v>0</v>
      </c>
      <c r="AG261" s="5">
        <f>IF(Q261&gt;0,RANK(Q261,(N261:P261,Q261:AE261)),0)</f>
        <v>3</v>
      </c>
      <c r="AH261" s="5">
        <f>IF(R261&gt;0,RANK(R261,(N261:P261,Q261:AE261)),0)</f>
        <v>0</v>
      </c>
      <c r="AI261" s="5">
        <f>IF(T261&gt;0,RANK(T261,(N261:P261,Q261:AE261)),0)</f>
        <v>0</v>
      </c>
      <c r="AJ261" s="5">
        <f>IF(S261&gt;0,RANK(S261,(N261:P261,Q261:AE261)),0)</f>
        <v>0</v>
      </c>
      <c r="AK261" s="2">
        <f t="shared" si="100"/>
        <v>4.6668330421761918E-2</v>
      </c>
      <c r="AL261" s="2">
        <f t="shared" si="101"/>
        <v>0</v>
      </c>
      <c r="AM261" s="2">
        <f t="shared" si="102"/>
        <v>0</v>
      </c>
      <c r="AN261" s="2">
        <f t="shared" si="103"/>
        <v>0</v>
      </c>
      <c r="AP261" t="s">
        <v>270</v>
      </c>
      <c r="AQ261" t="s">
        <v>531</v>
      </c>
      <c r="AR261">
        <v>1</v>
      </c>
      <c r="AT261" s="77">
        <v>30</v>
      </c>
      <c r="AU261" s="79">
        <v>85</v>
      </c>
      <c r="AV261" s="82">
        <f t="shared" si="104"/>
        <v>30085</v>
      </c>
      <c r="AW261" s="82">
        <f t="shared" si="105"/>
        <v>30085</v>
      </c>
      <c r="AX261" s="5" t="s">
        <v>195</v>
      </c>
    </row>
    <row r="262" spans="1:50" ht="15" hidden="1" customHeight="1" outlineLevel="1" x14ac:dyDescent="0.2">
      <c r="A262" t="s">
        <v>87</v>
      </c>
      <c r="B262" t="s">
        <v>531</v>
      </c>
      <c r="C262" s="1">
        <f t="shared" si="95"/>
        <v>3747</v>
      </c>
      <c r="D262" s="7">
        <f>IF(N262&gt;0, RANK(N262,(N262:P262,Q262:AE262)),0)</f>
        <v>2</v>
      </c>
      <c r="E262" s="7">
        <f>IF(O262&gt;0,RANK(O262,(N262:P262,Q262:AE262)),0)</f>
        <v>1</v>
      </c>
      <c r="F262" s="7">
        <f>IF(P262&gt;0,RANK(P262,(N262:P262,Q262:AE262)),0)</f>
        <v>0</v>
      </c>
      <c r="G262" s="45">
        <f t="shared" si="93"/>
        <v>1127</v>
      </c>
      <c r="H262" s="48">
        <f t="shared" si="94"/>
        <v>0.30077395249532962</v>
      </c>
      <c r="I262" s="2"/>
      <c r="J262" s="2">
        <f t="shared" si="96"/>
        <v>0.32986389111289033</v>
      </c>
      <c r="K262" s="2">
        <f t="shared" si="97"/>
        <v>0.63063784360821995</v>
      </c>
      <c r="L262" s="2">
        <f t="shared" si="98"/>
        <v>0</v>
      </c>
      <c r="M262" s="2">
        <f t="shared" si="99"/>
        <v>3.9498265278889666E-2</v>
      </c>
      <c r="N262" s="1">
        <v>1236</v>
      </c>
      <c r="O262" s="1">
        <v>2363</v>
      </c>
      <c r="Q262" s="1">
        <v>148</v>
      </c>
      <c r="V262" s="1">
        <v>0</v>
      </c>
      <c r="AG262" s="5">
        <f>IF(Q262&gt;0,RANK(Q262,(N262:P262,Q262:AE262)),0)</f>
        <v>3</v>
      </c>
      <c r="AH262" s="5">
        <f>IF(R262&gt;0,RANK(R262,(N262:P262,Q262:AE262)),0)</f>
        <v>0</v>
      </c>
      <c r="AI262" s="5">
        <f>IF(T262&gt;0,RANK(T262,(N262:P262,Q262:AE262)),0)</f>
        <v>0</v>
      </c>
      <c r="AJ262" s="5">
        <f>IF(S262&gt;0,RANK(S262,(N262:P262,Q262:AE262)),0)</f>
        <v>0</v>
      </c>
      <c r="AK262" s="2">
        <f t="shared" si="100"/>
        <v>3.9498265278889777E-2</v>
      </c>
      <c r="AL262" s="2">
        <f t="shared" si="101"/>
        <v>0</v>
      </c>
      <c r="AM262" s="2">
        <f t="shared" si="102"/>
        <v>0</v>
      </c>
      <c r="AN262" s="2">
        <f t="shared" si="103"/>
        <v>0</v>
      </c>
      <c r="AP262" t="s">
        <v>87</v>
      </c>
      <c r="AQ262" t="s">
        <v>531</v>
      </c>
      <c r="AR262">
        <v>1</v>
      </c>
      <c r="AT262" s="77">
        <v>30</v>
      </c>
      <c r="AU262" s="79">
        <v>87</v>
      </c>
      <c r="AV262" s="82">
        <f t="shared" si="104"/>
        <v>30087</v>
      </c>
      <c r="AW262" s="82">
        <f t="shared" si="105"/>
        <v>30087</v>
      </c>
      <c r="AX262" s="5" t="s">
        <v>195</v>
      </c>
    </row>
    <row r="263" spans="1:50" ht="15" hidden="1" customHeight="1" outlineLevel="1" x14ac:dyDescent="0.2">
      <c r="A263" t="s">
        <v>624</v>
      </c>
      <c r="B263" t="s">
        <v>531</v>
      </c>
      <c r="C263" s="1">
        <f t="shared" si="95"/>
        <v>7586</v>
      </c>
      <c r="D263" s="7">
        <f>IF(N263&gt;0, RANK(N263,(N263:P263,Q263:AE263)),0)</f>
        <v>2</v>
      </c>
      <c r="E263" s="7">
        <f>IF(O263&gt;0,RANK(O263,(N263:P263,Q263:AE263)),0)</f>
        <v>1</v>
      </c>
      <c r="F263" s="7">
        <f>IF(P263&gt;0,RANK(P263,(N263:P263,Q263:AE263)),0)</f>
        <v>0</v>
      </c>
      <c r="G263" s="45">
        <f t="shared" si="93"/>
        <v>3476</v>
      </c>
      <c r="H263" s="48">
        <f t="shared" si="94"/>
        <v>0.45821249670445557</v>
      </c>
      <c r="I263" s="2"/>
      <c r="J263" s="2">
        <f t="shared" si="96"/>
        <v>0.24650672291062484</v>
      </c>
      <c r="K263" s="2">
        <f t="shared" si="97"/>
        <v>0.70471921961508044</v>
      </c>
      <c r="L263" s="2">
        <f t="shared" si="98"/>
        <v>0</v>
      </c>
      <c r="M263" s="2">
        <f t="shared" si="99"/>
        <v>4.8774057474294752E-2</v>
      </c>
      <c r="N263" s="1">
        <v>1870</v>
      </c>
      <c r="O263" s="1">
        <v>5346</v>
      </c>
      <c r="Q263" s="1">
        <v>370</v>
      </c>
      <c r="V263" s="1">
        <v>0</v>
      </c>
      <c r="AG263" s="5">
        <f>IF(Q263&gt;0,RANK(Q263,(N263:P263,Q263:AE263)),0)</f>
        <v>3</v>
      </c>
      <c r="AH263" s="5">
        <f>IF(R263&gt;0,RANK(R263,(N263:P263,Q263:AE263)),0)</f>
        <v>0</v>
      </c>
      <c r="AI263" s="5">
        <f>IF(T263&gt;0,RANK(T263,(N263:P263,Q263:AE263)),0)</f>
        <v>0</v>
      </c>
      <c r="AJ263" s="5">
        <f>IF(S263&gt;0,RANK(S263,(N263:P263,Q263:AE263)),0)</f>
        <v>0</v>
      </c>
      <c r="AK263" s="2">
        <f t="shared" si="100"/>
        <v>4.8774057474294752E-2</v>
      </c>
      <c r="AL263" s="2">
        <f t="shared" si="101"/>
        <v>0</v>
      </c>
      <c r="AM263" s="2">
        <f t="shared" si="102"/>
        <v>0</v>
      </c>
      <c r="AN263" s="2">
        <f t="shared" si="103"/>
        <v>0</v>
      </c>
      <c r="AP263" t="s">
        <v>624</v>
      </c>
      <c r="AQ263" t="s">
        <v>531</v>
      </c>
      <c r="AR263">
        <v>1</v>
      </c>
      <c r="AT263" s="77">
        <v>30</v>
      </c>
      <c r="AU263" s="79">
        <v>89</v>
      </c>
      <c r="AV263" s="82">
        <f t="shared" si="104"/>
        <v>30089</v>
      </c>
      <c r="AW263" s="82">
        <f t="shared" si="105"/>
        <v>30089</v>
      </c>
      <c r="AX263" s="5" t="s">
        <v>195</v>
      </c>
    </row>
    <row r="264" spans="1:50" ht="15" hidden="1" customHeight="1" outlineLevel="1" x14ac:dyDescent="0.2">
      <c r="A264" t="s">
        <v>415</v>
      </c>
      <c r="B264" t="s">
        <v>531</v>
      </c>
      <c r="C264" s="1">
        <f t="shared" si="95"/>
        <v>2016</v>
      </c>
      <c r="D264" s="7">
        <f>IF(N264&gt;0, RANK(N264,(N264:P264,Q264:AE264)),0)</f>
        <v>2</v>
      </c>
      <c r="E264" s="7">
        <f>IF(O264&gt;0,RANK(O264,(N264:P264,Q264:AE264)),0)</f>
        <v>1</v>
      </c>
      <c r="F264" s="7">
        <f>IF(P264&gt;0,RANK(P264,(N264:P264,Q264:AE264)),0)</f>
        <v>0</v>
      </c>
      <c r="G264" s="45">
        <f t="shared" si="93"/>
        <v>666</v>
      </c>
      <c r="H264" s="48">
        <f t="shared" si="94"/>
        <v>0.33035714285714285</v>
      </c>
      <c r="I264" s="2"/>
      <c r="J264" s="2">
        <f t="shared" si="96"/>
        <v>0.31448412698412698</v>
      </c>
      <c r="K264" s="2">
        <f t="shared" si="97"/>
        <v>0.64484126984126988</v>
      </c>
      <c r="L264" s="2">
        <f t="shared" si="98"/>
        <v>0</v>
      </c>
      <c r="M264" s="2">
        <f t="shared" si="99"/>
        <v>4.0674603174603141E-2</v>
      </c>
      <c r="N264" s="1">
        <v>634</v>
      </c>
      <c r="O264" s="1">
        <v>1300</v>
      </c>
      <c r="Q264" s="1">
        <v>82</v>
      </c>
      <c r="V264" s="1">
        <v>0</v>
      </c>
      <c r="AG264" s="5">
        <f>IF(Q264&gt;0,RANK(Q264,(N264:P264,Q264:AE264)),0)</f>
        <v>3</v>
      </c>
      <c r="AH264" s="5">
        <f>IF(R264&gt;0,RANK(R264,(N264:P264,Q264:AE264)),0)</f>
        <v>0</v>
      </c>
      <c r="AI264" s="5">
        <f>IF(T264&gt;0,RANK(T264,(N264:P264,Q264:AE264)),0)</f>
        <v>0</v>
      </c>
      <c r="AJ264" s="5">
        <f>IF(S264&gt;0,RANK(S264,(N264:P264,Q264:AE264)),0)</f>
        <v>0</v>
      </c>
      <c r="AK264" s="2">
        <f t="shared" si="100"/>
        <v>4.0674603174603176E-2</v>
      </c>
      <c r="AL264" s="2">
        <f t="shared" si="101"/>
        <v>0</v>
      </c>
      <c r="AM264" s="2">
        <f t="shared" si="102"/>
        <v>0</v>
      </c>
      <c r="AN264" s="2">
        <f t="shared" si="103"/>
        <v>0</v>
      </c>
      <c r="AP264" t="s">
        <v>415</v>
      </c>
      <c r="AQ264" t="s">
        <v>531</v>
      </c>
      <c r="AR264">
        <v>1</v>
      </c>
      <c r="AT264" s="77">
        <v>30</v>
      </c>
      <c r="AU264" s="79">
        <v>91</v>
      </c>
      <c r="AV264" s="82">
        <f t="shared" si="104"/>
        <v>30091</v>
      </c>
      <c r="AW264" s="82">
        <f t="shared" si="105"/>
        <v>30091</v>
      </c>
      <c r="AX264" s="5" t="s">
        <v>195</v>
      </c>
    </row>
    <row r="265" spans="1:50" ht="15" hidden="1" customHeight="1" outlineLevel="1" x14ac:dyDescent="0.2">
      <c r="A265" t="s">
        <v>661</v>
      </c>
      <c r="B265" t="s">
        <v>531</v>
      </c>
      <c r="C265" s="1">
        <f t="shared" si="95"/>
        <v>18773</v>
      </c>
      <c r="D265" s="7">
        <f>IF(N265&gt;0, RANK(N265,(N265:P265,Q265:AE265)),0)</f>
        <v>1</v>
      </c>
      <c r="E265" s="7">
        <f>IF(O265&gt;0,RANK(O265,(N265:P265,Q265:AE265)),0)</f>
        <v>2</v>
      </c>
      <c r="F265" s="7">
        <f>IF(P265&gt;0,RANK(P265,(N265:P265,Q265:AE265)),0)</f>
        <v>0</v>
      </c>
      <c r="G265" s="45">
        <f t="shared" si="93"/>
        <v>5005</v>
      </c>
      <c r="H265" s="48">
        <f t="shared" si="94"/>
        <v>0.2666062962765674</v>
      </c>
      <c r="I265" s="2"/>
      <c r="J265" s="2">
        <f t="shared" si="96"/>
        <v>0.61231555958024819</v>
      </c>
      <c r="K265" s="2">
        <f t="shared" si="97"/>
        <v>0.34570926330368079</v>
      </c>
      <c r="L265" s="2">
        <f t="shared" si="98"/>
        <v>0</v>
      </c>
      <c r="M265" s="2">
        <f t="shared" si="99"/>
        <v>4.1975177116071016E-2</v>
      </c>
      <c r="N265" s="1">
        <v>11495</v>
      </c>
      <c r="O265" s="1">
        <v>6490</v>
      </c>
      <c r="Q265" s="1">
        <v>788</v>
      </c>
      <c r="V265" s="1">
        <v>0</v>
      </c>
      <c r="AG265" s="5">
        <f>IF(Q265&gt;0,RANK(Q265,(N265:P265,Q265:AE265)),0)</f>
        <v>3</v>
      </c>
      <c r="AH265" s="5">
        <f>IF(R265&gt;0,RANK(R265,(N265:P265,Q265:AE265)),0)</f>
        <v>0</v>
      </c>
      <c r="AI265" s="5">
        <f>IF(T265&gt;0,RANK(T265,(N265:P265,Q265:AE265)),0)</f>
        <v>0</v>
      </c>
      <c r="AJ265" s="5">
        <f>IF(S265&gt;0,RANK(S265,(N265:P265,Q265:AE265)),0)</f>
        <v>0</v>
      </c>
      <c r="AK265" s="2">
        <f t="shared" si="100"/>
        <v>4.1975177116070954E-2</v>
      </c>
      <c r="AL265" s="2">
        <f t="shared" si="101"/>
        <v>0</v>
      </c>
      <c r="AM265" s="2">
        <f t="shared" si="102"/>
        <v>0</v>
      </c>
      <c r="AN265" s="2">
        <f t="shared" si="103"/>
        <v>0</v>
      </c>
      <c r="AP265" t="s">
        <v>661</v>
      </c>
      <c r="AQ265" t="s">
        <v>531</v>
      </c>
      <c r="AR265">
        <v>1</v>
      </c>
      <c r="AT265" s="77">
        <v>30</v>
      </c>
      <c r="AU265" s="79">
        <v>93</v>
      </c>
      <c r="AV265" s="82">
        <f t="shared" si="104"/>
        <v>30093</v>
      </c>
      <c r="AW265" s="82">
        <f t="shared" si="105"/>
        <v>30093</v>
      </c>
      <c r="AX265" s="5" t="s">
        <v>195</v>
      </c>
    </row>
    <row r="266" spans="1:50" ht="15" hidden="1" customHeight="1" outlineLevel="1" x14ac:dyDescent="0.2">
      <c r="A266" t="s">
        <v>660</v>
      </c>
      <c r="B266" t="s">
        <v>531</v>
      </c>
      <c r="C266" s="1">
        <f t="shared" si="95"/>
        <v>5726</v>
      </c>
      <c r="D266" s="7">
        <f>IF(N266&gt;0, RANK(N266,(N266:P266,Q266:AE266)),0)</f>
        <v>2</v>
      </c>
      <c r="E266" s="7">
        <f>IF(O266&gt;0,RANK(O266,(N266:P266,Q266:AE266)),0)</f>
        <v>1</v>
      </c>
      <c r="F266" s="7">
        <f>IF(P266&gt;0,RANK(P266,(N266:P266,Q266:AE266)),0)</f>
        <v>0</v>
      </c>
      <c r="G266" s="45">
        <f t="shared" si="93"/>
        <v>3029</v>
      </c>
      <c r="H266" s="48">
        <f t="shared" si="94"/>
        <v>0.52899056933286759</v>
      </c>
      <c r="I266" s="2"/>
      <c r="J266" s="2">
        <f t="shared" si="96"/>
        <v>0.22057282570730002</v>
      </c>
      <c r="K266" s="2">
        <f t="shared" si="97"/>
        <v>0.74956339504016767</v>
      </c>
      <c r="L266" s="2">
        <f t="shared" si="98"/>
        <v>0</v>
      </c>
      <c r="M266" s="2">
        <f t="shared" si="99"/>
        <v>2.9863779252532252E-2</v>
      </c>
      <c r="N266" s="1">
        <v>1263</v>
      </c>
      <c r="O266" s="1">
        <v>4292</v>
      </c>
      <c r="Q266" s="1">
        <v>171</v>
      </c>
      <c r="V266" s="1">
        <v>0</v>
      </c>
      <c r="AG266" s="5">
        <f>IF(Q266&gt;0,RANK(Q266,(N266:P266,Q266:AE266)),0)</f>
        <v>3</v>
      </c>
      <c r="AH266" s="5">
        <f>IF(R266&gt;0,RANK(R266,(N266:P266,Q266:AE266)),0)</f>
        <v>0</v>
      </c>
      <c r="AI266" s="5">
        <f>IF(T266&gt;0,RANK(T266,(N266:P266,Q266:AE266)),0)</f>
        <v>0</v>
      </c>
      <c r="AJ266" s="5">
        <f>IF(S266&gt;0,RANK(S266,(N266:P266,Q266:AE266)),0)</f>
        <v>0</v>
      </c>
      <c r="AK266" s="2">
        <f t="shared" si="100"/>
        <v>2.9863779252532308E-2</v>
      </c>
      <c r="AL266" s="2">
        <f t="shared" si="101"/>
        <v>0</v>
      </c>
      <c r="AM266" s="2">
        <f t="shared" si="102"/>
        <v>0</v>
      </c>
      <c r="AN266" s="2">
        <f t="shared" si="103"/>
        <v>0</v>
      </c>
      <c r="AP266" t="s">
        <v>660</v>
      </c>
      <c r="AQ266" t="s">
        <v>531</v>
      </c>
      <c r="AR266">
        <v>1</v>
      </c>
      <c r="AT266" s="77">
        <v>30</v>
      </c>
      <c r="AU266" s="79">
        <v>95</v>
      </c>
      <c r="AV266" s="82">
        <f t="shared" si="104"/>
        <v>30095</v>
      </c>
      <c r="AW266" s="82">
        <f t="shared" si="105"/>
        <v>30095</v>
      </c>
      <c r="AX266" s="5" t="s">
        <v>195</v>
      </c>
    </row>
    <row r="267" spans="1:50" ht="15" hidden="1" customHeight="1" outlineLevel="1" x14ac:dyDescent="0.2">
      <c r="A267" t="s">
        <v>131</v>
      </c>
      <c r="B267" t="s">
        <v>531</v>
      </c>
      <c r="C267" s="1">
        <f t="shared" si="95"/>
        <v>2448</v>
      </c>
      <c r="D267" s="7">
        <f>IF(N267&gt;0, RANK(N267,(N267:P267,Q267:AE267)),0)</f>
        <v>2</v>
      </c>
      <c r="E267" s="7">
        <f>IF(O267&gt;0,RANK(O267,(N267:P267,Q267:AE267)),0)</f>
        <v>1</v>
      </c>
      <c r="F267" s="7">
        <f>IF(P267&gt;0,RANK(P267,(N267:P267,Q267:AE267)),0)</f>
        <v>0</v>
      </c>
      <c r="G267" s="45">
        <f t="shared" si="93"/>
        <v>1248</v>
      </c>
      <c r="H267" s="48">
        <f t="shared" si="94"/>
        <v>0.50980392156862742</v>
      </c>
      <c r="I267" s="2"/>
      <c r="J267" s="2">
        <f t="shared" si="96"/>
        <v>0.22589869281045752</v>
      </c>
      <c r="K267" s="2">
        <f t="shared" si="97"/>
        <v>0.73570261437908502</v>
      </c>
      <c r="L267" s="2">
        <f t="shared" si="98"/>
        <v>0</v>
      </c>
      <c r="M267" s="2">
        <f t="shared" si="99"/>
        <v>3.8398692810457491E-2</v>
      </c>
      <c r="N267" s="1">
        <v>553</v>
      </c>
      <c r="O267" s="1">
        <v>1801</v>
      </c>
      <c r="Q267" s="1">
        <v>94</v>
      </c>
      <c r="V267" s="1">
        <v>0</v>
      </c>
      <c r="AG267" s="5">
        <f>IF(Q267&gt;0,RANK(Q267,(N267:P267,Q267:AE267)),0)</f>
        <v>3</v>
      </c>
      <c r="AH267" s="5">
        <f>IF(R267&gt;0,RANK(R267,(N267:P267,Q267:AE267)),0)</f>
        <v>0</v>
      </c>
      <c r="AI267" s="5">
        <f>IF(T267&gt;0,RANK(T267,(N267:P267,Q267:AE267)),0)</f>
        <v>0</v>
      </c>
      <c r="AJ267" s="5">
        <f>IF(S267&gt;0,RANK(S267,(N267:P267,Q267:AE267)),0)</f>
        <v>0</v>
      </c>
      <c r="AK267" s="2">
        <f t="shared" si="100"/>
        <v>3.8398692810457519E-2</v>
      </c>
      <c r="AL267" s="2">
        <f t="shared" si="101"/>
        <v>0</v>
      </c>
      <c r="AM267" s="2">
        <f t="shared" si="102"/>
        <v>0</v>
      </c>
      <c r="AN267" s="2">
        <f t="shared" si="103"/>
        <v>0</v>
      </c>
      <c r="AP267" t="s">
        <v>131</v>
      </c>
      <c r="AQ267" t="s">
        <v>531</v>
      </c>
      <c r="AR267">
        <v>1</v>
      </c>
      <c r="AT267" s="77">
        <v>30</v>
      </c>
      <c r="AU267" s="79">
        <v>97</v>
      </c>
      <c r="AV267" s="82">
        <f t="shared" si="104"/>
        <v>30097</v>
      </c>
      <c r="AW267" s="82">
        <f t="shared" si="105"/>
        <v>30097</v>
      </c>
      <c r="AX267" s="5" t="s">
        <v>195</v>
      </c>
    </row>
    <row r="268" spans="1:50" ht="15" hidden="1" customHeight="1" outlineLevel="1" x14ac:dyDescent="0.2">
      <c r="A268" t="s">
        <v>672</v>
      </c>
      <c r="B268" t="s">
        <v>531</v>
      </c>
      <c r="C268" s="1">
        <f t="shared" si="95"/>
        <v>3685</v>
      </c>
      <c r="D268" s="7">
        <f>IF(N268&gt;0, RANK(N268,(N268:P268,Q268:AE268)),0)</f>
        <v>2</v>
      </c>
      <c r="E268" s="7">
        <f>IF(O268&gt;0,RANK(O268,(N268:P268,Q268:AE268)),0)</f>
        <v>1</v>
      </c>
      <c r="F268" s="7">
        <f>IF(P268&gt;0,RANK(P268,(N268:P268,Q268:AE268)),0)</f>
        <v>0</v>
      </c>
      <c r="G268" s="45">
        <f t="shared" si="93"/>
        <v>1444</v>
      </c>
      <c r="H268" s="48">
        <f t="shared" si="94"/>
        <v>0.39185888738127544</v>
      </c>
      <c r="I268" s="2"/>
      <c r="J268" s="2">
        <f t="shared" si="96"/>
        <v>0.28575305291723202</v>
      </c>
      <c r="K268" s="2">
        <f t="shared" si="97"/>
        <v>0.67761194029850746</v>
      </c>
      <c r="L268" s="2">
        <f t="shared" si="98"/>
        <v>0</v>
      </c>
      <c r="M268" s="2">
        <f t="shared" si="99"/>
        <v>3.663500678426046E-2</v>
      </c>
      <c r="N268" s="1">
        <v>1053</v>
      </c>
      <c r="O268" s="1">
        <v>2497</v>
      </c>
      <c r="Q268" s="1">
        <v>135</v>
      </c>
      <c r="V268" s="1">
        <v>0</v>
      </c>
      <c r="AG268" s="5">
        <f>IF(Q268&gt;0,RANK(Q268,(N268:P268,Q268:AE268)),0)</f>
        <v>3</v>
      </c>
      <c r="AH268" s="5">
        <f>IF(R268&gt;0,RANK(R268,(N268:P268,Q268:AE268)),0)</f>
        <v>0</v>
      </c>
      <c r="AI268" s="5">
        <f>IF(T268&gt;0,RANK(T268,(N268:P268,Q268:AE268)),0)</f>
        <v>0</v>
      </c>
      <c r="AJ268" s="5">
        <f>IF(S268&gt;0,RANK(S268,(N268:P268,Q268:AE268)),0)</f>
        <v>0</v>
      </c>
      <c r="AK268" s="2">
        <f t="shared" si="100"/>
        <v>3.6635006784260515E-2</v>
      </c>
      <c r="AL268" s="2">
        <f t="shared" si="101"/>
        <v>0</v>
      </c>
      <c r="AM268" s="2">
        <f t="shared" si="102"/>
        <v>0</v>
      </c>
      <c r="AN268" s="2">
        <f t="shared" si="103"/>
        <v>0</v>
      </c>
      <c r="AP268" t="s">
        <v>672</v>
      </c>
      <c r="AQ268" t="s">
        <v>531</v>
      </c>
      <c r="AR268">
        <v>1</v>
      </c>
      <c r="AT268" s="77">
        <v>30</v>
      </c>
      <c r="AU268" s="79">
        <v>99</v>
      </c>
      <c r="AV268" s="82">
        <f t="shared" si="104"/>
        <v>30099</v>
      </c>
      <c r="AW268" s="82">
        <f t="shared" si="105"/>
        <v>30099</v>
      </c>
      <c r="AX268" s="5" t="s">
        <v>195</v>
      </c>
    </row>
    <row r="269" spans="1:50" ht="15" hidden="1" customHeight="1" outlineLevel="1" x14ac:dyDescent="0.2">
      <c r="A269" t="s">
        <v>758</v>
      </c>
      <c r="B269" t="s">
        <v>531</v>
      </c>
      <c r="C269" s="1">
        <f t="shared" si="95"/>
        <v>2118</v>
      </c>
      <c r="D269" s="7">
        <f>IF(N269&gt;0, RANK(N269,(N269:P269,Q269:AE269)),0)</f>
        <v>2</v>
      </c>
      <c r="E269" s="7">
        <f>IF(O269&gt;0,RANK(O269,(N269:P269,Q269:AE269)),0)</f>
        <v>1</v>
      </c>
      <c r="F269" s="7">
        <f>IF(P269&gt;0,RANK(P269,(N269:P269,Q269:AE269)),0)</f>
        <v>0</v>
      </c>
      <c r="G269" s="45">
        <f t="shared" si="93"/>
        <v>1078</v>
      </c>
      <c r="H269" s="48">
        <f t="shared" si="94"/>
        <v>0.50897072710103874</v>
      </c>
      <c r="I269" s="2"/>
      <c r="J269" s="2">
        <f t="shared" si="96"/>
        <v>0.22096317280453256</v>
      </c>
      <c r="K269" s="2">
        <f t="shared" si="97"/>
        <v>0.72993389990557134</v>
      </c>
      <c r="L269" s="2">
        <f t="shared" si="98"/>
        <v>0</v>
      </c>
      <c r="M269" s="2">
        <f t="shared" si="99"/>
        <v>4.910292728989607E-2</v>
      </c>
      <c r="N269" s="1">
        <v>468</v>
      </c>
      <c r="O269" s="1">
        <v>1546</v>
      </c>
      <c r="Q269" s="1">
        <v>101</v>
      </c>
      <c r="V269" s="1">
        <v>3</v>
      </c>
      <c r="AG269" s="5">
        <f>IF(Q269&gt;0,RANK(Q269,(N269:P269,Q269:AE269)),0)</f>
        <v>3</v>
      </c>
      <c r="AH269" s="5">
        <f>IF(R269&gt;0,RANK(R269,(N269:P269,Q269:AE269)),0)</f>
        <v>0</v>
      </c>
      <c r="AI269" s="5">
        <f>IF(T269&gt;0,RANK(T269,(N269:P269,Q269:AE269)),0)</f>
        <v>0</v>
      </c>
      <c r="AJ269" s="5">
        <f>IF(S269&gt;0,RANK(S269,(N269:P269,Q269:AE269)),0)</f>
        <v>0</v>
      </c>
      <c r="AK269" s="2">
        <f t="shared" si="100"/>
        <v>4.7686496694995278E-2</v>
      </c>
      <c r="AL269" s="2">
        <f t="shared" si="101"/>
        <v>0</v>
      </c>
      <c r="AM269" s="2">
        <f t="shared" si="102"/>
        <v>0</v>
      </c>
      <c r="AN269" s="2">
        <f t="shared" si="103"/>
        <v>0</v>
      </c>
      <c r="AP269" t="s">
        <v>758</v>
      </c>
      <c r="AQ269" t="s">
        <v>531</v>
      </c>
      <c r="AR269">
        <v>1</v>
      </c>
      <c r="AT269" s="77">
        <v>30</v>
      </c>
      <c r="AU269" s="79">
        <v>101</v>
      </c>
      <c r="AV269" s="82">
        <f t="shared" si="104"/>
        <v>30101</v>
      </c>
      <c r="AW269" s="82">
        <f t="shared" si="105"/>
        <v>30101</v>
      </c>
      <c r="AX269" s="5" t="s">
        <v>195</v>
      </c>
    </row>
    <row r="270" spans="1:50" ht="15" hidden="1" customHeight="1" outlineLevel="1" x14ac:dyDescent="0.2">
      <c r="A270" t="s">
        <v>135</v>
      </c>
      <c r="B270" t="s">
        <v>531</v>
      </c>
      <c r="C270" s="1">
        <f t="shared" si="95"/>
        <v>460</v>
      </c>
      <c r="D270" s="7">
        <f>IF(N270&gt;0, RANK(N270,(N270:P270,Q270:AE270)),0)</f>
        <v>2</v>
      </c>
      <c r="E270" s="7">
        <f>IF(O270&gt;0,RANK(O270,(N270:P270,Q270:AE270)),0)</f>
        <v>1</v>
      </c>
      <c r="F270" s="7">
        <f>IF(P270&gt;0,RANK(P270,(N270:P270,Q270:AE270)),0)</f>
        <v>0</v>
      </c>
      <c r="G270" s="45">
        <f t="shared" si="93"/>
        <v>269</v>
      </c>
      <c r="H270" s="48">
        <f t="shared" si="94"/>
        <v>0.58478260869565213</v>
      </c>
      <c r="I270" s="2"/>
      <c r="J270" s="2">
        <f t="shared" si="96"/>
        <v>0.19347826086956521</v>
      </c>
      <c r="K270" s="2">
        <f t="shared" si="97"/>
        <v>0.77826086956521734</v>
      </c>
      <c r="L270" s="2">
        <f t="shared" si="98"/>
        <v>0</v>
      </c>
      <c r="M270" s="2">
        <f t="shared" si="99"/>
        <v>2.826086956521745E-2</v>
      </c>
      <c r="N270" s="1">
        <v>89</v>
      </c>
      <c r="O270" s="1">
        <v>358</v>
      </c>
      <c r="Q270" s="1">
        <v>13</v>
      </c>
      <c r="V270" s="1">
        <v>0</v>
      </c>
      <c r="AG270" s="5">
        <f>IF(Q270&gt;0,RANK(Q270,(N270:P270,Q270:AE270)),0)</f>
        <v>3</v>
      </c>
      <c r="AH270" s="5">
        <f>IF(R270&gt;0,RANK(R270,(N270:P270,Q270:AE270)),0)</f>
        <v>0</v>
      </c>
      <c r="AI270" s="5">
        <f>IF(T270&gt;0,RANK(T270,(N270:P270,Q270:AE270)),0)</f>
        <v>0</v>
      </c>
      <c r="AJ270" s="5">
        <f>IF(S270&gt;0,RANK(S270,(N270:P270,Q270:AE270)),0)</f>
        <v>0</v>
      </c>
      <c r="AK270" s="2">
        <f t="shared" si="100"/>
        <v>2.8260869565217391E-2</v>
      </c>
      <c r="AL270" s="2">
        <f t="shared" si="101"/>
        <v>0</v>
      </c>
      <c r="AM270" s="2">
        <f t="shared" si="102"/>
        <v>0</v>
      </c>
      <c r="AN270" s="2">
        <f t="shared" si="103"/>
        <v>0</v>
      </c>
      <c r="AP270" t="s">
        <v>135</v>
      </c>
      <c r="AQ270" t="s">
        <v>531</v>
      </c>
      <c r="AR270">
        <v>1</v>
      </c>
      <c r="AT270" s="77">
        <v>30</v>
      </c>
      <c r="AU270" s="79">
        <v>103</v>
      </c>
      <c r="AV270" s="82">
        <f t="shared" si="104"/>
        <v>30103</v>
      </c>
      <c r="AW270" s="82">
        <f t="shared" si="105"/>
        <v>30103</v>
      </c>
      <c r="AX270" s="5" t="s">
        <v>195</v>
      </c>
    </row>
    <row r="271" spans="1:50" ht="15" hidden="1" customHeight="1" outlineLevel="1" x14ac:dyDescent="0.2">
      <c r="A271" t="s">
        <v>786</v>
      </c>
      <c r="B271" t="s">
        <v>531</v>
      </c>
      <c r="C271" s="1">
        <f t="shared" si="95"/>
        <v>4248</v>
      </c>
      <c r="D271" s="7">
        <f>IF(N271&gt;0, RANK(N271,(N271:P271,Q271:AE271)),0)</f>
        <v>2</v>
      </c>
      <c r="E271" s="7">
        <f>IF(O271&gt;0,RANK(O271,(N271:P271,Q271:AE271)),0)</f>
        <v>1</v>
      </c>
      <c r="F271" s="7">
        <f>IF(P271&gt;0,RANK(P271,(N271:P271,Q271:AE271)),0)</f>
        <v>0</v>
      </c>
      <c r="G271" s="45">
        <f t="shared" si="93"/>
        <v>1717</v>
      </c>
      <c r="H271" s="48">
        <f t="shared" si="94"/>
        <v>0.40419020715630888</v>
      </c>
      <c r="I271" s="2"/>
      <c r="J271" s="2">
        <f t="shared" si="96"/>
        <v>0.27824858757062149</v>
      </c>
      <c r="K271" s="2">
        <f t="shared" si="97"/>
        <v>0.68243879472693036</v>
      </c>
      <c r="L271" s="2">
        <f t="shared" si="98"/>
        <v>0</v>
      </c>
      <c r="M271" s="2">
        <f t="shared" si="99"/>
        <v>3.9312617702448094E-2</v>
      </c>
      <c r="N271" s="1">
        <v>1182</v>
      </c>
      <c r="O271" s="1">
        <v>2899</v>
      </c>
      <c r="Q271" s="1">
        <v>167</v>
      </c>
      <c r="V271" s="1">
        <v>0</v>
      </c>
      <c r="AG271" s="5">
        <f>IF(Q271&gt;0,RANK(Q271,(N271:P271,Q271:AE271)),0)</f>
        <v>3</v>
      </c>
      <c r="AH271" s="5">
        <f>IF(R271&gt;0,RANK(R271,(N271:P271,Q271:AE271)),0)</f>
        <v>0</v>
      </c>
      <c r="AI271" s="5">
        <f>IF(T271&gt;0,RANK(T271,(N271:P271,Q271:AE271)),0)</f>
        <v>0</v>
      </c>
      <c r="AJ271" s="5">
        <f>IF(S271&gt;0,RANK(S271,(N271:P271,Q271:AE271)),0)</f>
        <v>0</v>
      </c>
      <c r="AK271" s="2">
        <f t="shared" si="100"/>
        <v>3.9312617702448212E-2</v>
      </c>
      <c r="AL271" s="2">
        <f t="shared" si="101"/>
        <v>0</v>
      </c>
      <c r="AM271" s="2">
        <f t="shared" si="102"/>
        <v>0</v>
      </c>
      <c r="AN271" s="2">
        <f t="shared" si="103"/>
        <v>0</v>
      </c>
      <c r="AP271" t="s">
        <v>786</v>
      </c>
      <c r="AQ271" t="s">
        <v>531</v>
      </c>
      <c r="AR271">
        <v>1</v>
      </c>
      <c r="AT271" s="77">
        <v>30</v>
      </c>
      <c r="AU271" s="79">
        <v>105</v>
      </c>
      <c r="AV271" s="82">
        <f t="shared" si="104"/>
        <v>30105</v>
      </c>
      <c r="AW271" s="82">
        <f t="shared" si="105"/>
        <v>30105</v>
      </c>
      <c r="AX271" s="5" t="s">
        <v>195</v>
      </c>
    </row>
    <row r="272" spans="1:50" ht="15" hidden="1" customHeight="1" outlineLevel="1" x14ac:dyDescent="0.2">
      <c r="A272" t="s">
        <v>7</v>
      </c>
      <c r="B272" t="s">
        <v>531</v>
      </c>
      <c r="C272" s="1">
        <f t="shared" si="95"/>
        <v>1060</v>
      </c>
      <c r="D272" s="7">
        <f>IF(N272&gt;0, RANK(N272,(N272:P272,Q272:AE272)),0)</f>
        <v>2</v>
      </c>
      <c r="E272" s="7">
        <f>IF(O272&gt;0,RANK(O272,(N272:P272,Q272:AE272)),0)</f>
        <v>1</v>
      </c>
      <c r="F272" s="7">
        <f>IF(P272&gt;0,RANK(P272,(N272:P272,Q272:AE272)),0)</f>
        <v>0</v>
      </c>
      <c r="G272" s="45">
        <f t="shared" si="93"/>
        <v>516</v>
      </c>
      <c r="H272" s="48">
        <f t="shared" si="94"/>
        <v>0.48679245283018868</v>
      </c>
      <c r="I272" s="2"/>
      <c r="J272" s="2">
        <f t="shared" si="96"/>
        <v>0.23679245283018868</v>
      </c>
      <c r="K272" s="2">
        <f t="shared" si="97"/>
        <v>0.72358490566037736</v>
      </c>
      <c r="L272" s="2">
        <f t="shared" si="98"/>
        <v>0</v>
      </c>
      <c r="M272" s="2">
        <f t="shared" si="99"/>
        <v>3.9622641509433953E-2</v>
      </c>
      <c r="N272" s="1">
        <v>251</v>
      </c>
      <c r="O272" s="1">
        <v>767</v>
      </c>
      <c r="Q272" s="1">
        <v>42</v>
      </c>
      <c r="V272" s="1">
        <v>0</v>
      </c>
      <c r="AG272" s="5">
        <f>IF(Q272&gt;0,RANK(Q272,(N272:P272,Q272:AE272)),0)</f>
        <v>3</v>
      </c>
      <c r="AH272" s="5">
        <f>IF(R272&gt;0,RANK(R272,(N272:P272,Q272:AE272)),0)</f>
        <v>0</v>
      </c>
      <c r="AI272" s="5">
        <f>IF(T272&gt;0,RANK(T272,(N272:P272,Q272:AE272)),0)</f>
        <v>0</v>
      </c>
      <c r="AJ272" s="5">
        <f>IF(S272&gt;0,RANK(S272,(N272:P272,Q272:AE272)),0)</f>
        <v>0</v>
      </c>
      <c r="AK272" s="2">
        <f t="shared" si="100"/>
        <v>3.962264150943396E-2</v>
      </c>
      <c r="AL272" s="2">
        <f t="shared" si="101"/>
        <v>0</v>
      </c>
      <c r="AM272" s="2">
        <f t="shared" si="102"/>
        <v>0</v>
      </c>
      <c r="AN272" s="2">
        <f t="shared" si="103"/>
        <v>0</v>
      </c>
      <c r="AP272" t="s">
        <v>7</v>
      </c>
      <c r="AQ272" t="s">
        <v>531</v>
      </c>
      <c r="AR272">
        <v>1</v>
      </c>
      <c r="AT272" s="77">
        <v>30</v>
      </c>
      <c r="AU272" s="79">
        <v>107</v>
      </c>
      <c r="AV272" s="82">
        <f t="shared" si="104"/>
        <v>30107</v>
      </c>
      <c r="AW272" s="82">
        <f t="shared" si="105"/>
        <v>30107</v>
      </c>
      <c r="AX272" s="5" t="s">
        <v>195</v>
      </c>
    </row>
    <row r="273" spans="1:55" ht="15" hidden="1" customHeight="1" outlineLevel="1" x14ac:dyDescent="0.2">
      <c r="A273" t="s">
        <v>97</v>
      </c>
      <c r="B273" t="s">
        <v>531</v>
      </c>
      <c r="C273" s="1">
        <f t="shared" si="95"/>
        <v>585</v>
      </c>
      <c r="D273" s="7">
        <f>IF(N273&gt;0, RANK(N273,(N273:P273,Q273:AE273)),0)</f>
        <v>2</v>
      </c>
      <c r="E273" s="7">
        <f>IF(O273&gt;0,RANK(O273,(N273:P273,Q273:AE273)),0)</f>
        <v>1</v>
      </c>
      <c r="F273" s="7">
        <f>IF(P273&gt;0,RANK(P273,(N273:P273,Q273:AE273)),0)</f>
        <v>0</v>
      </c>
      <c r="G273" s="45">
        <f t="shared" si="93"/>
        <v>360</v>
      </c>
      <c r="H273" s="48">
        <f t="shared" si="94"/>
        <v>0.61538461538461542</v>
      </c>
      <c r="I273" s="2"/>
      <c r="J273" s="2">
        <f t="shared" si="96"/>
        <v>0.17948717948717949</v>
      </c>
      <c r="K273" s="2">
        <f t="shared" si="97"/>
        <v>0.79487179487179482</v>
      </c>
      <c r="L273" s="2">
        <f t="shared" si="98"/>
        <v>0</v>
      </c>
      <c r="M273" s="2">
        <f t="shared" si="99"/>
        <v>2.5641025641025661E-2</v>
      </c>
      <c r="N273" s="1">
        <v>105</v>
      </c>
      <c r="O273" s="1">
        <v>465</v>
      </c>
      <c r="Q273" s="1">
        <v>15</v>
      </c>
      <c r="V273" s="1">
        <v>0</v>
      </c>
      <c r="AG273" s="5">
        <f>IF(Q273&gt;0,RANK(Q273,(N273:P273,Q273:AE273)),0)</f>
        <v>3</v>
      </c>
      <c r="AH273" s="5">
        <f>IF(R273&gt;0,RANK(R273,(N273:P273,Q273:AE273)),0)</f>
        <v>0</v>
      </c>
      <c r="AI273" s="5">
        <f>IF(T273&gt;0,RANK(T273,(N273:P273,Q273:AE273)),0)</f>
        <v>0</v>
      </c>
      <c r="AJ273" s="5">
        <f>IF(S273&gt;0,RANK(S273,(N273:P273,Q273:AE273)),0)</f>
        <v>0</v>
      </c>
      <c r="AK273" s="2">
        <f t="shared" si="100"/>
        <v>2.564102564102564E-2</v>
      </c>
      <c r="AL273" s="2">
        <f t="shared" si="101"/>
        <v>0</v>
      </c>
      <c r="AM273" s="2">
        <f t="shared" si="102"/>
        <v>0</v>
      </c>
      <c r="AN273" s="2">
        <f t="shared" si="103"/>
        <v>0</v>
      </c>
      <c r="AP273" t="s">
        <v>97</v>
      </c>
      <c r="AQ273" t="s">
        <v>531</v>
      </c>
      <c r="AR273">
        <v>1</v>
      </c>
      <c r="AT273" s="77">
        <v>30</v>
      </c>
      <c r="AU273" s="79">
        <v>109</v>
      </c>
      <c r="AV273" s="82">
        <f t="shared" si="104"/>
        <v>30109</v>
      </c>
      <c r="AW273" s="82">
        <f t="shared" si="105"/>
        <v>30109</v>
      </c>
      <c r="AX273" s="5" t="s">
        <v>195</v>
      </c>
    </row>
    <row r="274" spans="1:55" ht="15" hidden="1" customHeight="1" outlineLevel="1" x14ac:dyDescent="0.2">
      <c r="A274" t="s">
        <v>28</v>
      </c>
      <c r="B274" t="s">
        <v>531</v>
      </c>
      <c r="C274" s="1">
        <f t="shared" si="95"/>
        <v>83789</v>
      </c>
      <c r="D274" s="7">
        <f>IF(N274&gt;0, RANK(N274,(N274:P274,Q274:AE274)),0)</f>
        <v>2</v>
      </c>
      <c r="E274" s="7">
        <f>IF(O274&gt;0,RANK(O274,(N274:P274,Q274:AE274)),0)</f>
        <v>1</v>
      </c>
      <c r="F274" s="7">
        <f>IF(P274&gt;0,RANK(P274,(N274:P274,Q274:AE274)),0)</f>
        <v>0</v>
      </c>
      <c r="G274" s="45">
        <f t="shared" si="93"/>
        <v>17434</v>
      </c>
      <c r="H274" s="48">
        <f t="shared" si="94"/>
        <v>0.20807027175404885</v>
      </c>
      <c r="I274" s="2"/>
      <c r="J274" s="2">
        <f t="shared" si="96"/>
        <v>0.37179104655742401</v>
      </c>
      <c r="K274" s="2">
        <f t="shared" si="97"/>
        <v>0.57986131831147292</v>
      </c>
      <c r="L274" s="2">
        <f t="shared" si="98"/>
        <v>0</v>
      </c>
      <c r="M274" s="2">
        <f t="shared" si="99"/>
        <v>4.8347635131103073E-2</v>
      </c>
      <c r="N274" s="1">
        <v>31152</v>
      </c>
      <c r="O274" s="1">
        <v>48586</v>
      </c>
      <c r="Q274" s="1">
        <v>4051</v>
      </c>
      <c r="V274" s="1">
        <v>0</v>
      </c>
      <c r="AG274" s="5">
        <f>IF(Q274&gt;0,RANK(Q274,(N274:P274,Q274:AE274)),0)</f>
        <v>3</v>
      </c>
      <c r="AH274" s="5">
        <f>IF(R274&gt;0,RANK(R274,(N274:P274,Q274:AE274)),0)</f>
        <v>0</v>
      </c>
      <c r="AI274" s="5">
        <f>IF(T274&gt;0,RANK(T274,(N274:P274,Q274:AE274)),0)</f>
        <v>0</v>
      </c>
      <c r="AJ274" s="5">
        <f>IF(S274&gt;0,RANK(S274,(N274:P274,Q274:AE274)),0)</f>
        <v>0</v>
      </c>
      <c r="AK274" s="2">
        <f t="shared" si="100"/>
        <v>4.8347635131103128E-2</v>
      </c>
      <c r="AL274" s="2">
        <f t="shared" si="101"/>
        <v>0</v>
      </c>
      <c r="AM274" s="2">
        <f t="shared" si="102"/>
        <v>0</v>
      </c>
      <c r="AN274" s="2">
        <f t="shared" si="103"/>
        <v>0</v>
      </c>
      <c r="AP274" t="s">
        <v>28</v>
      </c>
      <c r="AQ274" t="s">
        <v>531</v>
      </c>
      <c r="AR274">
        <v>1</v>
      </c>
      <c r="AT274" s="77">
        <v>30</v>
      </c>
      <c r="AU274" s="79">
        <v>111</v>
      </c>
      <c r="AV274" s="82">
        <f t="shared" si="104"/>
        <v>30111</v>
      </c>
      <c r="AW274" s="82">
        <f t="shared" si="105"/>
        <v>30111</v>
      </c>
      <c r="AX274" s="5" t="s">
        <v>195</v>
      </c>
    </row>
    <row r="275" spans="1:55" ht="15" customHeight="1" collapsed="1" x14ac:dyDescent="0.2">
      <c r="A275" t="s">
        <v>917</v>
      </c>
      <c r="B275" t="s">
        <v>123</v>
      </c>
      <c r="C275" s="1">
        <f t="shared" si="95"/>
        <v>603608</v>
      </c>
      <c r="D275" s="7">
        <f>IF(N275&gt;0, RANK(N275,(N275:P275,Q275:AE275)),0)</f>
        <v>2</v>
      </c>
      <c r="E275" s="7">
        <f>IF(O275&gt;0,RANK(O275,(N275:P275,Q275:AE275)),0)</f>
        <v>1</v>
      </c>
      <c r="F275" s="7">
        <f>IF(P275&gt;0,RANK(P275,(N275:P275,Q275:AE275)),0)</f>
        <v>0</v>
      </c>
      <c r="G275" s="45">
        <f t="shared" si="93"/>
        <v>77688</v>
      </c>
      <c r="H275" s="48">
        <f t="shared" si="94"/>
        <v>0.1287060476335635</v>
      </c>
      <c r="I275" s="2"/>
      <c r="J275" s="2">
        <f t="shared" si="96"/>
        <v>0.41560085353408172</v>
      </c>
      <c r="K275" s="2">
        <f t="shared" si="97"/>
        <v>0.54430690116764524</v>
      </c>
      <c r="L275" s="2">
        <f t="shared" si="98"/>
        <v>0</v>
      </c>
      <c r="M275" s="2">
        <f t="shared" si="99"/>
        <v>4.0092245298273044E-2</v>
      </c>
      <c r="N275" s="1">
        <f>SUM(N219:N274)</f>
        <v>250860</v>
      </c>
      <c r="O275" s="1">
        <f>SUM(O219:O274)</f>
        <v>328548</v>
      </c>
      <c r="Q275" s="1">
        <f>SUM(Q219:Q274)</f>
        <v>24179</v>
      </c>
      <c r="V275" s="1">
        <f>SUM(V219:V274)</f>
        <v>21</v>
      </c>
      <c r="AG275" s="5">
        <f>IF(Q275&gt;0,RANK(Q275,(N275:P275,Q275:AE275)),0)</f>
        <v>3</v>
      </c>
      <c r="AH275" s="5">
        <f>IF(R275&gt;0,RANK(R275,(N275:P275,Q275:AE275)),0)</f>
        <v>0</v>
      </c>
      <c r="AI275" s="5">
        <f>IF(T275&gt;0,RANK(T275,(N275:P275,Q275:AE275)),0)</f>
        <v>0</v>
      </c>
      <c r="AJ275" s="5">
        <f>IF(S275&gt;0,RANK(S275,(N275:P275,Q275:AE275)),0)</f>
        <v>0</v>
      </c>
      <c r="AK275" s="2">
        <f t="shared" si="100"/>
        <v>4.0057454506898516E-2</v>
      </c>
      <c r="AL275" s="2">
        <f t="shared" si="101"/>
        <v>0</v>
      </c>
      <c r="AM275" s="2">
        <f t="shared" si="102"/>
        <v>0</v>
      </c>
      <c r="AN275" s="2">
        <f t="shared" si="103"/>
        <v>0</v>
      </c>
      <c r="AP275" t="s">
        <v>917</v>
      </c>
      <c r="AQ275" t="s">
        <v>123</v>
      </c>
      <c r="AT275" s="77">
        <v>30</v>
      </c>
      <c r="AU275" s="79"/>
      <c r="AV275" s="77">
        <v>30</v>
      </c>
      <c r="AW275" s="77">
        <f t="shared" si="105"/>
        <v>30</v>
      </c>
      <c r="AX275" s="5" t="s">
        <v>963</v>
      </c>
    </row>
    <row r="276" spans="1:55" ht="15" customHeight="1" x14ac:dyDescent="0.2">
      <c r="C276" s="1"/>
      <c r="D276" s="7"/>
      <c r="E276" s="7"/>
      <c r="F276" s="7"/>
      <c r="G276" s="45"/>
      <c r="H276" s="48"/>
      <c r="I276" s="2"/>
      <c r="AG276" s="1"/>
      <c r="AH276" s="1"/>
      <c r="AI276" s="1"/>
      <c r="AJ276" s="1"/>
      <c r="AK276" s="1"/>
      <c r="AL276" s="5"/>
      <c r="AM276" s="5"/>
      <c r="AN276" s="5"/>
      <c r="AO276" s="5"/>
      <c r="AT276" s="77"/>
      <c r="AU276" s="79"/>
      <c r="AW276" s="80"/>
      <c r="AY276" s="77"/>
      <c r="AZ276" s="79"/>
      <c r="BA276" s="80"/>
      <c r="BC276" s="5"/>
    </row>
    <row r="277" spans="1:55" ht="15" hidden="1" customHeight="1" outlineLevel="1" x14ac:dyDescent="0.2">
      <c r="A277" t="s">
        <v>307</v>
      </c>
      <c r="B277" t="s">
        <v>11</v>
      </c>
      <c r="C277" s="1">
        <f t="shared" ref="C277:C287" si="106">SUM(N277:AE277)</f>
        <v>38103</v>
      </c>
      <c r="D277" s="7">
        <f>IF(N277&gt;0, RANK(N277,(N277:P277,Q277:AE277)),0)</f>
        <v>2</v>
      </c>
      <c r="E277" s="7">
        <f>IF(O277&gt;0,RANK(O277,(N277:P277,Q277:AE277)),0)</f>
        <v>1</v>
      </c>
      <c r="F277" s="7">
        <f>IF(P277&gt;0,RANK(P277,(N277:P277,Q277:AE277)),0)</f>
        <v>0</v>
      </c>
      <c r="G277" s="45">
        <f t="shared" ref="G277:G287" si="107">IF(C277&gt;0,MAX(N277:P277)-LARGE(N277:P277,2),0)</f>
        <v>18583</v>
      </c>
      <c r="H277" s="48">
        <f t="shared" ref="H277:H287" si="108">IF(C277&gt;0,G277/C277,0)</f>
        <v>0.4877043802325276</v>
      </c>
      <c r="I277" s="2"/>
      <c r="J277" s="2">
        <f t="shared" ref="J277:J287" si="109">IF($C277=0,"-",N277/$C277)</f>
        <v>0.24908799832034223</v>
      </c>
      <c r="K277" s="2">
        <f t="shared" ref="K277:K287" si="110">IF($C277=0,"-",O277/$C277)</f>
        <v>0.73679237855286983</v>
      </c>
      <c r="L277" s="2">
        <f t="shared" ref="L277:L287" si="111">IF($C277=0,"-",P277/$C277)</f>
        <v>0</v>
      </c>
      <c r="M277" s="2">
        <f t="shared" ref="M277:M287" si="112">IF(C277=0,"-",(1-J277-K277-L277))</f>
        <v>1.4119623126787939E-2</v>
      </c>
      <c r="N277" s="1">
        <f>SUMIF(Town!$AO$3:$AO$243,$AV277,Town!N$3:N$243)</f>
        <v>9491</v>
      </c>
      <c r="O277" s="1">
        <f>SUMIF(Town!$AO$3:$AO$243,$AV277,Town!O$3:O$243)</f>
        <v>28074</v>
      </c>
      <c r="Q277" s="1">
        <f>SUMIF(Town!$AO$3:$AO$243,$AV277,Town!Q$3:Q$243)</f>
        <v>500</v>
      </c>
      <c r="U277" s="1">
        <f>SUMIF(Town!$AO$3:$AO$243,$AV277,Town!U$3:U$243)</f>
        <v>38</v>
      </c>
      <c r="AG277" s="5">
        <f>IF(Q277&gt;0,RANK(Q277,(N277:P277,Q277:AE277)),0)</f>
        <v>3</v>
      </c>
      <c r="AH277" s="5">
        <f>IF(R277&gt;0,RANK(R277,(N277:P277,Q277:AE277)),0)</f>
        <v>0</v>
      </c>
      <c r="AI277" s="5">
        <f>IF(T277&gt;0,RANK(T277,(N277:P277,Q277:AE277)),0)</f>
        <v>0</v>
      </c>
      <c r="AJ277" s="5">
        <f>IF(S277&gt;0,RANK(S277,(N277:P277,Q277:AE277)),0)</f>
        <v>0</v>
      </c>
      <c r="AK277" s="2">
        <f t="shared" ref="AK277:AK287" si="113">IF($C277=0,"-",Q277/$C277)</f>
        <v>1.3122326326011076E-2</v>
      </c>
      <c r="AL277" s="2">
        <f t="shared" ref="AL277:AL287" si="114">IF($C277=0,"-",R277/$C277)</f>
        <v>0</v>
      </c>
      <c r="AM277" s="2">
        <f t="shared" ref="AM277:AM287" si="115">IF($C277=0,"-",T277/$C277)</f>
        <v>0</v>
      </c>
      <c r="AN277" s="2">
        <f t="shared" ref="AN277:AN287" si="116">IF($C277=0,"-",S277/$C277)</f>
        <v>0</v>
      </c>
      <c r="AO277" s="5"/>
      <c r="AP277" t="s">
        <v>307</v>
      </c>
      <c r="AQ277" t="s">
        <v>11</v>
      </c>
      <c r="AT277" s="77">
        <v>33</v>
      </c>
      <c r="AU277" s="79">
        <v>1</v>
      </c>
      <c r="AV277" s="80">
        <f t="shared" ref="AV277:AV286" si="117">AT277*1000+AU277</f>
        <v>33001</v>
      </c>
      <c r="AW277" s="80">
        <f t="shared" si="105"/>
        <v>33001</v>
      </c>
      <c r="AX277" s="5" t="s">
        <v>195</v>
      </c>
      <c r="AY277" s="77"/>
      <c r="AZ277" s="79"/>
      <c r="BA277" s="80"/>
      <c r="BC277" s="5"/>
    </row>
    <row r="278" spans="1:55" ht="15" hidden="1" customHeight="1" outlineLevel="1" x14ac:dyDescent="0.2">
      <c r="A278" t="s">
        <v>792</v>
      </c>
      <c r="B278" t="s">
        <v>11</v>
      </c>
      <c r="C278" s="1">
        <f t="shared" si="106"/>
        <v>32915</v>
      </c>
      <c r="D278" s="7">
        <f>IF(N278&gt;0, RANK(N278,(N278:P278,Q278:AE278)),0)</f>
        <v>2</v>
      </c>
      <c r="E278" s="7">
        <f>IF(O278&gt;0,RANK(O278,(N278:P278,Q278:AE278)),0)</f>
        <v>1</v>
      </c>
      <c r="F278" s="7">
        <f>IF(P278&gt;0,RANK(P278,(N278:P278,Q278:AE278)),0)</f>
        <v>0</v>
      </c>
      <c r="G278" s="45">
        <f t="shared" si="107"/>
        <v>11691</v>
      </c>
      <c r="H278" s="48">
        <f t="shared" si="108"/>
        <v>0.3551876044356676</v>
      </c>
      <c r="I278" s="2"/>
      <c r="J278" s="2">
        <f t="shared" si="109"/>
        <v>0.31681604131854779</v>
      </c>
      <c r="K278" s="2">
        <f t="shared" si="110"/>
        <v>0.67200364575421545</v>
      </c>
      <c r="L278" s="2">
        <f t="shared" si="111"/>
        <v>0</v>
      </c>
      <c r="M278" s="2">
        <f t="shared" si="112"/>
        <v>1.1180312927236757E-2</v>
      </c>
      <c r="N278" s="1">
        <f>SUMIF(Town!$AO$3:$AO$243,$AV278,Town!N$3:N$243)</f>
        <v>10428</v>
      </c>
      <c r="O278" s="1">
        <f>SUMIF(Town!$AO$3:$AO$243,$AV278,Town!O$3:O$243)</f>
        <v>22119</v>
      </c>
      <c r="Q278" s="1">
        <f>SUMIF(Town!$AO$3:$AO$243,$AV278,Town!Q$3:Q$243)</f>
        <v>348</v>
      </c>
      <c r="U278" s="1">
        <f>SUMIF(Town!$AO$3:$AO$243,$AV278,Town!U$3:U$243)</f>
        <v>20</v>
      </c>
      <c r="AG278" s="5">
        <f>IF(Q278&gt;0,RANK(Q278,(N278:P278,Q278:AE278)),0)</f>
        <v>3</v>
      </c>
      <c r="AH278" s="5">
        <f>IF(R278&gt;0,RANK(R278,(N278:P278,Q278:AE278)),0)</f>
        <v>0</v>
      </c>
      <c r="AI278" s="5">
        <f>IF(T278&gt;0,RANK(T278,(N278:P278,Q278:AE278)),0)</f>
        <v>0</v>
      </c>
      <c r="AJ278" s="5">
        <f>IF(S278&gt;0,RANK(S278,(N278:P278,Q278:AE278)),0)</f>
        <v>0</v>
      </c>
      <c r="AK278" s="2">
        <f t="shared" si="113"/>
        <v>1.0572687224669603E-2</v>
      </c>
      <c r="AL278" s="2">
        <f t="shared" si="114"/>
        <v>0</v>
      </c>
      <c r="AM278" s="2">
        <f t="shared" si="115"/>
        <v>0</v>
      </c>
      <c r="AN278" s="2">
        <f t="shared" si="116"/>
        <v>0</v>
      </c>
      <c r="AO278" s="5"/>
      <c r="AP278" t="s">
        <v>792</v>
      </c>
      <c r="AQ278" t="s">
        <v>11</v>
      </c>
      <c r="AR278">
        <v>1</v>
      </c>
      <c r="AT278" s="77">
        <v>33</v>
      </c>
      <c r="AU278" s="79">
        <v>3</v>
      </c>
      <c r="AV278" s="80">
        <f t="shared" si="117"/>
        <v>33003</v>
      </c>
      <c r="AW278" s="80">
        <f t="shared" si="105"/>
        <v>33003</v>
      </c>
      <c r="AX278" s="5" t="s">
        <v>195</v>
      </c>
      <c r="AY278" s="77"/>
      <c r="AZ278" s="79"/>
      <c r="BA278" s="80"/>
      <c r="BC278" s="5"/>
    </row>
    <row r="279" spans="1:55" ht="15" hidden="1" customHeight="1" outlineLevel="1" x14ac:dyDescent="0.2">
      <c r="A279" t="s">
        <v>12</v>
      </c>
      <c r="B279" t="s">
        <v>11</v>
      </c>
      <c r="C279" s="1">
        <f t="shared" si="106"/>
        <v>43511</v>
      </c>
      <c r="D279" s="7">
        <f>IF(N279&gt;0, RANK(N279,(N279:P279,Q279:AE279)),0)</f>
        <v>2</v>
      </c>
      <c r="E279" s="7">
        <f>IF(O279&gt;0,RANK(O279,(N279:P279,Q279:AE279)),0)</f>
        <v>1</v>
      </c>
      <c r="F279" s="7">
        <f>IF(P279&gt;0,RANK(P279,(N279:P279,Q279:AE279)),0)</f>
        <v>0</v>
      </c>
      <c r="G279" s="45">
        <f t="shared" si="107"/>
        <v>6735</v>
      </c>
      <c r="H279" s="48">
        <f t="shared" si="108"/>
        <v>0.15478844430144101</v>
      </c>
      <c r="I279" s="2"/>
      <c r="J279" s="2">
        <f t="shared" si="109"/>
        <v>0.41306795982625083</v>
      </c>
      <c r="K279" s="2">
        <f t="shared" si="110"/>
        <v>0.56785640412769189</v>
      </c>
      <c r="L279" s="2">
        <f t="shared" si="111"/>
        <v>0</v>
      </c>
      <c r="M279" s="2">
        <f t="shared" si="112"/>
        <v>1.9075636046057332E-2</v>
      </c>
      <c r="N279" s="1">
        <f>SUMIF(Town!$AO$3:$AO$243,$AV279,Town!N$3:N$243)</f>
        <v>17973</v>
      </c>
      <c r="O279" s="1">
        <f>SUMIF(Town!$AO$3:$AO$243,$AV279,Town!O$3:O$243)</f>
        <v>24708</v>
      </c>
      <c r="Q279" s="1">
        <f>SUMIF(Town!$AO$3:$AO$243,$AV279,Town!Q$3:Q$243)</f>
        <v>781</v>
      </c>
      <c r="U279" s="1">
        <f>SUMIF(Town!$AO$3:$AO$243,$AV279,Town!U$3:U$243)</f>
        <v>49</v>
      </c>
      <c r="AG279" s="5">
        <f>IF(Q279&gt;0,RANK(Q279,(N279:P279,Q279:AE279)),0)</f>
        <v>3</v>
      </c>
      <c r="AH279" s="5">
        <f>IF(R279&gt;0,RANK(R279,(N279:P279,Q279:AE279)),0)</f>
        <v>0</v>
      </c>
      <c r="AI279" s="5">
        <f>IF(T279&gt;0,RANK(T279,(N279:P279,Q279:AE279)),0)</f>
        <v>0</v>
      </c>
      <c r="AJ279" s="5">
        <f>IF(S279&gt;0,RANK(S279,(N279:P279,Q279:AE279)),0)</f>
        <v>0</v>
      </c>
      <c r="AK279" s="2">
        <f t="shared" si="113"/>
        <v>1.7949484038518995E-2</v>
      </c>
      <c r="AL279" s="2">
        <f t="shared" si="114"/>
        <v>0</v>
      </c>
      <c r="AM279" s="2">
        <f t="shared" si="115"/>
        <v>0</v>
      </c>
      <c r="AN279" s="2">
        <f t="shared" si="116"/>
        <v>0</v>
      </c>
      <c r="AO279" s="5"/>
      <c r="AP279" t="s">
        <v>12</v>
      </c>
      <c r="AQ279" t="s">
        <v>11</v>
      </c>
      <c r="AR279">
        <v>2</v>
      </c>
      <c r="AT279" s="77">
        <v>33</v>
      </c>
      <c r="AU279" s="79">
        <v>5</v>
      </c>
      <c r="AV279" s="80">
        <f t="shared" si="117"/>
        <v>33005</v>
      </c>
      <c r="AW279" s="80">
        <f t="shared" si="105"/>
        <v>33005</v>
      </c>
      <c r="AX279" s="5" t="s">
        <v>195</v>
      </c>
      <c r="AY279" s="77"/>
      <c r="AZ279" s="79"/>
      <c r="BA279" s="80"/>
      <c r="BC279" s="5"/>
    </row>
    <row r="280" spans="1:55" ht="15" hidden="1" customHeight="1" outlineLevel="1" x14ac:dyDescent="0.2">
      <c r="A280" t="s">
        <v>13</v>
      </c>
      <c r="B280" t="s">
        <v>11</v>
      </c>
      <c r="C280" s="1">
        <f t="shared" si="106"/>
        <v>16350</v>
      </c>
      <c r="D280" s="7">
        <f>IF(N280&gt;0, RANK(N280,(N280:P280,Q280:AE280)),0)</f>
        <v>2</v>
      </c>
      <c r="E280" s="7">
        <f>IF(O280&gt;0,RANK(O280,(N280:P280,Q280:AE280)),0)</f>
        <v>1</v>
      </c>
      <c r="F280" s="7">
        <f>IF(P280&gt;0,RANK(P280,(N280:P280,Q280:AE280)),0)</f>
        <v>0</v>
      </c>
      <c r="G280" s="45">
        <f t="shared" si="107"/>
        <v>6743</v>
      </c>
      <c r="H280" s="48">
        <f t="shared" si="108"/>
        <v>0.41241590214067281</v>
      </c>
      <c r="I280" s="2"/>
      <c r="J280" s="2">
        <f t="shared" si="109"/>
        <v>0.28538226299694192</v>
      </c>
      <c r="K280" s="2">
        <f t="shared" si="110"/>
        <v>0.69779816513761472</v>
      </c>
      <c r="L280" s="2">
        <f t="shared" si="111"/>
        <v>0</v>
      </c>
      <c r="M280" s="2">
        <f t="shared" si="112"/>
        <v>1.6819571865443361E-2</v>
      </c>
      <c r="N280" s="1">
        <f>SUMIF(Town!$AO$3:$AO$243,$AV280,Town!N$3:N$243)</f>
        <v>4666</v>
      </c>
      <c r="O280" s="1">
        <f>SUMIF(Town!$AO$3:$AO$243,$AV280,Town!O$3:O$243)</f>
        <v>11409</v>
      </c>
      <c r="Q280" s="1">
        <f>SUMIF(Town!$AO$3:$AO$243,$AV280,Town!Q$3:Q$243)</f>
        <v>265</v>
      </c>
      <c r="U280" s="1">
        <f>SUMIF(Town!$AO$3:$AO$243,$AV280,Town!U$3:U$243)</f>
        <v>10</v>
      </c>
      <c r="AG280" s="5">
        <f>IF(Q280&gt;0,RANK(Q280,(N280:P280,Q280:AE280)),0)</f>
        <v>3</v>
      </c>
      <c r="AH280" s="5">
        <f>IF(R280&gt;0,RANK(R280,(N280:P280,Q280:AE280)),0)</f>
        <v>0</v>
      </c>
      <c r="AI280" s="5">
        <f>IF(T280&gt;0,RANK(T280,(N280:P280,Q280:AE280)),0)</f>
        <v>0</v>
      </c>
      <c r="AJ280" s="5">
        <f>IF(S280&gt;0,RANK(S280,(N280:P280,Q280:AE280)),0)</f>
        <v>0</v>
      </c>
      <c r="AK280" s="2">
        <f t="shared" si="113"/>
        <v>1.6207951070336391E-2</v>
      </c>
      <c r="AL280" s="2">
        <f t="shared" si="114"/>
        <v>0</v>
      </c>
      <c r="AM280" s="2">
        <f t="shared" si="115"/>
        <v>0</v>
      </c>
      <c r="AN280" s="2">
        <f t="shared" si="116"/>
        <v>0</v>
      </c>
      <c r="AO280" s="5"/>
      <c r="AP280" t="s">
        <v>13</v>
      </c>
      <c r="AQ280" t="s">
        <v>11</v>
      </c>
      <c r="AR280">
        <v>2</v>
      </c>
      <c r="AT280" s="77">
        <v>33</v>
      </c>
      <c r="AU280" s="79">
        <v>7</v>
      </c>
      <c r="AV280" s="80">
        <f t="shared" si="117"/>
        <v>33007</v>
      </c>
      <c r="AW280" s="80">
        <f t="shared" si="105"/>
        <v>33007</v>
      </c>
      <c r="AX280" s="5" t="s">
        <v>195</v>
      </c>
      <c r="AY280" s="77"/>
      <c r="AZ280" s="79"/>
      <c r="BA280" s="80"/>
      <c r="BC280" s="5"/>
    </row>
    <row r="281" spans="1:55" ht="15" hidden="1" customHeight="1" outlineLevel="1" x14ac:dyDescent="0.2">
      <c r="A281" t="s">
        <v>14</v>
      </c>
      <c r="B281" t="s">
        <v>11</v>
      </c>
      <c r="C281" s="1">
        <f t="shared" si="106"/>
        <v>53078</v>
      </c>
      <c r="D281" s="7">
        <f>IF(N281&gt;0, RANK(N281,(N281:P281,Q281:AE281)),0)</f>
        <v>2</v>
      </c>
      <c r="E281" s="7">
        <f>IF(O281&gt;0,RANK(O281,(N281:P281,Q281:AE281)),0)</f>
        <v>1</v>
      </c>
      <c r="F281" s="7">
        <f>IF(P281&gt;0,RANK(P281,(N281:P281,Q281:AE281)),0)</f>
        <v>0</v>
      </c>
      <c r="G281" s="45">
        <f t="shared" si="107"/>
        <v>6151</v>
      </c>
      <c r="H281" s="48">
        <f t="shared" si="108"/>
        <v>0.11588605448585101</v>
      </c>
      <c r="I281" s="2"/>
      <c r="J281" s="2">
        <f t="shared" si="109"/>
        <v>0.43375786578243342</v>
      </c>
      <c r="K281" s="2">
        <f t="shared" si="110"/>
        <v>0.54964392026828446</v>
      </c>
      <c r="L281" s="2">
        <f t="shared" si="111"/>
        <v>0</v>
      </c>
      <c r="M281" s="2">
        <f t="shared" si="112"/>
        <v>1.659821394928207E-2</v>
      </c>
      <c r="N281" s="1">
        <f>SUMIF(Town!$AO$3:$AO$243,$AV281,Town!N$3:N$243)</f>
        <v>23023</v>
      </c>
      <c r="O281" s="1">
        <f>SUMIF(Town!$AO$3:$AO$243,$AV281,Town!O$3:O$243)</f>
        <v>29174</v>
      </c>
      <c r="Q281" s="1">
        <f>SUMIF(Town!$AO$3:$AO$243,$AV281,Town!Q$3:Q$243)</f>
        <v>838</v>
      </c>
      <c r="U281" s="1">
        <f>SUMIF(Town!$AO$3:$AO$243,$AV281,Town!U$3:U$243)</f>
        <v>43</v>
      </c>
      <c r="AG281" s="5">
        <f>IF(Q281&gt;0,RANK(Q281,(N281:P281,Q281:AE281)),0)</f>
        <v>3</v>
      </c>
      <c r="AH281" s="5">
        <f>IF(R281&gt;0,RANK(R281,(N281:P281,Q281:AE281)),0)</f>
        <v>0</v>
      </c>
      <c r="AI281" s="5">
        <f>IF(T281&gt;0,RANK(T281,(N281:P281,Q281:AE281)),0)</f>
        <v>0</v>
      </c>
      <c r="AJ281" s="5">
        <f>IF(S281&gt;0,RANK(S281,(N281:P281,Q281:AE281)),0)</f>
        <v>0</v>
      </c>
      <c r="AK281" s="2">
        <f t="shared" si="113"/>
        <v>1.5788085459135612E-2</v>
      </c>
      <c r="AL281" s="2">
        <f t="shared" si="114"/>
        <v>0</v>
      </c>
      <c r="AM281" s="2">
        <f t="shared" si="115"/>
        <v>0</v>
      </c>
      <c r="AN281" s="2">
        <f t="shared" si="116"/>
        <v>0</v>
      </c>
      <c r="AO281" s="5"/>
      <c r="AP281" t="s">
        <v>14</v>
      </c>
      <c r="AQ281" t="s">
        <v>11</v>
      </c>
      <c r="AT281" s="77">
        <v>33</v>
      </c>
      <c r="AU281" s="79">
        <v>9</v>
      </c>
      <c r="AV281" s="80">
        <f t="shared" si="117"/>
        <v>33009</v>
      </c>
      <c r="AW281" s="80">
        <f t="shared" si="105"/>
        <v>33009</v>
      </c>
      <c r="AX281" s="5" t="s">
        <v>195</v>
      </c>
      <c r="AY281" s="77"/>
      <c r="AZ281" s="79"/>
      <c r="BA281" s="80"/>
      <c r="BC281" s="5"/>
    </row>
    <row r="282" spans="1:55" ht="15" hidden="1" customHeight="1" outlineLevel="1" x14ac:dyDescent="0.2">
      <c r="A282" t="s">
        <v>15</v>
      </c>
      <c r="B282" t="s">
        <v>11</v>
      </c>
      <c r="C282" s="1">
        <f t="shared" si="106"/>
        <v>226491</v>
      </c>
      <c r="D282" s="7">
        <f>IF(N282&gt;0, RANK(N282,(N282:P282,Q282:AE282)),0)</f>
        <v>2</v>
      </c>
      <c r="E282" s="7">
        <f>IF(O282&gt;0,RANK(O282,(N282:P282,Q282:AE282)),0)</f>
        <v>1</v>
      </c>
      <c r="F282" s="7">
        <f>IF(P282&gt;0,RANK(P282,(N282:P282,Q282:AE282)),0)</f>
        <v>0</v>
      </c>
      <c r="G282" s="45">
        <f t="shared" si="107"/>
        <v>77539</v>
      </c>
      <c r="H282" s="48">
        <f t="shared" si="108"/>
        <v>0.34234914411610173</v>
      </c>
      <c r="I282" s="2"/>
      <c r="J282" s="2">
        <f t="shared" si="109"/>
        <v>0.32060435072475285</v>
      </c>
      <c r="K282" s="2">
        <f t="shared" si="110"/>
        <v>0.66295349484085464</v>
      </c>
      <c r="L282" s="2">
        <f t="shared" si="111"/>
        <v>0</v>
      </c>
      <c r="M282" s="2">
        <f t="shared" si="112"/>
        <v>1.6442154434392453E-2</v>
      </c>
      <c r="N282" s="1">
        <f>SUMIF(Town!$AO$3:$AO$243,$AV282,Town!N$3:N$243)</f>
        <v>72614</v>
      </c>
      <c r="O282" s="1">
        <f>SUMIF(Town!$AO$3:$AO$243,$AV282,Town!O$3:O$243)</f>
        <v>150153</v>
      </c>
      <c r="Q282" s="1">
        <f>SUMIF(Town!$AO$3:$AO$243,$AV282,Town!Q$3:Q$243)</f>
        <v>3524</v>
      </c>
      <c r="U282" s="1">
        <f>SUMIF(Town!$AO$3:$AO$243,$AV282,Town!U$3:U$243)</f>
        <v>200</v>
      </c>
      <c r="AG282" s="5">
        <f>IF(Q282&gt;0,RANK(Q282,(N282:P282,Q282:AE282)),0)</f>
        <v>3</v>
      </c>
      <c r="AH282" s="5">
        <f>IF(R282&gt;0,RANK(R282,(N282:P282,Q282:AE282)),0)</f>
        <v>0</v>
      </c>
      <c r="AI282" s="5">
        <f>IF(T282&gt;0,RANK(T282,(N282:P282,Q282:AE282)),0)</f>
        <v>0</v>
      </c>
      <c r="AJ282" s="5">
        <f>IF(S282&gt;0,RANK(S282,(N282:P282,Q282:AE282)),0)</f>
        <v>0</v>
      </c>
      <c r="AK282" s="2">
        <f t="shared" si="113"/>
        <v>1.5559117139312378E-2</v>
      </c>
      <c r="AL282" s="2">
        <f t="shared" si="114"/>
        <v>0</v>
      </c>
      <c r="AM282" s="2">
        <f t="shared" si="115"/>
        <v>0</v>
      </c>
      <c r="AN282" s="2">
        <f t="shared" si="116"/>
        <v>0</v>
      </c>
      <c r="AO282" s="5"/>
      <c r="AP282" t="s">
        <v>15</v>
      </c>
      <c r="AQ282" t="s">
        <v>11</v>
      </c>
      <c r="AT282" s="77">
        <v>33</v>
      </c>
      <c r="AU282" s="79">
        <v>11</v>
      </c>
      <c r="AV282" s="80">
        <f t="shared" si="117"/>
        <v>33011</v>
      </c>
      <c r="AW282" s="80">
        <f t="shared" si="105"/>
        <v>33011</v>
      </c>
      <c r="AX282" s="5" t="s">
        <v>195</v>
      </c>
      <c r="AY282" s="77"/>
      <c r="AZ282" s="79"/>
      <c r="BA282" s="80"/>
      <c r="BC282" s="5"/>
    </row>
    <row r="283" spans="1:55" ht="15" hidden="1" customHeight="1" outlineLevel="1" x14ac:dyDescent="0.2">
      <c r="A283" t="s">
        <v>16</v>
      </c>
      <c r="B283" t="s">
        <v>11</v>
      </c>
      <c r="C283" s="1">
        <f t="shared" si="106"/>
        <v>89089</v>
      </c>
      <c r="D283" s="7">
        <f>IF(N283&gt;0, RANK(N283,(N283:P283,Q283:AE283)),0)</f>
        <v>2</v>
      </c>
      <c r="E283" s="7">
        <f>IF(O283&gt;0,RANK(O283,(N283:P283,Q283:AE283)),0)</f>
        <v>1</v>
      </c>
      <c r="F283" s="7">
        <f>IF(P283&gt;0,RANK(P283,(N283:P283,Q283:AE283)),0)</f>
        <v>0</v>
      </c>
      <c r="G283" s="45">
        <f t="shared" si="107"/>
        <v>24694</v>
      </c>
      <c r="H283" s="48">
        <f t="shared" si="108"/>
        <v>0.27718349066663672</v>
      </c>
      <c r="I283" s="2"/>
      <c r="J283" s="2">
        <f t="shared" si="109"/>
        <v>0.35438718584786</v>
      </c>
      <c r="K283" s="2">
        <f t="shared" si="110"/>
        <v>0.63157067651449672</v>
      </c>
      <c r="L283" s="2">
        <f t="shared" si="111"/>
        <v>0</v>
      </c>
      <c r="M283" s="2">
        <f t="shared" si="112"/>
        <v>1.4042137637643282E-2</v>
      </c>
      <c r="N283" s="1">
        <f>SUMIF(Town!$AO$3:$AO$243,$AV283,Town!N$3:N$243)</f>
        <v>31572</v>
      </c>
      <c r="O283" s="1">
        <f>SUMIF(Town!$AO$3:$AO$243,$AV283,Town!O$3:O$243)</f>
        <v>56266</v>
      </c>
      <c r="Q283" s="1">
        <f>SUMIF(Town!$AO$3:$AO$243,$AV283,Town!Q$3:Q$243)</f>
        <v>1145</v>
      </c>
      <c r="U283" s="1">
        <f>SUMIF(Town!$AO$3:$AO$243,$AV283,Town!U$3:U$243)</f>
        <v>106</v>
      </c>
      <c r="AG283" s="5">
        <f>IF(Q283&gt;0,RANK(Q283,(N283:P283,Q283:AE283)),0)</f>
        <v>3</v>
      </c>
      <c r="AH283" s="5">
        <f>IF(R283&gt;0,RANK(R283,(N283:P283,Q283:AE283)),0)</f>
        <v>0</v>
      </c>
      <c r="AI283" s="5">
        <f>IF(T283&gt;0,RANK(T283,(N283:P283,Q283:AE283)),0)</f>
        <v>0</v>
      </c>
      <c r="AJ283" s="5">
        <f>IF(S283&gt;0,RANK(S283,(N283:P283,Q283:AE283)),0)</f>
        <v>0</v>
      </c>
      <c r="AK283" s="2">
        <f t="shared" si="113"/>
        <v>1.285231622310274E-2</v>
      </c>
      <c r="AL283" s="2">
        <f t="shared" si="114"/>
        <v>0</v>
      </c>
      <c r="AM283" s="2">
        <f t="shared" si="115"/>
        <v>0</v>
      </c>
      <c r="AN283" s="2">
        <f t="shared" si="116"/>
        <v>0</v>
      </c>
      <c r="AO283" s="5"/>
      <c r="AP283" t="s">
        <v>16</v>
      </c>
      <c r="AQ283" t="s">
        <v>11</v>
      </c>
      <c r="AT283" s="77">
        <v>33</v>
      </c>
      <c r="AU283" s="79">
        <v>13</v>
      </c>
      <c r="AV283" s="80">
        <f t="shared" si="117"/>
        <v>33013</v>
      </c>
      <c r="AW283" s="80">
        <f t="shared" si="105"/>
        <v>33013</v>
      </c>
      <c r="AX283" s="5" t="s">
        <v>195</v>
      </c>
      <c r="AY283" s="77"/>
      <c r="AZ283" s="79"/>
      <c r="BA283" s="80"/>
      <c r="BC283" s="5"/>
    </row>
    <row r="284" spans="1:55" ht="15" hidden="1" customHeight="1" outlineLevel="1" x14ac:dyDescent="0.2">
      <c r="A284" t="s">
        <v>289</v>
      </c>
      <c r="B284" t="s">
        <v>11</v>
      </c>
      <c r="C284" s="1">
        <f t="shared" si="106"/>
        <v>196996</v>
      </c>
      <c r="D284" s="7">
        <f>IF(N284&gt;0, RANK(N284,(N284:P284,Q284:AE284)),0)</f>
        <v>2</v>
      </c>
      <c r="E284" s="7">
        <f>IF(O284&gt;0,RANK(O284,(N284:P284,Q284:AE284)),0)</f>
        <v>1</v>
      </c>
      <c r="F284" s="7">
        <f>IF(P284&gt;0,RANK(P284,(N284:P284,Q284:AE284)),0)</f>
        <v>0</v>
      </c>
      <c r="G284" s="45">
        <f t="shared" si="107"/>
        <v>74060</v>
      </c>
      <c r="H284" s="48">
        <f t="shared" si="108"/>
        <v>0.37594671973034988</v>
      </c>
      <c r="I284" s="2"/>
      <c r="J284" s="2">
        <f t="shared" si="109"/>
        <v>0.30575240106398099</v>
      </c>
      <c r="K284" s="2">
        <f t="shared" si="110"/>
        <v>0.68169912079433082</v>
      </c>
      <c r="L284" s="2">
        <f t="shared" si="111"/>
        <v>0</v>
      </c>
      <c r="M284" s="2">
        <f t="shared" si="112"/>
        <v>1.2548478141688246E-2</v>
      </c>
      <c r="N284" s="1">
        <f>SUMIF(Town!$AO$3:$AO$243,$AV284,Town!N$3:N$243)</f>
        <v>60232</v>
      </c>
      <c r="O284" s="1">
        <f>SUMIF(Town!$AO$3:$AO$243,$AV284,Town!O$3:O$243)</f>
        <v>134292</v>
      </c>
      <c r="Q284" s="1">
        <f>SUMIF(Town!$AO$3:$AO$243,$AV284,Town!Q$3:Q$243)</f>
        <v>2337</v>
      </c>
      <c r="U284" s="1">
        <f>SUMIF(Town!$AO$3:$AO$243,$AV284,Town!U$3:U$243)</f>
        <v>135</v>
      </c>
      <c r="AG284" s="5">
        <f>IF(Q284&gt;0,RANK(Q284,(N284:P284,Q284:AE284)),0)</f>
        <v>3</v>
      </c>
      <c r="AH284" s="5">
        <f>IF(R284&gt;0,RANK(R284,(N284:P284,Q284:AE284)),0)</f>
        <v>0</v>
      </c>
      <c r="AI284" s="5">
        <f>IF(T284&gt;0,RANK(T284,(N284:P284,Q284:AE284)),0)</f>
        <v>0</v>
      </c>
      <c r="AJ284" s="5">
        <f>IF(S284&gt;0,RANK(S284,(N284:P284,Q284:AE284)),0)</f>
        <v>0</v>
      </c>
      <c r="AK284" s="2">
        <f t="shared" si="113"/>
        <v>1.1863185039290137E-2</v>
      </c>
      <c r="AL284" s="2">
        <f t="shared" si="114"/>
        <v>0</v>
      </c>
      <c r="AM284" s="2">
        <f t="shared" si="115"/>
        <v>0</v>
      </c>
      <c r="AN284" s="2">
        <f t="shared" si="116"/>
        <v>0</v>
      </c>
      <c r="AO284" s="5"/>
      <c r="AP284" t="s">
        <v>289</v>
      </c>
      <c r="AQ284" t="s">
        <v>11</v>
      </c>
      <c r="AT284" s="77">
        <v>33</v>
      </c>
      <c r="AU284" s="79">
        <v>15</v>
      </c>
      <c r="AV284" s="80">
        <f t="shared" si="117"/>
        <v>33015</v>
      </c>
      <c r="AW284" s="80">
        <f t="shared" si="105"/>
        <v>33015</v>
      </c>
      <c r="AX284" s="5" t="s">
        <v>195</v>
      </c>
      <c r="AY284" s="77"/>
      <c r="AZ284" s="79"/>
      <c r="BA284" s="80"/>
      <c r="BC284" s="5"/>
    </row>
    <row r="285" spans="1:55" ht="15" hidden="1" customHeight="1" outlineLevel="1" x14ac:dyDescent="0.2">
      <c r="A285" t="s">
        <v>312</v>
      </c>
      <c r="B285" t="s">
        <v>11</v>
      </c>
      <c r="C285" s="1">
        <f t="shared" si="106"/>
        <v>72605</v>
      </c>
      <c r="D285" s="7">
        <f>IF(N285&gt;0, RANK(N285,(N285:P285,Q285:AE285)),0)</f>
        <v>2</v>
      </c>
      <c r="E285" s="7">
        <f>IF(O285&gt;0,RANK(O285,(N285:P285,Q285:AE285)),0)</f>
        <v>1</v>
      </c>
      <c r="F285" s="7">
        <f>IF(P285&gt;0,RANK(P285,(N285:P285,Q285:AE285)),0)</f>
        <v>0</v>
      </c>
      <c r="G285" s="45">
        <f t="shared" si="107"/>
        <v>17751</v>
      </c>
      <c r="H285" s="48">
        <f t="shared" si="108"/>
        <v>0.24448729426348048</v>
      </c>
      <c r="I285" s="2"/>
      <c r="J285" s="2">
        <f t="shared" si="109"/>
        <v>0.36899662557675089</v>
      </c>
      <c r="K285" s="2">
        <f t="shared" si="110"/>
        <v>0.61348391984023143</v>
      </c>
      <c r="L285" s="2">
        <f t="shared" si="111"/>
        <v>0</v>
      </c>
      <c r="M285" s="2">
        <f t="shared" si="112"/>
        <v>1.7519454583017624E-2</v>
      </c>
      <c r="N285" s="1">
        <f>SUMIF(Town!$AO$3:$AO$243,$AV285,Town!N$3:N$243)</f>
        <v>26791</v>
      </c>
      <c r="O285" s="1">
        <f>SUMIF(Town!$AO$3:$AO$243,$AV285,Town!O$3:O$243)</f>
        <v>44542</v>
      </c>
      <c r="Q285" s="1">
        <f>SUMIF(Town!$AO$3:$AO$243,$AV285,Town!Q$3:Q$243)</f>
        <v>1205</v>
      </c>
      <c r="U285" s="1">
        <f>SUMIF(Town!$AO$3:$AO$243,$AV285,Town!U$3:U$243)</f>
        <v>67</v>
      </c>
      <c r="AG285" s="5">
        <f>IF(Q285&gt;0,RANK(Q285,(N285:P285,Q285:AE285)),0)</f>
        <v>3</v>
      </c>
      <c r="AH285" s="5">
        <f>IF(R285&gt;0,RANK(R285,(N285:P285,Q285:AE285)),0)</f>
        <v>0</v>
      </c>
      <c r="AI285" s="5">
        <f>IF(T285&gt;0,RANK(T285,(N285:P285,Q285:AE285)),0)</f>
        <v>0</v>
      </c>
      <c r="AJ285" s="5">
        <f>IF(S285&gt;0,RANK(S285,(N285:P285,Q285:AE285)),0)</f>
        <v>0</v>
      </c>
      <c r="AK285" s="2">
        <f t="shared" si="113"/>
        <v>1.6596653123063149E-2</v>
      </c>
      <c r="AL285" s="2">
        <f t="shared" si="114"/>
        <v>0</v>
      </c>
      <c r="AM285" s="2">
        <f t="shared" si="115"/>
        <v>0</v>
      </c>
      <c r="AN285" s="2">
        <f t="shared" si="116"/>
        <v>0</v>
      </c>
      <c r="AO285" s="5"/>
      <c r="AP285" t="s">
        <v>312</v>
      </c>
      <c r="AQ285" t="s">
        <v>11</v>
      </c>
      <c r="AR285">
        <v>1</v>
      </c>
      <c r="AT285" s="77">
        <v>33</v>
      </c>
      <c r="AU285" s="79">
        <v>17</v>
      </c>
      <c r="AV285" s="80">
        <f t="shared" si="117"/>
        <v>33017</v>
      </c>
      <c r="AW285" s="80">
        <f t="shared" si="105"/>
        <v>33017</v>
      </c>
      <c r="AX285" s="5" t="s">
        <v>195</v>
      </c>
      <c r="AY285" s="77"/>
      <c r="AZ285" s="79"/>
      <c r="BA285" s="80"/>
      <c r="BC285" s="5"/>
    </row>
    <row r="286" spans="1:55" ht="15" hidden="1" customHeight="1" outlineLevel="1" x14ac:dyDescent="0.2">
      <c r="A286" t="s">
        <v>970</v>
      </c>
      <c r="B286" t="s">
        <v>11</v>
      </c>
      <c r="C286" s="1">
        <f t="shared" si="106"/>
        <v>24122</v>
      </c>
      <c r="D286" s="7">
        <f>IF(N286&gt;0, RANK(N286,(N286:P286,Q286:AE286)),0)</f>
        <v>2</v>
      </c>
      <c r="E286" s="7">
        <f>IF(O286&gt;0,RANK(O286,(N286:P286,Q286:AE286)),0)</f>
        <v>1</v>
      </c>
      <c r="F286" s="7">
        <f>IF(P286&gt;0,RANK(P286,(N286:P286,Q286:AE286)),0)</f>
        <v>0</v>
      </c>
      <c r="G286" s="45">
        <f t="shared" si="107"/>
        <v>8023</v>
      </c>
      <c r="H286" s="48">
        <f t="shared" si="108"/>
        <v>0.33260094519525746</v>
      </c>
      <c r="I286" s="2"/>
      <c r="J286" s="2">
        <f t="shared" si="109"/>
        <v>0.32538761296741564</v>
      </c>
      <c r="K286" s="2">
        <f t="shared" si="110"/>
        <v>0.6579885581626731</v>
      </c>
      <c r="L286" s="2">
        <f t="shared" si="111"/>
        <v>0</v>
      </c>
      <c r="M286" s="2">
        <f t="shared" si="112"/>
        <v>1.6623828869911317E-2</v>
      </c>
      <c r="N286" s="1">
        <f>SUMIF(Town!$AO$3:$AO$243,$AV286,Town!N$3:N$243)</f>
        <v>7849</v>
      </c>
      <c r="O286" s="1">
        <f>SUMIF(Town!$AO$3:$AO$243,$AV286,Town!O$3:O$243)</f>
        <v>15872</v>
      </c>
      <c r="Q286" s="1">
        <f>SUMIF(Town!$AO$3:$AO$243,$AV286,Town!Q$3:Q$243)</f>
        <v>386</v>
      </c>
      <c r="U286" s="1">
        <f>SUMIF(Town!$AO$3:$AO$243,$AV286,Town!U$3:U$243)</f>
        <v>15</v>
      </c>
      <c r="AG286" s="5">
        <f>IF(Q286&gt;0,RANK(Q286,(N286:P286,Q286:AE286)),0)</f>
        <v>3</v>
      </c>
      <c r="AH286" s="5">
        <f>IF(R286&gt;0,RANK(R286,(N286:P286,Q286:AE286)),0)</f>
        <v>0</v>
      </c>
      <c r="AI286" s="5">
        <f>IF(T286&gt;0,RANK(T286,(N286:P286,Q286:AE286)),0)</f>
        <v>0</v>
      </c>
      <c r="AJ286" s="5">
        <f>IF(S286&gt;0,RANK(S286,(N286:P286,Q286:AE286)),0)</f>
        <v>0</v>
      </c>
      <c r="AK286" s="2">
        <f t="shared" si="113"/>
        <v>1.6001989884752509E-2</v>
      </c>
      <c r="AL286" s="2">
        <f t="shared" si="114"/>
        <v>0</v>
      </c>
      <c r="AM286" s="2">
        <f t="shared" si="115"/>
        <v>0</v>
      </c>
      <c r="AN286" s="2">
        <f t="shared" si="116"/>
        <v>0</v>
      </c>
      <c r="AO286" s="5"/>
      <c r="AP286" t="s">
        <v>970</v>
      </c>
      <c r="AQ286" t="s">
        <v>11</v>
      </c>
      <c r="AR286">
        <v>2</v>
      </c>
      <c r="AT286" s="77">
        <v>33</v>
      </c>
      <c r="AU286" s="79">
        <v>19</v>
      </c>
      <c r="AV286" s="80">
        <f t="shared" si="117"/>
        <v>33019</v>
      </c>
      <c r="AW286" s="80">
        <f t="shared" si="105"/>
        <v>33019</v>
      </c>
      <c r="AX286" s="5" t="s">
        <v>195</v>
      </c>
      <c r="AY286" s="77"/>
      <c r="AZ286" s="79"/>
      <c r="BA286" s="80"/>
      <c r="BC286" s="5"/>
    </row>
    <row r="287" spans="1:55" ht="15" customHeight="1" collapsed="1" x14ac:dyDescent="0.2">
      <c r="A287" t="s">
        <v>313</v>
      </c>
      <c r="B287" t="s">
        <v>123</v>
      </c>
      <c r="C287" s="1">
        <f t="shared" si="106"/>
        <v>793260</v>
      </c>
      <c r="D287" s="7">
        <f>IF(N287&gt;0, RANK(N287,(N287:P287,Q287:AE287)),0)</f>
        <v>2</v>
      </c>
      <c r="E287" s="7">
        <f>IF(O287&gt;0,RANK(O287,(N287:P287,Q287:AE287)),0)</f>
        <v>1</v>
      </c>
      <c r="F287" s="7">
        <f>IF(P287&gt;0,RANK(P287,(N287:P287,Q287:AE287)),0)</f>
        <v>0</v>
      </c>
      <c r="G287" s="45">
        <f t="shared" si="107"/>
        <v>251970</v>
      </c>
      <c r="H287" s="48">
        <f t="shared" si="108"/>
        <v>0.31763860524922471</v>
      </c>
      <c r="I287" s="2"/>
      <c r="J287" s="2">
        <f t="shared" si="109"/>
        <v>0.3336094092731261</v>
      </c>
      <c r="K287" s="2">
        <f t="shared" si="110"/>
        <v>0.65124801452235082</v>
      </c>
      <c r="L287" s="2">
        <f t="shared" si="111"/>
        <v>0</v>
      </c>
      <c r="M287" s="2">
        <f t="shared" si="112"/>
        <v>1.5142576204523084E-2</v>
      </c>
      <c r="N287" s="1">
        <f>SUM(N277:N286)</f>
        <v>264639</v>
      </c>
      <c r="O287" s="1">
        <f>SUM(O277:O286)</f>
        <v>516609</v>
      </c>
      <c r="Q287" s="1">
        <f>SUM(Q277:Q286)</f>
        <v>11329</v>
      </c>
      <c r="U287" s="1">
        <f>SUM(U277:U286)</f>
        <v>683</v>
      </c>
      <c r="AG287" s="5">
        <f>IF(Q287&gt;0,RANK(Q287,(N287:P287,Q287:AE287)),0)</f>
        <v>3</v>
      </c>
      <c r="AH287" s="5">
        <f>IF(R287&gt;0,RANK(R287,(N287:P287,Q287:AE287)),0)</f>
        <v>0</v>
      </c>
      <c r="AI287" s="5">
        <f>IF(T287&gt;0,RANK(T287,(N287:P287,Q287:AE287)),0)</f>
        <v>0</v>
      </c>
      <c r="AJ287" s="5">
        <f>IF(S287&gt;0,RANK(S287,(N287:P287,Q287:AE287)),0)</f>
        <v>0</v>
      </c>
      <c r="AK287" s="2">
        <f t="shared" si="113"/>
        <v>1.4281572246174016E-2</v>
      </c>
      <c r="AL287" s="2">
        <f t="shared" si="114"/>
        <v>0</v>
      </c>
      <c r="AM287" s="2">
        <f t="shared" si="115"/>
        <v>0</v>
      </c>
      <c r="AN287" s="2">
        <f t="shared" si="116"/>
        <v>0</v>
      </c>
      <c r="AO287" s="5"/>
      <c r="AP287" t="s">
        <v>313</v>
      </c>
      <c r="AQ287" t="s">
        <v>123</v>
      </c>
      <c r="AT287" s="77">
        <v>33</v>
      </c>
      <c r="AU287" s="79"/>
      <c r="AV287" s="77">
        <v>33</v>
      </c>
      <c r="AW287" s="77">
        <f t="shared" si="105"/>
        <v>33</v>
      </c>
      <c r="AX287" s="5" t="s">
        <v>963</v>
      </c>
      <c r="AY287" s="77"/>
      <c r="AZ287" s="79"/>
      <c r="BA287" s="77"/>
      <c r="BC287" s="5"/>
    </row>
    <row r="288" spans="1:55" ht="15" customHeight="1" x14ac:dyDescent="0.2">
      <c r="C288" s="1"/>
      <c r="D288" s="7"/>
      <c r="E288" s="7"/>
      <c r="F288" s="7"/>
      <c r="G288" s="45"/>
      <c r="H288" s="48"/>
      <c r="AG288" s="5"/>
      <c r="AH288" s="5"/>
      <c r="AI288" s="5"/>
      <c r="AJ288" s="5"/>
      <c r="AR288" s="1"/>
      <c r="AT288" s="77"/>
      <c r="AU288" s="79"/>
      <c r="AW288" s="80"/>
    </row>
    <row r="289" spans="1:50" ht="15" hidden="1" customHeight="1" outlineLevel="1" x14ac:dyDescent="0.2">
      <c r="A289" t="s">
        <v>256</v>
      </c>
      <c r="B289" t="s">
        <v>534</v>
      </c>
      <c r="C289" s="1">
        <f t="shared" ref="C289:C320" si="118">SUM(N289:AE289)</f>
        <v>85935</v>
      </c>
      <c r="D289" s="7">
        <f>IF(N289&gt;0, RANK(N289,(N289:P289,Q289:AE289)),0)</f>
        <v>2</v>
      </c>
      <c r="E289" s="7">
        <f>IF(O289&gt;0,RANK(O289,(N289:P289,Q289:AE289)),0)</f>
        <v>1</v>
      </c>
      <c r="F289" s="7">
        <f>IF(P289&gt;0,RANK(P289,(N289:P289,Q289:AE289)),0)</f>
        <v>0</v>
      </c>
      <c r="G289" s="45">
        <f t="shared" ref="G289:G309" si="119">IF(C289&gt;0,MAX(N289:P289)-LARGE(N289:P289,2),0)</f>
        <v>939</v>
      </c>
      <c r="H289" s="48">
        <f t="shared" ref="H289:H309" si="120">IF(C289&gt;0,G289/C289,0)</f>
        <v>1.0926863326933147E-2</v>
      </c>
      <c r="I289" s="2"/>
      <c r="J289" s="2">
        <f t="shared" ref="J289:J320" si="121">IF($C289=0,"-",N289/$C289)</f>
        <v>0.48849711991621575</v>
      </c>
      <c r="K289" s="2">
        <f t="shared" ref="K289:K320" si="122">IF($C289=0,"-",O289/$C289)</f>
        <v>0.49942398324314891</v>
      </c>
      <c r="L289" s="2">
        <f t="shared" ref="L289:L320" si="123">IF($C289=0,"-",P289/$C289)</f>
        <v>0</v>
      </c>
      <c r="M289" s="2">
        <f t="shared" ref="M289:M320" si="124">IF(C289=0,"-",(1-J289-K289-L289))</f>
        <v>1.2078896840635289E-2</v>
      </c>
      <c r="N289" s="1">
        <v>41979</v>
      </c>
      <c r="O289" s="1">
        <v>42918</v>
      </c>
      <c r="Q289" s="1">
        <v>756</v>
      </c>
      <c r="R289" s="1">
        <v>282</v>
      </c>
      <c r="AG289" s="5">
        <f>IF(Q289&gt;0,RANK(Q289,(N289:P289,Q289:AE289)),0)</f>
        <v>3</v>
      </c>
      <c r="AH289" s="5">
        <f>IF(R289&gt;0,RANK(R289,(N289:P289,Q289:AE289)),0)</f>
        <v>4</v>
      </c>
      <c r="AI289" s="5">
        <f>IF(T289&gt;0,RANK(T289,(N289:P289,Q289:AE289)),0)</f>
        <v>0</v>
      </c>
      <c r="AJ289" s="5">
        <f>IF(S289&gt;0,RANK(S289,(N289:P289,Q289:AE289)),0)</f>
        <v>0</v>
      </c>
      <c r="AK289" s="2">
        <f t="shared" ref="AK289:AK320" si="125">IF($C289=0,"-",Q289/$C289)</f>
        <v>8.797346831907837E-3</v>
      </c>
      <c r="AL289" s="2">
        <f t="shared" ref="AL289:AL320" si="126">IF($C289=0,"-",R289/$C289)</f>
        <v>3.2815500087275268E-3</v>
      </c>
      <c r="AM289" s="2">
        <f t="shared" ref="AM289:AM320" si="127">IF($C289=0,"-",T289/$C289)</f>
        <v>0</v>
      </c>
      <c r="AN289" s="2">
        <f t="shared" ref="AN289:AN320" si="128">IF($C289=0,"-",S289/$C289)</f>
        <v>0</v>
      </c>
      <c r="AP289" t="s">
        <v>256</v>
      </c>
      <c r="AQ289" t="s">
        <v>534</v>
      </c>
      <c r="AR289">
        <v>6</v>
      </c>
      <c r="AT289" s="77">
        <v>37</v>
      </c>
      <c r="AU289" s="79">
        <v>1</v>
      </c>
      <c r="AV289" s="82">
        <f t="shared" ref="AV289:AV342" si="129">1000*AT289+AU289</f>
        <v>37001</v>
      </c>
      <c r="AW289" s="82">
        <f t="shared" si="105"/>
        <v>37001</v>
      </c>
      <c r="AX289" s="5" t="s">
        <v>195</v>
      </c>
    </row>
    <row r="290" spans="1:50" ht="15" hidden="1" customHeight="1" outlineLevel="1" x14ac:dyDescent="0.2">
      <c r="A290" t="s">
        <v>257</v>
      </c>
      <c r="B290" t="s">
        <v>534</v>
      </c>
      <c r="C290" s="1">
        <f t="shared" si="118"/>
        <v>20187</v>
      </c>
      <c r="D290" s="7">
        <f>IF(N290&gt;0, RANK(N290,(N290:P290,Q290:AE290)),0)</f>
        <v>2</v>
      </c>
      <c r="E290" s="7">
        <f>IF(O290&gt;0,RANK(O290,(N290:P290,Q290:AE290)),0)</f>
        <v>1</v>
      </c>
      <c r="F290" s="7">
        <f>IF(P290&gt;0,RANK(P290,(N290:P290,Q290:AE290)),0)</f>
        <v>0</v>
      </c>
      <c r="G290" s="45">
        <f t="shared" si="119"/>
        <v>10000</v>
      </c>
      <c r="H290" s="48">
        <f t="shared" si="120"/>
        <v>0.49536830633576062</v>
      </c>
      <c r="I290" s="2"/>
      <c r="J290" s="2">
        <f t="shared" si="121"/>
        <v>0.24669341655520879</v>
      </c>
      <c r="K290" s="2">
        <f t="shared" si="122"/>
        <v>0.74206172289096939</v>
      </c>
      <c r="L290" s="2">
        <f t="shared" si="123"/>
        <v>0</v>
      </c>
      <c r="M290" s="2">
        <f t="shared" si="124"/>
        <v>1.1244860553821789E-2</v>
      </c>
      <c r="N290" s="1">
        <v>4980</v>
      </c>
      <c r="O290" s="1">
        <v>14980</v>
      </c>
      <c r="Q290" s="1">
        <v>152</v>
      </c>
      <c r="R290" s="1">
        <v>75</v>
      </c>
      <c r="AG290" s="5">
        <f>IF(Q290&gt;0,RANK(Q290,(N290:P290,Q290:AE290)),0)</f>
        <v>3</v>
      </c>
      <c r="AH290" s="5">
        <f>IF(R290&gt;0,RANK(R290,(N290:P290,Q290:AE290)),0)</f>
        <v>4</v>
      </c>
      <c r="AI290" s="5">
        <f>IF(T290&gt;0,RANK(T290,(N290:P290,Q290:AE290)),0)</f>
        <v>0</v>
      </c>
      <c r="AJ290" s="5">
        <f>IF(S290&gt;0,RANK(S290,(N290:P290,Q290:AE290)),0)</f>
        <v>0</v>
      </c>
      <c r="AK290" s="2">
        <f t="shared" si="125"/>
        <v>7.5295982563035619E-3</v>
      </c>
      <c r="AL290" s="2">
        <f t="shared" si="126"/>
        <v>3.7152622975182049E-3</v>
      </c>
      <c r="AM290" s="2">
        <f t="shared" si="127"/>
        <v>0</v>
      </c>
      <c r="AN290" s="2">
        <f t="shared" si="128"/>
        <v>0</v>
      </c>
      <c r="AP290" t="s">
        <v>257</v>
      </c>
      <c r="AQ290" t="s">
        <v>534</v>
      </c>
      <c r="AR290">
        <v>5</v>
      </c>
      <c r="AT290" s="77">
        <v>37</v>
      </c>
      <c r="AU290" s="79">
        <v>3</v>
      </c>
      <c r="AV290" s="82">
        <f t="shared" si="129"/>
        <v>37003</v>
      </c>
      <c r="AW290" s="82">
        <f t="shared" si="105"/>
        <v>37003</v>
      </c>
      <c r="AX290" s="5" t="s">
        <v>195</v>
      </c>
    </row>
    <row r="291" spans="1:50" ht="15" hidden="1" customHeight="1" outlineLevel="1" x14ac:dyDescent="0.2">
      <c r="A291" t="s">
        <v>544</v>
      </c>
      <c r="B291" t="s">
        <v>534</v>
      </c>
      <c r="C291" s="1">
        <f t="shared" si="118"/>
        <v>6084</v>
      </c>
      <c r="D291" s="7">
        <f>IF(N291&gt;0, RANK(N291,(N291:P291,Q291:AE291)),0)</f>
        <v>2</v>
      </c>
      <c r="E291" s="7">
        <f>IF(O291&gt;0,RANK(O291,(N291:P291,Q291:AE291)),0)</f>
        <v>1</v>
      </c>
      <c r="F291" s="7">
        <f>IF(P291&gt;0,RANK(P291,(N291:P291,Q291:AE291)),0)</f>
        <v>0</v>
      </c>
      <c r="G291" s="45">
        <f t="shared" si="119"/>
        <v>2156</v>
      </c>
      <c r="H291" s="48">
        <f t="shared" si="120"/>
        <v>0.35437212360289283</v>
      </c>
      <c r="I291" s="2"/>
      <c r="J291" s="2">
        <f t="shared" si="121"/>
        <v>0.31706114398422092</v>
      </c>
      <c r="K291" s="2">
        <f t="shared" si="122"/>
        <v>0.67143326758711375</v>
      </c>
      <c r="L291" s="2">
        <f t="shared" si="123"/>
        <v>0</v>
      </c>
      <c r="M291" s="2">
        <f t="shared" si="124"/>
        <v>1.1505588428665336E-2</v>
      </c>
      <c r="N291" s="1">
        <v>1929</v>
      </c>
      <c r="O291" s="1">
        <v>4085</v>
      </c>
      <c r="Q291" s="1">
        <v>47</v>
      </c>
      <c r="R291" s="1">
        <v>23</v>
      </c>
      <c r="AG291" s="5">
        <f>IF(Q291&gt;0,RANK(Q291,(N291:P291,Q291:AE291)),0)</f>
        <v>3</v>
      </c>
      <c r="AH291" s="5">
        <f>IF(R291&gt;0,RANK(R291,(N291:P291,Q291:AE291)),0)</f>
        <v>4</v>
      </c>
      <c r="AI291" s="5">
        <f>IF(T291&gt;0,RANK(T291,(N291:P291,Q291:AE291)),0)</f>
        <v>0</v>
      </c>
      <c r="AJ291" s="5">
        <f>IF(S291&gt;0,RANK(S291,(N291:P291,Q291:AE291)),0)</f>
        <v>0</v>
      </c>
      <c r="AK291" s="2">
        <f t="shared" si="125"/>
        <v>7.7251808021038789E-3</v>
      </c>
      <c r="AL291" s="2">
        <f t="shared" si="126"/>
        <v>3.7804076265614728E-3</v>
      </c>
      <c r="AM291" s="2">
        <f t="shared" si="127"/>
        <v>0</v>
      </c>
      <c r="AN291" s="2">
        <f t="shared" si="128"/>
        <v>0</v>
      </c>
      <c r="AP291" t="s">
        <v>544</v>
      </c>
      <c r="AQ291" t="s">
        <v>534</v>
      </c>
      <c r="AR291">
        <v>5</v>
      </c>
      <c r="AT291" s="77">
        <v>37</v>
      </c>
      <c r="AU291" s="79">
        <v>5</v>
      </c>
      <c r="AV291" s="82">
        <f t="shared" si="129"/>
        <v>37005</v>
      </c>
      <c r="AW291" s="82">
        <f t="shared" si="105"/>
        <v>37005</v>
      </c>
      <c r="AX291" s="5" t="s">
        <v>195</v>
      </c>
    </row>
    <row r="292" spans="1:50" ht="15" hidden="1" customHeight="1" outlineLevel="1" x14ac:dyDescent="0.2">
      <c r="A292" t="s">
        <v>297</v>
      </c>
      <c r="B292" t="s">
        <v>534</v>
      </c>
      <c r="C292" s="1">
        <f t="shared" si="118"/>
        <v>11206</v>
      </c>
      <c r="D292" s="7">
        <f>IF(N292&gt;0, RANK(N292,(N292:P292,Q292:AE292)),0)</f>
        <v>1</v>
      </c>
      <c r="E292" s="7">
        <f>IF(O292&gt;0,RANK(O292,(N292:P292,Q292:AE292)),0)</f>
        <v>2</v>
      </c>
      <c r="F292" s="7">
        <f>IF(P292&gt;0,RANK(P292,(N292:P292,Q292:AE292)),0)</f>
        <v>0</v>
      </c>
      <c r="G292" s="45">
        <f t="shared" si="119"/>
        <v>1139</v>
      </c>
      <c r="H292" s="48">
        <f t="shared" si="120"/>
        <v>0.10164197751204712</v>
      </c>
      <c r="I292" s="2"/>
      <c r="J292" s="2">
        <f t="shared" si="121"/>
        <v>0.5457790469391397</v>
      </c>
      <c r="K292" s="2">
        <f t="shared" si="122"/>
        <v>0.44413706942709263</v>
      </c>
      <c r="L292" s="2">
        <f t="shared" si="123"/>
        <v>0</v>
      </c>
      <c r="M292" s="2">
        <f t="shared" si="124"/>
        <v>1.0083883633767665E-2</v>
      </c>
      <c r="N292" s="1">
        <v>6116</v>
      </c>
      <c r="O292" s="1">
        <v>4977</v>
      </c>
      <c r="Q292" s="1">
        <v>75</v>
      </c>
      <c r="R292" s="1">
        <v>38</v>
      </c>
      <c r="AG292" s="5">
        <f>IF(Q292&gt;0,RANK(Q292,(N292:P292,Q292:AE292)),0)</f>
        <v>3</v>
      </c>
      <c r="AH292" s="5">
        <f>IF(R292&gt;0,RANK(R292,(N292:P292,Q292:AE292)),0)</f>
        <v>4</v>
      </c>
      <c r="AI292" s="5">
        <f>IF(T292&gt;0,RANK(T292,(N292:P292,Q292:AE292)),0)</f>
        <v>0</v>
      </c>
      <c r="AJ292" s="5">
        <f>IF(S292&gt;0,RANK(S292,(N292:P292,Q292:AE292)),0)</f>
        <v>0</v>
      </c>
      <c r="AK292" s="2">
        <f t="shared" si="125"/>
        <v>6.6928431197572731E-3</v>
      </c>
      <c r="AL292" s="2">
        <f t="shared" si="126"/>
        <v>3.3910405140103518E-3</v>
      </c>
      <c r="AM292" s="2">
        <f t="shared" si="127"/>
        <v>0</v>
      </c>
      <c r="AN292" s="2">
        <f t="shared" si="128"/>
        <v>0</v>
      </c>
      <c r="AP292" t="s">
        <v>297</v>
      </c>
      <c r="AQ292" t="s">
        <v>534</v>
      </c>
      <c r="AR292">
        <v>9</v>
      </c>
      <c r="AT292" s="77">
        <v>37</v>
      </c>
      <c r="AU292" s="79">
        <v>7</v>
      </c>
      <c r="AV292" s="82">
        <f t="shared" si="129"/>
        <v>37007</v>
      </c>
      <c r="AW292" s="82">
        <f t="shared" si="105"/>
        <v>37007</v>
      </c>
      <c r="AX292" s="5" t="s">
        <v>195</v>
      </c>
    </row>
    <row r="293" spans="1:50" ht="15" hidden="1" customHeight="1" outlineLevel="1" x14ac:dyDescent="0.2">
      <c r="A293" t="s">
        <v>124</v>
      </c>
      <c r="B293" t="s">
        <v>534</v>
      </c>
      <c r="C293" s="1">
        <f t="shared" si="118"/>
        <v>15777</v>
      </c>
      <c r="D293" s="7">
        <f>IF(N293&gt;0, RANK(N293,(N293:P293,Q293:AE293)),0)</f>
        <v>2</v>
      </c>
      <c r="E293" s="7">
        <f>IF(O293&gt;0,RANK(O293,(N293:P293,Q293:AE293)),0)</f>
        <v>1</v>
      </c>
      <c r="F293" s="7">
        <f>IF(P293&gt;0,RANK(P293,(N293:P293,Q293:AE293)),0)</f>
        <v>0</v>
      </c>
      <c r="G293" s="45">
        <f t="shared" si="119"/>
        <v>5655</v>
      </c>
      <c r="H293" s="48">
        <f t="shared" si="120"/>
        <v>0.35843316219813653</v>
      </c>
      <c r="I293" s="2"/>
      <c r="J293" s="2">
        <f t="shared" si="121"/>
        <v>0.3148253787158522</v>
      </c>
      <c r="K293" s="2">
        <f t="shared" si="122"/>
        <v>0.67325854091398873</v>
      </c>
      <c r="L293" s="2">
        <f t="shared" si="123"/>
        <v>0</v>
      </c>
      <c r="M293" s="2">
        <f t="shared" si="124"/>
        <v>1.1916080370159121E-2</v>
      </c>
      <c r="N293" s="1">
        <v>4967</v>
      </c>
      <c r="O293" s="1">
        <v>10622</v>
      </c>
      <c r="Q293" s="1">
        <v>128</v>
      </c>
      <c r="R293" s="1">
        <v>60</v>
      </c>
      <c r="AG293" s="5">
        <f>IF(Q293&gt;0,RANK(Q293,(N293:P293,Q293:AE293)),0)</f>
        <v>3</v>
      </c>
      <c r="AH293" s="5">
        <f>IF(R293&gt;0,RANK(R293,(N293:P293,Q293:AE293)),0)</f>
        <v>4</v>
      </c>
      <c r="AI293" s="5">
        <f>IF(T293&gt;0,RANK(T293,(N293:P293,Q293:AE293)),0)</f>
        <v>0</v>
      </c>
      <c r="AJ293" s="5">
        <f>IF(S293&gt;0,RANK(S293,(N293:P293,Q293:AE293)),0)</f>
        <v>0</v>
      </c>
      <c r="AK293" s="2">
        <f t="shared" si="125"/>
        <v>8.1130759967040621E-3</v>
      </c>
      <c r="AL293" s="2">
        <f t="shared" si="126"/>
        <v>3.8030043734550295E-3</v>
      </c>
      <c r="AM293" s="2">
        <f t="shared" si="127"/>
        <v>0</v>
      </c>
      <c r="AN293" s="2">
        <f t="shared" si="128"/>
        <v>0</v>
      </c>
      <c r="AP293" t="s">
        <v>124</v>
      </c>
      <c r="AQ293" t="s">
        <v>534</v>
      </c>
      <c r="AR293">
        <v>5</v>
      </c>
      <c r="AT293" s="77">
        <v>37</v>
      </c>
      <c r="AU293" s="79">
        <v>9</v>
      </c>
      <c r="AV293" s="82">
        <f t="shared" si="129"/>
        <v>37009</v>
      </c>
      <c r="AW293" s="82">
        <f t="shared" si="105"/>
        <v>37009</v>
      </c>
      <c r="AX293" s="5" t="s">
        <v>195</v>
      </c>
    </row>
    <row r="294" spans="1:50" ht="15" hidden="1" customHeight="1" outlineLevel="1" x14ac:dyDescent="0.2">
      <c r="A294" t="s">
        <v>199</v>
      </c>
      <c r="B294" t="s">
        <v>534</v>
      </c>
      <c r="C294" s="1">
        <f t="shared" si="118"/>
        <v>9417</v>
      </c>
      <c r="D294" s="7">
        <f>IF(N294&gt;0, RANK(N294,(N294:P294,Q294:AE294)),0)</f>
        <v>2</v>
      </c>
      <c r="E294" s="7">
        <f>IF(O294&gt;0,RANK(O294,(N294:P294,Q294:AE294)),0)</f>
        <v>1</v>
      </c>
      <c r="F294" s="7">
        <f>IF(P294&gt;0,RANK(P294,(N294:P294,Q294:AE294)),0)</f>
        <v>0</v>
      </c>
      <c r="G294" s="45">
        <f t="shared" si="119"/>
        <v>4487</v>
      </c>
      <c r="H294" s="48">
        <f t="shared" si="120"/>
        <v>0.47647870871827547</v>
      </c>
      <c r="I294" s="2"/>
      <c r="J294" s="2">
        <f t="shared" si="121"/>
        <v>0.25560157162578317</v>
      </c>
      <c r="K294" s="2">
        <f t="shared" si="122"/>
        <v>0.73208028034405859</v>
      </c>
      <c r="L294" s="2">
        <f t="shared" si="123"/>
        <v>0</v>
      </c>
      <c r="M294" s="2">
        <f t="shared" si="124"/>
        <v>1.2318148030158294E-2</v>
      </c>
      <c r="N294" s="1">
        <v>2407</v>
      </c>
      <c r="O294" s="1">
        <v>6894</v>
      </c>
      <c r="Q294" s="1">
        <v>90</v>
      </c>
      <c r="R294" s="1">
        <v>26</v>
      </c>
      <c r="AG294" s="5">
        <f>IF(Q294&gt;0,RANK(Q294,(N294:P294,Q294:AE294)),0)</f>
        <v>3</v>
      </c>
      <c r="AH294" s="5">
        <f>IF(R294&gt;0,RANK(R294,(N294:P294,Q294:AE294)),0)</f>
        <v>4</v>
      </c>
      <c r="AI294" s="5">
        <f>IF(T294&gt;0,RANK(T294,(N294:P294,Q294:AE294)),0)</f>
        <v>0</v>
      </c>
      <c r="AJ294" s="5">
        <f>IF(S294&gt;0,RANK(S294,(N294:P294,Q294:AE294)),0)</f>
        <v>0</v>
      </c>
      <c r="AK294" s="2">
        <f t="shared" si="125"/>
        <v>9.5571838165020712E-3</v>
      </c>
      <c r="AL294" s="2">
        <f t="shared" si="126"/>
        <v>2.7609642136561538E-3</v>
      </c>
      <c r="AM294" s="2">
        <f t="shared" si="127"/>
        <v>0</v>
      </c>
      <c r="AN294" s="2">
        <f t="shared" si="128"/>
        <v>0</v>
      </c>
      <c r="AP294" t="s">
        <v>199</v>
      </c>
      <c r="AQ294" t="s">
        <v>534</v>
      </c>
      <c r="AR294">
        <v>5</v>
      </c>
      <c r="AT294" s="77">
        <v>37</v>
      </c>
      <c r="AU294" s="79">
        <v>11</v>
      </c>
      <c r="AV294" s="82">
        <f t="shared" si="129"/>
        <v>37011</v>
      </c>
      <c r="AW294" s="82">
        <f t="shared" si="105"/>
        <v>37011</v>
      </c>
      <c r="AX294" s="5" t="s">
        <v>195</v>
      </c>
    </row>
    <row r="295" spans="1:50" ht="15" hidden="1" customHeight="1" outlineLevel="1" x14ac:dyDescent="0.2">
      <c r="A295" t="s">
        <v>895</v>
      </c>
      <c r="B295" t="s">
        <v>534</v>
      </c>
      <c r="C295" s="1">
        <f t="shared" si="118"/>
        <v>26232</v>
      </c>
      <c r="D295" s="7">
        <f>IF(N295&gt;0, RANK(N295,(N295:P295,Q295:AE295)),0)</f>
        <v>2</v>
      </c>
      <c r="E295" s="7">
        <f>IF(O295&gt;0,RANK(O295,(N295:P295,Q295:AE295)),0)</f>
        <v>1</v>
      </c>
      <c r="F295" s="7">
        <f>IF(P295&gt;0,RANK(P295,(N295:P295,Q295:AE295)),0)</f>
        <v>0</v>
      </c>
      <c r="G295" s="45">
        <f t="shared" si="119"/>
        <v>5419</v>
      </c>
      <c r="H295" s="48">
        <f t="shared" si="120"/>
        <v>0.20657974992375724</v>
      </c>
      <c r="I295" s="2"/>
      <c r="J295" s="2">
        <f t="shared" si="121"/>
        <v>0.39230710582494666</v>
      </c>
      <c r="K295" s="2">
        <f t="shared" si="122"/>
        <v>0.59888685574870393</v>
      </c>
      <c r="L295" s="2">
        <f t="shared" si="123"/>
        <v>0</v>
      </c>
      <c r="M295" s="2">
        <f t="shared" si="124"/>
        <v>8.8060384263494162E-3</v>
      </c>
      <c r="N295" s="1">
        <v>10291</v>
      </c>
      <c r="O295" s="1">
        <v>15710</v>
      </c>
      <c r="Q295" s="1">
        <v>152</v>
      </c>
      <c r="R295" s="1">
        <v>79</v>
      </c>
      <c r="AG295" s="5">
        <f>IF(Q295&gt;0,RANK(Q295,(N295:P295,Q295:AE295)),0)</f>
        <v>3</v>
      </c>
      <c r="AH295" s="5">
        <f>IF(R295&gt;0,RANK(R295,(N295:P295,Q295:AE295)),0)</f>
        <v>4</v>
      </c>
      <c r="AI295" s="5">
        <f>IF(T295&gt;0,RANK(T295,(N295:P295,Q295:AE295)),0)</f>
        <v>0</v>
      </c>
      <c r="AJ295" s="5">
        <f>IF(S295&gt;0,RANK(S295,(N295:P295,Q295:AE295)),0)</f>
        <v>0</v>
      </c>
      <c r="AK295" s="2">
        <f t="shared" si="125"/>
        <v>5.7944495272949067E-3</v>
      </c>
      <c r="AL295" s="2">
        <f t="shared" si="126"/>
        <v>3.0115888990545898E-3</v>
      </c>
      <c r="AM295" s="2">
        <f t="shared" si="127"/>
        <v>0</v>
      </c>
      <c r="AN295" s="2">
        <f t="shared" si="128"/>
        <v>0</v>
      </c>
      <c r="AP295" t="s">
        <v>895</v>
      </c>
      <c r="AQ295" t="s">
        <v>534</v>
      </c>
      <c r="AR295">
        <v>3</v>
      </c>
      <c r="AT295" s="77">
        <v>37</v>
      </c>
      <c r="AU295" s="79">
        <v>13</v>
      </c>
      <c r="AV295" s="82">
        <f t="shared" si="129"/>
        <v>37013</v>
      </c>
      <c r="AW295" s="82">
        <f t="shared" si="105"/>
        <v>37013</v>
      </c>
      <c r="AX295" s="5" t="s">
        <v>195</v>
      </c>
    </row>
    <row r="296" spans="1:50" ht="15" hidden="1" customHeight="1" outlineLevel="1" x14ac:dyDescent="0.2">
      <c r="A296" t="s">
        <v>522</v>
      </c>
      <c r="B296" t="s">
        <v>534</v>
      </c>
      <c r="C296" s="1">
        <f t="shared" si="118"/>
        <v>9788</v>
      </c>
      <c r="D296" s="7">
        <f>IF(N296&gt;0, RANK(N296,(N296:P296,Q296:AE296)),0)</f>
        <v>1</v>
      </c>
      <c r="E296" s="7">
        <f>IF(O296&gt;0,RANK(O296,(N296:P296,Q296:AE296)),0)</f>
        <v>2</v>
      </c>
      <c r="F296" s="7">
        <f>IF(P296&gt;0,RANK(P296,(N296:P296,Q296:AE296)),0)</f>
        <v>0</v>
      </c>
      <c r="G296" s="45">
        <f t="shared" si="119"/>
        <v>2426</v>
      </c>
      <c r="H296" s="48">
        <f t="shared" si="120"/>
        <v>0.2478545157335513</v>
      </c>
      <c r="I296" s="2"/>
      <c r="J296" s="2">
        <f t="shared" si="121"/>
        <v>0.62116877809562732</v>
      </c>
      <c r="K296" s="2">
        <f t="shared" si="122"/>
        <v>0.37331426236207599</v>
      </c>
      <c r="L296" s="2">
        <f t="shared" si="123"/>
        <v>0</v>
      </c>
      <c r="M296" s="2">
        <f t="shared" si="124"/>
        <v>5.5169595422966955E-3</v>
      </c>
      <c r="N296" s="1">
        <v>6080</v>
      </c>
      <c r="O296" s="1">
        <v>3654</v>
      </c>
      <c r="Q296" s="1">
        <v>41</v>
      </c>
      <c r="R296" s="1">
        <v>13</v>
      </c>
      <c r="AG296" s="5">
        <f>IF(Q296&gt;0,RANK(Q296,(N296:P296,Q296:AE296)),0)</f>
        <v>3</v>
      </c>
      <c r="AH296" s="5">
        <f>IF(R296&gt;0,RANK(R296,(N296:P296,Q296:AE296)),0)</f>
        <v>4</v>
      </c>
      <c r="AI296" s="5">
        <f>IF(T296&gt;0,RANK(T296,(N296:P296,Q296:AE296)),0)</f>
        <v>0</v>
      </c>
      <c r="AJ296" s="5">
        <f>IF(S296&gt;0,RANK(S296,(N296:P296,Q296:AE296)),0)</f>
        <v>0</v>
      </c>
      <c r="AK296" s="2">
        <f t="shared" si="125"/>
        <v>4.1888026154474865E-3</v>
      </c>
      <c r="AL296" s="2">
        <f t="shared" si="126"/>
        <v>1.3281569268492031E-3</v>
      </c>
      <c r="AM296" s="2">
        <f t="shared" si="127"/>
        <v>0</v>
      </c>
      <c r="AN296" s="2">
        <f t="shared" si="128"/>
        <v>0</v>
      </c>
      <c r="AP296" t="s">
        <v>522</v>
      </c>
      <c r="AQ296" t="s">
        <v>534</v>
      </c>
      <c r="AR296">
        <v>1</v>
      </c>
      <c r="AT296" s="77">
        <v>37</v>
      </c>
      <c r="AU296" s="79">
        <v>15</v>
      </c>
      <c r="AV296" s="82">
        <f t="shared" si="129"/>
        <v>37015</v>
      </c>
      <c r="AW296" s="82">
        <f t="shared" si="105"/>
        <v>37015</v>
      </c>
      <c r="AX296" s="5" t="s">
        <v>195</v>
      </c>
    </row>
    <row r="297" spans="1:50" ht="15" hidden="1" customHeight="1" outlineLevel="1" x14ac:dyDescent="0.2">
      <c r="A297" t="s">
        <v>666</v>
      </c>
      <c r="B297" t="s">
        <v>534</v>
      </c>
      <c r="C297" s="1">
        <f t="shared" si="118"/>
        <v>17033</v>
      </c>
      <c r="D297" s="7">
        <f>IF(N297&gt;0, RANK(N297,(N297:P297,Q297:AE297)),0)</f>
        <v>2</v>
      </c>
      <c r="E297" s="7">
        <f>IF(O297&gt;0,RANK(O297,(N297:P297,Q297:AE297)),0)</f>
        <v>1</v>
      </c>
      <c r="F297" s="7">
        <f>IF(P297&gt;0,RANK(P297,(N297:P297,Q297:AE297)),0)</f>
        <v>0</v>
      </c>
      <c r="G297" s="45">
        <f t="shared" si="119"/>
        <v>1312</v>
      </c>
      <c r="H297" s="48">
        <f t="shared" si="120"/>
        <v>7.7026947689778663E-2</v>
      </c>
      <c r="I297" s="2"/>
      <c r="J297" s="2">
        <f t="shared" si="121"/>
        <v>0.45699524452533319</v>
      </c>
      <c r="K297" s="2">
        <f t="shared" si="122"/>
        <v>0.53402219221511182</v>
      </c>
      <c r="L297" s="2">
        <f t="shared" si="123"/>
        <v>0</v>
      </c>
      <c r="M297" s="2">
        <f t="shared" si="124"/>
        <v>8.9825632595550431E-3</v>
      </c>
      <c r="N297" s="1">
        <v>7784</v>
      </c>
      <c r="O297" s="1">
        <v>9096</v>
      </c>
      <c r="Q297" s="1">
        <v>105</v>
      </c>
      <c r="R297" s="1">
        <v>48</v>
      </c>
      <c r="AG297" s="5">
        <f>IF(Q297&gt;0,RANK(Q297,(N297:P297,Q297:AE297)),0)</f>
        <v>3</v>
      </c>
      <c r="AH297" s="5">
        <f>IF(R297&gt;0,RANK(R297,(N297:P297,Q297:AE297)),0)</f>
        <v>4</v>
      </c>
      <c r="AI297" s="5">
        <f>IF(T297&gt;0,RANK(T297,(N297:P297,Q297:AE297)),0)</f>
        <v>0</v>
      </c>
      <c r="AJ297" s="5">
        <f>IF(S297&gt;0,RANK(S297,(N297:P297,Q297:AE297)),0)</f>
        <v>0</v>
      </c>
      <c r="AK297" s="2">
        <f t="shared" si="125"/>
        <v>6.1645041977338106E-3</v>
      </c>
      <c r="AL297" s="2">
        <f t="shared" si="126"/>
        <v>2.8180590618211705E-3</v>
      </c>
      <c r="AM297" s="2">
        <f t="shared" si="127"/>
        <v>0</v>
      </c>
      <c r="AN297" s="2">
        <f t="shared" si="128"/>
        <v>0</v>
      </c>
      <c r="AP297" t="s">
        <v>666</v>
      </c>
      <c r="AQ297" t="s">
        <v>534</v>
      </c>
      <c r="AT297" s="77">
        <v>37</v>
      </c>
      <c r="AU297" s="79">
        <v>17</v>
      </c>
      <c r="AV297" s="82">
        <f t="shared" si="129"/>
        <v>37017</v>
      </c>
      <c r="AW297" s="82">
        <f t="shared" si="105"/>
        <v>37017</v>
      </c>
      <c r="AX297" s="5" t="s">
        <v>195</v>
      </c>
    </row>
    <row r="298" spans="1:50" ht="15" hidden="1" customHeight="1" outlineLevel="1" x14ac:dyDescent="0.2">
      <c r="A298" t="s">
        <v>42</v>
      </c>
      <c r="B298" t="s">
        <v>534</v>
      </c>
      <c r="C298" s="1">
        <f t="shared" si="118"/>
        <v>89781</v>
      </c>
      <c r="D298" s="7">
        <f>IF(N298&gt;0, RANK(N298,(N298:P298,Q298:AE298)),0)</f>
        <v>2</v>
      </c>
      <c r="E298" s="7">
        <f>IF(O298&gt;0,RANK(O298,(N298:P298,Q298:AE298)),0)</f>
        <v>1</v>
      </c>
      <c r="F298" s="7">
        <f>IF(P298&gt;0,RANK(P298,(N298:P298,Q298:AE298)),0)</f>
        <v>0</v>
      </c>
      <c r="G298" s="45">
        <f t="shared" si="119"/>
        <v>14885</v>
      </c>
      <c r="H298" s="48">
        <f t="shared" si="120"/>
        <v>0.16579231685991469</v>
      </c>
      <c r="I298" s="2"/>
      <c r="J298" s="2">
        <f t="shared" si="121"/>
        <v>0.41008676668782928</v>
      </c>
      <c r="K298" s="2">
        <f t="shared" si="122"/>
        <v>0.57587908354774398</v>
      </c>
      <c r="L298" s="2">
        <f t="shared" si="123"/>
        <v>0</v>
      </c>
      <c r="M298" s="2">
        <f t="shared" si="124"/>
        <v>1.403414976442674E-2</v>
      </c>
      <c r="N298" s="1">
        <v>36818</v>
      </c>
      <c r="O298" s="1">
        <v>51703</v>
      </c>
      <c r="Q298" s="1">
        <v>850</v>
      </c>
      <c r="R298" s="1">
        <v>410</v>
      </c>
      <c r="AG298" s="5">
        <f>IF(Q298&gt;0,RANK(Q298,(N298:P298,Q298:AE298)),0)</f>
        <v>3</v>
      </c>
      <c r="AH298" s="5">
        <f>IF(R298&gt;0,RANK(R298,(N298:P298,Q298:AE298)),0)</f>
        <v>4</v>
      </c>
      <c r="AI298" s="5">
        <f>IF(T298&gt;0,RANK(T298,(N298:P298,Q298:AE298)),0)</f>
        <v>0</v>
      </c>
      <c r="AJ298" s="5">
        <f>IF(S298&gt;0,RANK(S298,(N298:P298,Q298:AE298)),0)</f>
        <v>0</v>
      </c>
      <c r="AK298" s="2">
        <f t="shared" si="125"/>
        <v>9.467481983938696E-3</v>
      </c>
      <c r="AL298" s="2">
        <f t="shared" si="126"/>
        <v>4.5666677804880769E-3</v>
      </c>
      <c r="AM298" s="2">
        <f t="shared" si="127"/>
        <v>0</v>
      </c>
      <c r="AN298" s="2">
        <f t="shared" si="128"/>
        <v>0</v>
      </c>
      <c r="AP298" t="s">
        <v>42</v>
      </c>
      <c r="AQ298" t="s">
        <v>534</v>
      </c>
      <c r="AR298">
        <v>7</v>
      </c>
      <c r="AT298" s="77">
        <v>37</v>
      </c>
      <c r="AU298" s="79">
        <v>19</v>
      </c>
      <c r="AV298" s="82">
        <f t="shared" si="129"/>
        <v>37019</v>
      </c>
      <c r="AW298" s="82">
        <f t="shared" si="105"/>
        <v>37019</v>
      </c>
      <c r="AX298" s="5" t="s">
        <v>195</v>
      </c>
    </row>
    <row r="299" spans="1:50" ht="15" hidden="1" customHeight="1" outlineLevel="1" x14ac:dyDescent="0.2">
      <c r="A299" t="s">
        <v>537</v>
      </c>
      <c r="B299" t="s">
        <v>534</v>
      </c>
      <c r="C299" s="1">
        <f t="shared" si="118"/>
        <v>160442</v>
      </c>
      <c r="D299" s="7">
        <f>IF(N299&gt;0, RANK(N299,(N299:P299,Q299:AE299)),0)</f>
        <v>1</v>
      </c>
      <c r="E299" s="7">
        <f>IF(O299&gt;0,RANK(O299,(N299:P299,Q299:AE299)),0)</f>
        <v>2</v>
      </c>
      <c r="F299" s="7">
        <f>IF(P299&gt;0,RANK(P299,(N299:P299,Q299:AE299)),0)</f>
        <v>0</v>
      </c>
      <c r="G299" s="45">
        <f t="shared" si="119"/>
        <v>41242</v>
      </c>
      <c r="H299" s="48">
        <f t="shared" si="120"/>
        <v>0.2570523927649867</v>
      </c>
      <c r="I299" s="2"/>
      <c r="J299" s="2">
        <f t="shared" si="121"/>
        <v>0.61950736091547098</v>
      </c>
      <c r="K299" s="2">
        <f t="shared" si="122"/>
        <v>0.36245496815048428</v>
      </c>
      <c r="L299" s="2">
        <f t="shared" si="123"/>
        <v>0</v>
      </c>
      <c r="M299" s="2">
        <f t="shared" si="124"/>
        <v>1.8037670934044736E-2</v>
      </c>
      <c r="N299" s="1">
        <v>99395</v>
      </c>
      <c r="O299" s="1">
        <v>58153</v>
      </c>
      <c r="Q299" s="1">
        <v>2272</v>
      </c>
      <c r="R299" s="1">
        <v>622</v>
      </c>
      <c r="AG299" s="5">
        <f>IF(Q299&gt;0,RANK(Q299,(N299:P299,Q299:AE299)),0)</f>
        <v>3</v>
      </c>
      <c r="AH299" s="5">
        <f>IF(R299&gt;0,RANK(R299,(N299:P299,Q299:AE299)),0)</f>
        <v>4</v>
      </c>
      <c r="AI299" s="5">
        <f>IF(T299&gt;0,RANK(T299,(N299:P299,Q299:AE299)),0)</f>
        <v>0</v>
      </c>
      <c r="AJ299" s="5">
        <f>IF(S299&gt;0,RANK(S299,(N299:P299,Q299:AE299)),0)</f>
        <v>0</v>
      </c>
      <c r="AK299" s="2">
        <f t="shared" si="125"/>
        <v>1.4160880567432468E-2</v>
      </c>
      <c r="AL299" s="2">
        <f t="shared" si="126"/>
        <v>3.8767903666122338E-3</v>
      </c>
      <c r="AM299" s="2">
        <f t="shared" si="127"/>
        <v>0</v>
      </c>
      <c r="AN299" s="2">
        <f t="shared" si="128"/>
        <v>0</v>
      </c>
      <c r="AP299" t="s">
        <v>537</v>
      </c>
      <c r="AQ299" t="s">
        <v>534</v>
      </c>
      <c r="AT299" s="77">
        <v>37</v>
      </c>
      <c r="AU299" s="79">
        <v>21</v>
      </c>
      <c r="AV299" s="82">
        <f t="shared" si="129"/>
        <v>37021</v>
      </c>
      <c r="AW299" s="82">
        <f t="shared" si="105"/>
        <v>37021</v>
      </c>
      <c r="AX299" s="5" t="s">
        <v>195</v>
      </c>
    </row>
    <row r="300" spans="1:50" ht="15" hidden="1" customHeight="1" outlineLevel="1" x14ac:dyDescent="0.2">
      <c r="A300" t="s">
        <v>300</v>
      </c>
      <c r="B300" t="s">
        <v>534</v>
      </c>
      <c r="C300" s="1">
        <f t="shared" si="118"/>
        <v>44459</v>
      </c>
      <c r="D300" s="7">
        <f>IF(N300&gt;0, RANK(N300,(N300:P300,Q300:AE300)),0)</f>
        <v>2</v>
      </c>
      <c r="E300" s="7">
        <f>IF(O300&gt;0,RANK(O300,(N300:P300,Q300:AE300)),0)</f>
        <v>1</v>
      </c>
      <c r="F300" s="7">
        <f>IF(P300&gt;0,RANK(P300,(N300:P300,Q300:AE300)),0)</f>
        <v>0</v>
      </c>
      <c r="G300" s="45">
        <f t="shared" si="119"/>
        <v>13870</v>
      </c>
      <c r="H300" s="48">
        <f t="shared" si="120"/>
        <v>0.31197282889853573</v>
      </c>
      <c r="I300" s="2"/>
      <c r="J300" s="2">
        <f t="shared" si="121"/>
        <v>0.33801929867968239</v>
      </c>
      <c r="K300" s="2">
        <f t="shared" si="122"/>
        <v>0.64999212757821812</v>
      </c>
      <c r="L300" s="2">
        <f t="shared" si="123"/>
        <v>0</v>
      </c>
      <c r="M300" s="2">
        <f t="shared" si="124"/>
        <v>1.1988573742099495E-2</v>
      </c>
      <c r="N300" s="1">
        <v>15028</v>
      </c>
      <c r="O300" s="1">
        <v>28898</v>
      </c>
      <c r="Q300" s="1">
        <v>364</v>
      </c>
      <c r="R300" s="1">
        <v>169</v>
      </c>
      <c r="AG300" s="5">
        <f>IF(Q300&gt;0,RANK(Q300,(N300:P300,Q300:AE300)),0)</f>
        <v>3</v>
      </c>
      <c r="AH300" s="5">
        <f>IF(R300&gt;0,RANK(R300,(N300:P300,Q300:AE300)),0)</f>
        <v>4</v>
      </c>
      <c r="AI300" s="5">
        <f>IF(T300&gt;0,RANK(T300,(N300:P300,Q300:AE300)),0)</f>
        <v>0</v>
      </c>
      <c r="AJ300" s="5">
        <f>IF(S300&gt;0,RANK(S300,(N300:P300,Q300:AE300)),0)</f>
        <v>0</v>
      </c>
      <c r="AK300" s="2">
        <f t="shared" si="125"/>
        <v>8.1873186531410957E-3</v>
      </c>
      <c r="AL300" s="2">
        <f t="shared" si="126"/>
        <v>3.8012550889583662E-3</v>
      </c>
      <c r="AM300" s="2">
        <f t="shared" si="127"/>
        <v>0</v>
      </c>
      <c r="AN300" s="2">
        <f t="shared" si="128"/>
        <v>0</v>
      </c>
      <c r="AP300" t="s">
        <v>300</v>
      </c>
      <c r="AQ300" t="s">
        <v>534</v>
      </c>
      <c r="AR300">
        <v>11</v>
      </c>
      <c r="AT300" s="77">
        <v>37</v>
      </c>
      <c r="AU300" s="79">
        <v>23</v>
      </c>
      <c r="AV300" s="82">
        <f t="shared" si="129"/>
        <v>37023</v>
      </c>
      <c r="AW300" s="82">
        <f t="shared" si="105"/>
        <v>37023</v>
      </c>
      <c r="AX300" s="5" t="s">
        <v>195</v>
      </c>
    </row>
    <row r="301" spans="1:50" ht="15" hidden="1" customHeight="1" outlineLevel="1" x14ac:dyDescent="0.2">
      <c r="A301" t="s">
        <v>38</v>
      </c>
      <c r="B301" t="s">
        <v>534</v>
      </c>
      <c r="C301" s="1">
        <f t="shared" si="118"/>
        <v>116337</v>
      </c>
      <c r="D301" s="7">
        <f>IF(N301&gt;0, RANK(N301,(N301:P301,Q301:AE301)),0)</f>
        <v>2</v>
      </c>
      <c r="E301" s="7">
        <f>IF(O301&gt;0,RANK(O301,(N301:P301,Q301:AE301)),0)</f>
        <v>1</v>
      </c>
      <c r="F301" s="7">
        <f>IF(P301&gt;0,RANK(P301,(N301:P301,Q301:AE301)),0)</f>
        <v>0</v>
      </c>
      <c r="G301" s="45">
        <f t="shared" si="119"/>
        <v>5017</v>
      </c>
      <c r="H301" s="48">
        <f t="shared" si="120"/>
        <v>4.3124715266854054E-2</v>
      </c>
      <c r="I301" s="2"/>
      <c r="J301" s="2">
        <f t="shared" si="121"/>
        <v>0.46988490334115546</v>
      </c>
      <c r="K301" s="2">
        <f t="shared" si="122"/>
        <v>0.51300961860800953</v>
      </c>
      <c r="L301" s="2">
        <f t="shared" si="123"/>
        <v>0</v>
      </c>
      <c r="M301" s="2">
        <f t="shared" si="124"/>
        <v>1.7105478050835066E-2</v>
      </c>
      <c r="N301" s="1">
        <v>54665</v>
      </c>
      <c r="O301" s="1">
        <v>59682</v>
      </c>
      <c r="Q301" s="1">
        <v>1484</v>
      </c>
      <c r="R301" s="1">
        <v>506</v>
      </c>
      <c r="X301" s="45"/>
      <c r="AG301" s="5">
        <f>IF(Q301&gt;0,RANK(Q301,(N301:P301,Q301:AE301)),0)</f>
        <v>3</v>
      </c>
      <c r="AH301" s="5">
        <f>IF(R301&gt;0,RANK(R301,(N301:P301,Q301:AE301)),0)</f>
        <v>4</v>
      </c>
      <c r="AI301" s="5">
        <f>IF(T301&gt;0,RANK(T301,(N301:P301,Q301:AE301)),0)</f>
        <v>0</v>
      </c>
      <c r="AJ301" s="5">
        <f>IF(S301&gt;0,RANK(S301,(N301:P301,Q301:AE301)),0)</f>
        <v>0</v>
      </c>
      <c r="AK301" s="2">
        <f t="shared" si="125"/>
        <v>1.2756044938411683E-2</v>
      </c>
      <c r="AL301" s="2">
        <f t="shared" si="126"/>
        <v>4.3494331124233907E-3</v>
      </c>
      <c r="AM301" s="2">
        <f t="shared" si="127"/>
        <v>0</v>
      </c>
      <c r="AN301" s="2">
        <f t="shared" si="128"/>
        <v>0</v>
      </c>
      <c r="AP301" t="s">
        <v>38</v>
      </c>
      <c r="AQ301" t="s">
        <v>534</v>
      </c>
      <c r="AR301">
        <v>8</v>
      </c>
      <c r="AT301" s="77">
        <v>37</v>
      </c>
      <c r="AU301" s="79">
        <v>25</v>
      </c>
      <c r="AV301" s="82">
        <f t="shared" si="129"/>
        <v>37025</v>
      </c>
      <c r="AW301" s="82">
        <f t="shared" si="105"/>
        <v>37025</v>
      </c>
      <c r="AX301" s="5" t="s">
        <v>195</v>
      </c>
    </row>
    <row r="302" spans="1:50" ht="15" hidden="1" customHeight="1" outlineLevel="1" x14ac:dyDescent="0.2">
      <c r="A302" t="s">
        <v>658</v>
      </c>
      <c r="B302" t="s">
        <v>534</v>
      </c>
      <c r="C302" s="1">
        <f t="shared" si="118"/>
        <v>42673</v>
      </c>
      <c r="D302" s="7">
        <f>IF(N302&gt;0, RANK(N302,(N302:P302,Q302:AE302)),0)</f>
        <v>2</v>
      </c>
      <c r="E302" s="7">
        <f>IF(O302&gt;0,RANK(O302,(N302:P302,Q302:AE302)),0)</f>
        <v>1</v>
      </c>
      <c r="F302" s="7">
        <f>IF(P302&gt;0,RANK(P302,(N302:P302,Q302:AE302)),0)</f>
        <v>0</v>
      </c>
      <c r="G302" s="45">
        <f t="shared" si="119"/>
        <v>18308</v>
      </c>
      <c r="H302" s="48">
        <f t="shared" si="120"/>
        <v>0.42903006584960046</v>
      </c>
      <c r="I302" s="2"/>
      <c r="J302" s="2">
        <f t="shared" si="121"/>
        <v>0.27947414055726105</v>
      </c>
      <c r="K302" s="2">
        <f t="shared" si="122"/>
        <v>0.70850420640686151</v>
      </c>
      <c r="L302" s="2">
        <f t="shared" si="123"/>
        <v>0</v>
      </c>
      <c r="M302" s="2">
        <f t="shared" si="124"/>
        <v>1.2021653035877433E-2</v>
      </c>
      <c r="N302" s="1">
        <v>11926</v>
      </c>
      <c r="O302" s="1">
        <v>30234</v>
      </c>
      <c r="Q302" s="1">
        <v>368</v>
      </c>
      <c r="R302" s="1">
        <v>145</v>
      </c>
      <c r="AG302" s="5">
        <f>IF(Q302&gt;0,RANK(Q302,(N302:P302,Q302:AE302)),0)</f>
        <v>3</v>
      </c>
      <c r="AH302" s="5">
        <f>IF(R302&gt;0,RANK(R302,(N302:P302,Q302:AE302)),0)</f>
        <v>4</v>
      </c>
      <c r="AI302" s="5">
        <f>IF(T302&gt;0,RANK(T302,(N302:P302,Q302:AE302)),0)</f>
        <v>0</v>
      </c>
      <c r="AJ302" s="5">
        <f>IF(S302&gt;0,RANK(S302,(N302:P302,Q302:AE302)),0)</f>
        <v>0</v>
      </c>
      <c r="AK302" s="2">
        <f t="shared" si="125"/>
        <v>8.6237199165748839E-3</v>
      </c>
      <c r="AL302" s="2">
        <f t="shared" si="126"/>
        <v>3.3979331193026035E-3</v>
      </c>
      <c r="AM302" s="2">
        <f t="shared" si="127"/>
        <v>0</v>
      </c>
      <c r="AN302" s="2">
        <f t="shared" si="128"/>
        <v>0</v>
      </c>
      <c r="AP302" t="s">
        <v>658</v>
      </c>
      <c r="AQ302" t="s">
        <v>534</v>
      </c>
      <c r="AR302">
        <v>11</v>
      </c>
      <c r="AT302" s="77">
        <v>37</v>
      </c>
      <c r="AU302" s="79">
        <v>27</v>
      </c>
      <c r="AV302" s="82">
        <f t="shared" si="129"/>
        <v>37027</v>
      </c>
      <c r="AW302" s="82">
        <f t="shared" si="105"/>
        <v>37027</v>
      </c>
      <c r="AX302" s="5" t="s">
        <v>195</v>
      </c>
    </row>
    <row r="303" spans="1:50" ht="15" hidden="1" customHeight="1" outlineLevel="1" x14ac:dyDescent="0.2">
      <c r="A303" t="s">
        <v>147</v>
      </c>
      <c r="B303" t="s">
        <v>534</v>
      </c>
      <c r="C303" s="1">
        <f t="shared" si="118"/>
        <v>5913</v>
      </c>
      <c r="D303" s="7">
        <f>IF(N303&gt;0, RANK(N303,(N303:P303,Q303:AE303)),0)</f>
        <v>2</v>
      </c>
      <c r="E303" s="7">
        <f>IF(O303&gt;0,RANK(O303,(N303:P303,Q303:AE303)),0)</f>
        <v>1</v>
      </c>
      <c r="F303" s="7">
        <f>IF(P303&gt;0,RANK(P303,(N303:P303,Q303:AE303)),0)</f>
        <v>0</v>
      </c>
      <c r="G303" s="45">
        <f t="shared" si="119"/>
        <v>2600</v>
      </c>
      <c r="H303" s="48">
        <f t="shared" si="120"/>
        <v>0.43970911550820224</v>
      </c>
      <c r="I303" s="2"/>
      <c r="J303" s="2">
        <f t="shared" si="121"/>
        <v>0.27059022492812446</v>
      </c>
      <c r="K303" s="2">
        <f t="shared" si="122"/>
        <v>0.7102993404363267</v>
      </c>
      <c r="L303" s="2">
        <f t="shared" si="123"/>
        <v>0</v>
      </c>
      <c r="M303" s="2">
        <f t="shared" si="124"/>
        <v>1.9110434635548845E-2</v>
      </c>
      <c r="N303" s="1">
        <v>1600</v>
      </c>
      <c r="O303" s="1">
        <v>4200</v>
      </c>
      <c r="Q303" s="1">
        <v>87</v>
      </c>
      <c r="R303" s="1">
        <v>26</v>
      </c>
      <c r="AG303" s="5">
        <f>IF(Q303&gt;0,RANK(Q303,(N303:P303,Q303:AE303)),0)</f>
        <v>3</v>
      </c>
      <c r="AH303" s="5">
        <f>IF(R303&gt;0,RANK(R303,(N303:P303,Q303:AE303)),0)</f>
        <v>4</v>
      </c>
      <c r="AI303" s="5">
        <f>IF(T303&gt;0,RANK(T303,(N303:P303,Q303:AE303)),0)</f>
        <v>0</v>
      </c>
      <c r="AJ303" s="5">
        <f>IF(S303&gt;0,RANK(S303,(N303:P303,Q303:AE303)),0)</f>
        <v>0</v>
      </c>
      <c r="AK303" s="2">
        <f t="shared" si="125"/>
        <v>1.4713343480466767E-2</v>
      </c>
      <c r="AL303" s="2">
        <f t="shared" si="126"/>
        <v>4.3970911550820224E-3</v>
      </c>
      <c r="AM303" s="2">
        <f t="shared" si="127"/>
        <v>0</v>
      </c>
      <c r="AN303" s="2">
        <f t="shared" si="128"/>
        <v>0</v>
      </c>
      <c r="AP303" t="s">
        <v>147</v>
      </c>
      <c r="AQ303" t="s">
        <v>534</v>
      </c>
      <c r="AR303">
        <v>3</v>
      </c>
      <c r="AT303" s="77">
        <v>37</v>
      </c>
      <c r="AU303" s="79">
        <v>29</v>
      </c>
      <c r="AV303" s="82">
        <f t="shared" si="129"/>
        <v>37029</v>
      </c>
      <c r="AW303" s="82">
        <f t="shared" si="105"/>
        <v>37029</v>
      </c>
      <c r="AX303" s="5" t="s">
        <v>195</v>
      </c>
    </row>
    <row r="304" spans="1:50" ht="15" hidden="1" customHeight="1" outlineLevel="1" x14ac:dyDescent="0.2">
      <c r="A304" t="s">
        <v>716</v>
      </c>
      <c r="B304" t="s">
        <v>534</v>
      </c>
      <c r="C304" s="1">
        <f t="shared" si="118"/>
        <v>42524</v>
      </c>
      <c r="D304" s="7">
        <f>IF(N304&gt;0, RANK(N304,(N304:P304,Q304:AE304)),0)</f>
        <v>2</v>
      </c>
      <c r="E304" s="7">
        <f>IF(O304&gt;0,RANK(O304,(N304:P304,Q304:AE304)),0)</f>
        <v>1</v>
      </c>
      <c r="F304" s="7">
        <f>IF(P304&gt;0,RANK(P304,(N304:P304,Q304:AE304)),0)</f>
        <v>0</v>
      </c>
      <c r="G304" s="45">
        <f t="shared" si="119"/>
        <v>15396</v>
      </c>
      <c r="H304" s="48">
        <f t="shared" si="120"/>
        <v>0.36205436929733797</v>
      </c>
      <c r="I304" s="2"/>
      <c r="J304" s="2">
        <f t="shared" si="121"/>
        <v>0.31259994356128307</v>
      </c>
      <c r="K304" s="2">
        <f t="shared" si="122"/>
        <v>0.67465431285862099</v>
      </c>
      <c r="L304" s="2">
        <f t="shared" si="123"/>
        <v>0</v>
      </c>
      <c r="M304" s="2">
        <f t="shared" si="124"/>
        <v>1.2745743580095947E-2</v>
      </c>
      <c r="N304" s="1">
        <v>13293</v>
      </c>
      <c r="O304" s="1">
        <v>28689</v>
      </c>
      <c r="Q304" s="1">
        <v>388</v>
      </c>
      <c r="R304" s="1">
        <v>154</v>
      </c>
      <c r="X304" s="45"/>
      <c r="AG304" s="5">
        <f>IF(Q304&gt;0,RANK(Q304,(N304:P304,Q304:AE304)),0)</f>
        <v>3</v>
      </c>
      <c r="AH304" s="5">
        <f>IF(R304&gt;0,RANK(R304,(N304:P304,Q304:AE304)),0)</f>
        <v>4</v>
      </c>
      <c r="AI304" s="5">
        <f>IF(T304&gt;0,RANK(T304,(N304:P304,Q304:AE304)),0)</f>
        <v>0</v>
      </c>
      <c r="AJ304" s="5">
        <f>IF(S304&gt;0,RANK(S304,(N304:P304,Q304:AE304)),0)</f>
        <v>0</v>
      </c>
      <c r="AK304" s="2">
        <f t="shared" si="125"/>
        <v>9.1242592418399014E-3</v>
      </c>
      <c r="AL304" s="2">
        <f t="shared" si="126"/>
        <v>3.6214843382560437E-3</v>
      </c>
      <c r="AM304" s="2">
        <f t="shared" si="127"/>
        <v>0</v>
      </c>
      <c r="AN304" s="2">
        <f t="shared" si="128"/>
        <v>0</v>
      </c>
      <c r="AP304" t="s">
        <v>716</v>
      </c>
      <c r="AQ304" t="s">
        <v>534</v>
      </c>
      <c r="AR304">
        <v>3</v>
      </c>
      <c r="AT304" s="77">
        <v>37</v>
      </c>
      <c r="AU304" s="79">
        <v>31</v>
      </c>
      <c r="AV304" s="82">
        <f t="shared" si="129"/>
        <v>37031</v>
      </c>
      <c r="AW304" s="82">
        <f t="shared" si="105"/>
        <v>37031</v>
      </c>
      <c r="AX304" s="5" t="s">
        <v>195</v>
      </c>
    </row>
    <row r="305" spans="1:50" ht="15" hidden="1" customHeight="1" outlineLevel="1" x14ac:dyDescent="0.2">
      <c r="A305" t="s">
        <v>896</v>
      </c>
      <c r="B305" t="s">
        <v>534</v>
      </c>
      <c r="C305" s="1">
        <f t="shared" si="118"/>
        <v>12020</v>
      </c>
      <c r="D305" s="7">
        <f>IF(N305&gt;0, RANK(N305,(N305:P305,Q305:AE305)),0)</f>
        <v>2</v>
      </c>
      <c r="E305" s="7">
        <f>IF(O305&gt;0,RANK(O305,(N305:P305,Q305:AE305)),0)</f>
        <v>1</v>
      </c>
      <c r="F305" s="7">
        <f>IF(P305&gt;0,RANK(P305,(N305:P305,Q305:AE305)),0)</f>
        <v>0</v>
      </c>
      <c r="G305" s="45">
        <f t="shared" si="119"/>
        <v>1349</v>
      </c>
      <c r="H305" s="48">
        <f t="shared" si="120"/>
        <v>0.11222961730449252</v>
      </c>
      <c r="I305" s="2"/>
      <c r="J305" s="2">
        <f t="shared" si="121"/>
        <v>0.43968386023294509</v>
      </c>
      <c r="K305" s="2">
        <f t="shared" si="122"/>
        <v>0.55191347753743758</v>
      </c>
      <c r="L305" s="2">
        <f t="shared" si="123"/>
        <v>0</v>
      </c>
      <c r="M305" s="2">
        <f t="shared" si="124"/>
        <v>8.4026622296172748E-3</v>
      </c>
      <c r="N305" s="1">
        <v>5285</v>
      </c>
      <c r="O305" s="1">
        <v>6634</v>
      </c>
      <c r="Q305" s="1">
        <v>69</v>
      </c>
      <c r="R305" s="1">
        <v>32</v>
      </c>
      <c r="AG305" s="5">
        <f>IF(Q305&gt;0,RANK(Q305,(N305:P305,Q305:AE305)),0)</f>
        <v>3</v>
      </c>
      <c r="AH305" s="5">
        <f>IF(R305&gt;0,RANK(R305,(N305:P305,Q305:AE305)),0)</f>
        <v>4</v>
      </c>
      <c r="AI305" s="5">
        <f>IF(T305&gt;0,RANK(T305,(N305:P305,Q305:AE305)),0)</f>
        <v>0</v>
      </c>
      <c r="AJ305" s="5">
        <f>IF(S305&gt;0,RANK(S305,(N305:P305,Q305:AE305)),0)</f>
        <v>0</v>
      </c>
      <c r="AK305" s="2">
        <f t="shared" si="125"/>
        <v>5.7404326123128117E-3</v>
      </c>
      <c r="AL305" s="2">
        <f t="shared" si="126"/>
        <v>2.6622296173044926E-3</v>
      </c>
      <c r="AM305" s="2">
        <f t="shared" si="127"/>
        <v>0</v>
      </c>
      <c r="AN305" s="2">
        <f t="shared" si="128"/>
        <v>0</v>
      </c>
      <c r="AP305" t="s">
        <v>896</v>
      </c>
      <c r="AQ305" t="s">
        <v>534</v>
      </c>
      <c r="AR305">
        <v>6</v>
      </c>
      <c r="AT305" s="77">
        <v>37</v>
      </c>
      <c r="AU305" s="79">
        <v>33</v>
      </c>
      <c r="AV305" s="82">
        <f t="shared" si="129"/>
        <v>37033</v>
      </c>
      <c r="AW305" s="82">
        <f t="shared" si="105"/>
        <v>37033</v>
      </c>
      <c r="AX305" s="5" t="s">
        <v>195</v>
      </c>
    </row>
    <row r="306" spans="1:50" ht="15" hidden="1" customHeight="1" outlineLevel="1" x14ac:dyDescent="0.2">
      <c r="A306" t="s">
        <v>569</v>
      </c>
      <c r="B306" t="s">
        <v>534</v>
      </c>
      <c r="C306" s="1">
        <f t="shared" si="118"/>
        <v>83248</v>
      </c>
      <c r="D306" s="7">
        <f>IF(N306&gt;0, RANK(N306,(N306:P306,Q306:AE306)),0)</f>
        <v>2</v>
      </c>
      <c r="E306" s="7">
        <f>IF(O306&gt;0,RANK(O306,(N306:P306,Q306:AE306)),0)</f>
        <v>1</v>
      </c>
      <c r="F306" s="7">
        <f>IF(P306&gt;0,RANK(P306,(N306:P306,Q306:AE306)),0)</f>
        <v>0</v>
      </c>
      <c r="G306" s="45">
        <f t="shared" si="119"/>
        <v>25535</v>
      </c>
      <c r="H306" s="48">
        <f t="shared" si="120"/>
        <v>0.30673409571401117</v>
      </c>
      <c r="I306" s="2"/>
      <c r="J306" s="2">
        <f t="shared" si="121"/>
        <v>0.33955170094176435</v>
      </c>
      <c r="K306" s="2">
        <f t="shared" si="122"/>
        <v>0.64628579665577557</v>
      </c>
      <c r="L306" s="2">
        <f t="shared" si="123"/>
        <v>0</v>
      </c>
      <c r="M306" s="2">
        <f t="shared" si="124"/>
        <v>1.4162502402460087E-2</v>
      </c>
      <c r="N306" s="1">
        <v>28267</v>
      </c>
      <c r="O306" s="1">
        <v>53802</v>
      </c>
      <c r="Q306" s="1">
        <v>828</v>
      </c>
      <c r="R306" s="1">
        <v>351</v>
      </c>
      <c r="AG306" s="5">
        <f>IF(Q306&gt;0,RANK(Q306,(N306:P306,Q306:AE306)),0)</f>
        <v>3</v>
      </c>
      <c r="AH306" s="5">
        <f>IF(R306&gt;0,RANK(R306,(N306:P306,Q306:AE306)),0)</f>
        <v>4</v>
      </c>
      <c r="AI306" s="5">
        <f>IF(T306&gt;0,RANK(T306,(N306:P306,Q306:AE306)),0)</f>
        <v>0</v>
      </c>
      <c r="AJ306" s="5">
        <f>IF(S306&gt;0,RANK(S306,(N306:P306,Q306:AE306)),0)</f>
        <v>0</v>
      </c>
      <c r="AK306" s="2">
        <f t="shared" si="125"/>
        <v>9.9461848933307707E-3</v>
      </c>
      <c r="AL306" s="2">
        <f t="shared" si="126"/>
        <v>4.2163175091293487E-3</v>
      </c>
      <c r="AM306" s="2">
        <f t="shared" si="127"/>
        <v>0</v>
      </c>
      <c r="AN306" s="2">
        <f t="shared" si="128"/>
        <v>0</v>
      </c>
      <c r="AP306" t="s">
        <v>569</v>
      </c>
      <c r="AQ306" t="s">
        <v>534</v>
      </c>
      <c r="AT306" s="77">
        <v>37</v>
      </c>
      <c r="AU306" s="79">
        <v>35</v>
      </c>
      <c r="AV306" s="82">
        <f t="shared" si="129"/>
        <v>37035</v>
      </c>
      <c r="AW306" s="82">
        <f t="shared" si="105"/>
        <v>37035</v>
      </c>
      <c r="AX306" s="5" t="s">
        <v>195</v>
      </c>
    </row>
    <row r="307" spans="1:50" ht="15" hidden="1" customHeight="1" outlineLevel="1" x14ac:dyDescent="0.2">
      <c r="A307" t="s">
        <v>900</v>
      </c>
      <c r="B307" t="s">
        <v>534</v>
      </c>
      <c r="C307" s="1">
        <f t="shared" si="118"/>
        <v>48544</v>
      </c>
      <c r="D307" s="7">
        <f>IF(N307&gt;0, RANK(N307,(N307:P307,Q307:AE307)),0)</f>
        <v>1</v>
      </c>
      <c r="E307" s="7">
        <f>IF(O307&gt;0,RANK(O307,(N307:P307,Q307:AE307)),0)</f>
        <v>2</v>
      </c>
      <c r="F307" s="7">
        <f>IF(P307&gt;0,RANK(P307,(N307:P307,Q307:AE307)),0)</f>
        <v>0</v>
      </c>
      <c r="G307" s="45">
        <f t="shared" si="119"/>
        <v>8191</v>
      </c>
      <c r="H307" s="48">
        <f t="shared" si="120"/>
        <v>0.16873352010547132</v>
      </c>
      <c r="I307" s="2"/>
      <c r="J307" s="2">
        <f t="shared" si="121"/>
        <v>0.57943309162821355</v>
      </c>
      <c r="K307" s="2">
        <f t="shared" si="122"/>
        <v>0.41069957152274228</v>
      </c>
      <c r="L307" s="2">
        <f t="shared" si="123"/>
        <v>0</v>
      </c>
      <c r="M307" s="2">
        <f t="shared" si="124"/>
        <v>9.8673368490441726E-3</v>
      </c>
      <c r="N307" s="1">
        <v>28128</v>
      </c>
      <c r="O307" s="1">
        <v>19937</v>
      </c>
      <c r="Q307" s="1">
        <v>364</v>
      </c>
      <c r="R307" s="1">
        <v>115</v>
      </c>
      <c r="AG307" s="5">
        <f>IF(Q307&gt;0,RANK(Q307,(N307:P307,Q307:AE307)),0)</f>
        <v>3</v>
      </c>
      <c r="AH307" s="5">
        <f>IF(R307&gt;0,RANK(R307,(N307:P307,Q307:AE307)),0)</f>
        <v>4</v>
      </c>
      <c r="AI307" s="5">
        <f>IF(T307&gt;0,RANK(T307,(N307:P307,Q307:AE307)),0)</f>
        <v>0</v>
      </c>
      <c r="AJ307" s="5">
        <f>IF(S307&gt;0,RANK(S307,(N307:P307,Q307:AE307)),0)</f>
        <v>0</v>
      </c>
      <c r="AK307" s="2">
        <f t="shared" si="125"/>
        <v>7.4983520105471324E-3</v>
      </c>
      <c r="AL307" s="2">
        <f t="shared" si="126"/>
        <v>2.3689848384970337E-3</v>
      </c>
      <c r="AM307" s="2">
        <f t="shared" si="127"/>
        <v>0</v>
      </c>
      <c r="AN307" s="2">
        <f t="shared" si="128"/>
        <v>0</v>
      </c>
      <c r="AP307" t="s">
        <v>900</v>
      </c>
      <c r="AQ307" t="s">
        <v>534</v>
      </c>
      <c r="AR307">
        <v>6</v>
      </c>
      <c r="AT307" s="77">
        <v>37</v>
      </c>
      <c r="AU307" s="79">
        <v>37</v>
      </c>
      <c r="AV307" s="82">
        <f t="shared" si="129"/>
        <v>37037</v>
      </c>
      <c r="AW307" s="82">
        <f t="shared" si="105"/>
        <v>37037</v>
      </c>
      <c r="AX307" s="5" t="s">
        <v>195</v>
      </c>
    </row>
    <row r="308" spans="1:50" ht="15" hidden="1" customHeight="1" outlineLevel="1" x14ac:dyDescent="0.2">
      <c r="A308" t="s">
        <v>65</v>
      </c>
      <c r="B308" t="s">
        <v>534</v>
      </c>
      <c r="C308" s="1">
        <f t="shared" si="118"/>
        <v>16351</v>
      </c>
      <c r="D308" s="7">
        <f>IF(N308&gt;0, RANK(N308,(N308:P308,Q308:AE308)),0)</f>
        <v>2</v>
      </c>
      <c r="E308" s="7">
        <f>IF(O308&gt;0,RANK(O308,(N308:P308,Q308:AE308)),0)</f>
        <v>1</v>
      </c>
      <c r="F308" s="7">
        <f>IF(P308&gt;0,RANK(P308,(N308:P308,Q308:AE308)),0)</f>
        <v>0</v>
      </c>
      <c r="G308" s="45">
        <f t="shared" si="119"/>
        <v>8577</v>
      </c>
      <c r="H308" s="48">
        <f t="shared" si="120"/>
        <v>0.52455507308421501</v>
      </c>
      <c r="I308" s="2"/>
      <c r="J308" s="2">
        <f t="shared" si="121"/>
        <v>0.23068925447984834</v>
      </c>
      <c r="K308" s="2">
        <f t="shared" si="122"/>
        <v>0.75524432756406334</v>
      </c>
      <c r="L308" s="2">
        <f t="shared" si="123"/>
        <v>0</v>
      </c>
      <c r="M308" s="2">
        <f t="shared" si="124"/>
        <v>1.4066417956088317E-2</v>
      </c>
      <c r="N308" s="1">
        <v>3772</v>
      </c>
      <c r="O308" s="1">
        <v>12349</v>
      </c>
      <c r="Q308" s="1">
        <v>171</v>
      </c>
      <c r="R308" s="1">
        <v>59</v>
      </c>
      <c r="AG308" s="5">
        <f>IF(Q308&gt;0,RANK(Q308,(N308:P308,Q308:AE308)),0)</f>
        <v>3</v>
      </c>
      <c r="AH308" s="5">
        <f>IF(R308&gt;0,RANK(R308,(N308:P308,Q308:AE308)),0)</f>
        <v>4</v>
      </c>
      <c r="AI308" s="5">
        <f>IF(T308&gt;0,RANK(T308,(N308:P308,Q308:AE308)),0)</f>
        <v>0</v>
      </c>
      <c r="AJ308" s="5">
        <f>IF(S308&gt;0,RANK(S308,(N308:P308,Q308:AE308)),0)</f>
        <v>0</v>
      </c>
      <c r="AK308" s="2">
        <f t="shared" si="125"/>
        <v>1.0458075958656964E-2</v>
      </c>
      <c r="AL308" s="2">
        <f t="shared" si="126"/>
        <v>3.6083419974313499E-3</v>
      </c>
      <c r="AM308" s="2">
        <f t="shared" si="127"/>
        <v>0</v>
      </c>
      <c r="AN308" s="2">
        <f t="shared" si="128"/>
        <v>0</v>
      </c>
      <c r="AP308" t="s">
        <v>65</v>
      </c>
      <c r="AQ308" t="s">
        <v>534</v>
      </c>
      <c r="AR308">
        <v>11</v>
      </c>
      <c r="AT308" s="77">
        <v>37</v>
      </c>
      <c r="AU308" s="79">
        <v>39</v>
      </c>
      <c r="AV308" s="82">
        <f t="shared" si="129"/>
        <v>37039</v>
      </c>
      <c r="AW308" s="82">
        <f t="shared" si="105"/>
        <v>37039</v>
      </c>
      <c r="AX308" s="5" t="s">
        <v>195</v>
      </c>
    </row>
    <row r="309" spans="1:50" ht="15" hidden="1" customHeight="1" outlineLevel="1" x14ac:dyDescent="0.2">
      <c r="A309" t="s">
        <v>543</v>
      </c>
      <c r="B309" t="s">
        <v>534</v>
      </c>
      <c r="C309" s="1">
        <f t="shared" si="118"/>
        <v>7765</v>
      </c>
      <c r="D309" s="7">
        <f>IF(N309&gt;0, RANK(N309,(N309:P309,Q309:AE309)),0)</f>
        <v>2</v>
      </c>
      <c r="E309" s="7">
        <f>IF(O309&gt;0,RANK(O309,(N309:P309,Q309:AE309)),0)</f>
        <v>1</v>
      </c>
      <c r="F309" s="7">
        <f>IF(P309&gt;0,RANK(P309,(N309:P309,Q309:AE309)),0)</f>
        <v>0</v>
      </c>
      <c r="G309" s="45">
        <f t="shared" si="119"/>
        <v>909</v>
      </c>
      <c r="H309" s="48">
        <f t="shared" si="120"/>
        <v>0.11706374758531873</v>
      </c>
      <c r="I309" s="2"/>
      <c r="J309" s="2">
        <f t="shared" si="121"/>
        <v>0.43773341918866709</v>
      </c>
      <c r="K309" s="2">
        <f t="shared" si="122"/>
        <v>0.55479716677398583</v>
      </c>
      <c r="L309" s="2">
        <f t="shared" si="123"/>
        <v>0</v>
      </c>
      <c r="M309" s="2">
        <f t="shared" si="124"/>
        <v>7.4694140373471329E-3</v>
      </c>
      <c r="N309" s="1">
        <v>3399</v>
      </c>
      <c r="O309" s="1">
        <v>4308</v>
      </c>
      <c r="Q309" s="1">
        <v>43</v>
      </c>
      <c r="R309" s="1">
        <v>15</v>
      </c>
      <c r="AG309" s="5">
        <f>IF(Q309&gt;0,RANK(Q309,(N309:P309,Q309:AE309)),0)</f>
        <v>3</v>
      </c>
      <c r="AH309" s="5">
        <f>IF(R309&gt;0,RANK(R309,(N309:P309,Q309:AE309)),0)</f>
        <v>4</v>
      </c>
      <c r="AI309" s="5">
        <f>IF(T309&gt;0,RANK(T309,(N309:P309,Q309:AE309)),0)</f>
        <v>0</v>
      </c>
      <c r="AJ309" s="5">
        <f>IF(S309&gt;0,RANK(S309,(N309:P309,Q309:AE309)),0)</f>
        <v>0</v>
      </c>
      <c r="AK309" s="2">
        <f t="shared" si="125"/>
        <v>5.5376690276883449E-3</v>
      </c>
      <c r="AL309" s="2">
        <f t="shared" si="126"/>
        <v>1.9317450096587251E-3</v>
      </c>
      <c r="AM309" s="2">
        <f t="shared" si="127"/>
        <v>0</v>
      </c>
      <c r="AN309" s="2">
        <f t="shared" si="128"/>
        <v>0</v>
      </c>
      <c r="AP309" t="s">
        <v>543</v>
      </c>
      <c r="AQ309" t="s">
        <v>534</v>
      </c>
      <c r="AR309">
        <v>3</v>
      </c>
      <c r="AT309" s="77">
        <v>37</v>
      </c>
      <c r="AU309" s="79">
        <v>41</v>
      </c>
      <c r="AV309" s="82">
        <f t="shared" si="129"/>
        <v>37041</v>
      </c>
      <c r="AW309" s="82">
        <f t="shared" si="105"/>
        <v>37041</v>
      </c>
      <c r="AX309" s="5" t="s">
        <v>195</v>
      </c>
    </row>
    <row r="310" spans="1:50" ht="15" hidden="1" customHeight="1" outlineLevel="1" x14ac:dyDescent="0.2">
      <c r="A310" t="s">
        <v>294</v>
      </c>
      <c r="B310" t="s">
        <v>534</v>
      </c>
      <c r="C310" s="1">
        <f t="shared" si="118"/>
        <v>6858</v>
      </c>
      <c r="D310" s="7">
        <f>IF(N310&gt;0, RANK(N310,(N310:P310,Q310:AE310)),0)</f>
        <v>2</v>
      </c>
      <c r="E310" s="7">
        <f>IF(O310&gt;0,RANK(O310,(N310:P310,Q310:AE310)),0)</f>
        <v>1</v>
      </c>
      <c r="F310" s="7">
        <f>IF(P310&gt;0,RANK(P310,(N310:P310,Q310:AE310)),0)</f>
        <v>0</v>
      </c>
      <c r="G310" s="45">
        <f t="shared" ref="G310:G373" si="130">IF(C310&gt;0,MAX(N310:P310)-LARGE(N310:P310,2),0)</f>
        <v>3233</v>
      </c>
      <c r="H310" s="48">
        <f t="shared" ref="H310:H373" si="131">IF(C310&gt;0,G310/C310,0)</f>
        <v>0.47142023913677455</v>
      </c>
      <c r="I310" s="2"/>
      <c r="J310" s="2">
        <f t="shared" si="121"/>
        <v>0.2567804024496938</v>
      </c>
      <c r="K310" s="2">
        <f t="shared" si="122"/>
        <v>0.72820064158646836</v>
      </c>
      <c r="L310" s="2">
        <f t="shared" si="123"/>
        <v>0</v>
      </c>
      <c r="M310" s="2">
        <f t="shared" si="124"/>
        <v>1.5018955963837843E-2</v>
      </c>
      <c r="N310" s="1">
        <v>1761</v>
      </c>
      <c r="O310" s="1">
        <v>4994</v>
      </c>
      <c r="Q310" s="1">
        <v>69</v>
      </c>
      <c r="R310" s="1">
        <v>34</v>
      </c>
      <c r="AG310" s="5">
        <f>IF(Q310&gt;0,RANK(Q310,(N310:P310,Q310:AE310)),0)</f>
        <v>3</v>
      </c>
      <c r="AH310" s="5">
        <f>IF(R310&gt;0,RANK(R310,(N310:P310,Q310:AE310)),0)</f>
        <v>4</v>
      </c>
      <c r="AI310" s="5">
        <f>IF(T310&gt;0,RANK(T310,(N310:P310,Q310:AE310)),0)</f>
        <v>0</v>
      </c>
      <c r="AJ310" s="5">
        <f>IF(S310&gt;0,RANK(S310,(N310:P310,Q310:AE310)),0)</f>
        <v>0</v>
      </c>
      <c r="AK310" s="2">
        <f t="shared" si="125"/>
        <v>1.0061242344706912E-2</v>
      </c>
      <c r="AL310" s="2">
        <f t="shared" si="126"/>
        <v>4.9577136191309417E-3</v>
      </c>
      <c r="AM310" s="2">
        <f t="shared" si="127"/>
        <v>0</v>
      </c>
      <c r="AN310" s="2">
        <f t="shared" si="128"/>
        <v>0</v>
      </c>
      <c r="AP310" t="s">
        <v>294</v>
      </c>
      <c r="AQ310" t="s">
        <v>534</v>
      </c>
      <c r="AR310">
        <v>11</v>
      </c>
      <c r="AT310" s="77">
        <v>37</v>
      </c>
      <c r="AU310" s="79">
        <v>43</v>
      </c>
      <c r="AV310" s="82">
        <f t="shared" si="129"/>
        <v>37043</v>
      </c>
      <c r="AW310" s="82">
        <f t="shared" si="105"/>
        <v>37043</v>
      </c>
      <c r="AX310" s="5" t="s">
        <v>195</v>
      </c>
    </row>
    <row r="311" spans="1:50" ht="15" hidden="1" customHeight="1" outlineLevel="1" x14ac:dyDescent="0.2">
      <c r="A311" t="s">
        <v>451</v>
      </c>
      <c r="B311" t="s">
        <v>534</v>
      </c>
      <c r="C311" s="1">
        <f t="shared" si="118"/>
        <v>51124</v>
      </c>
      <c r="D311" s="7">
        <f>IF(N311&gt;0, RANK(N311,(N311:P311,Q311:AE311)),0)</f>
        <v>2</v>
      </c>
      <c r="E311" s="7">
        <f>IF(O311&gt;0,RANK(O311,(N311:P311,Q311:AE311)),0)</f>
        <v>1</v>
      </c>
      <c r="F311" s="7">
        <f>IF(P311&gt;0,RANK(P311,(N311:P311,Q311:AE311)),0)</f>
        <v>0</v>
      </c>
      <c r="G311" s="45">
        <f t="shared" si="130"/>
        <v>13482</v>
      </c>
      <c r="H311" s="48">
        <f t="shared" si="131"/>
        <v>0.26371175964322041</v>
      </c>
      <c r="I311" s="2"/>
      <c r="J311" s="2">
        <f t="shared" si="121"/>
        <v>0.36282372271340269</v>
      </c>
      <c r="K311" s="2">
        <f t="shared" si="122"/>
        <v>0.62653548235662315</v>
      </c>
      <c r="L311" s="2">
        <f t="shared" si="123"/>
        <v>0</v>
      </c>
      <c r="M311" s="2">
        <f t="shared" si="124"/>
        <v>1.0640794929974162E-2</v>
      </c>
      <c r="N311" s="1">
        <v>18549</v>
      </c>
      <c r="O311" s="1">
        <v>32031</v>
      </c>
      <c r="Q311" s="1">
        <v>399</v>
      </c>
      <c r="R311" s="1">
        <v>145</v>
      </c>
      <c r="AG311" s="5">
        <f>IF(Q311&gt;0,RANK(Q311,(N311:P311,Q311:AE311)),0)</f>
        <v>3</v>
      </c>
      <c r="AH311" s="5">
        <f>IF(R311&gt;0,RANK(R311,(N311:P311,Q311:AE311)),0)</f>
        <v>4</v>
      </c>
      <c r="AI311" s="5">
        <f>IF(T311&gt;0,RANK(T311,(N311:P311,Q311:AE311)),0)</f>
        <v>0</v>
      </c>
      <c r="AJ311" s="5">
        <f>IF(S311&gt;0,RANK(S311,(N311:P311,Q311:AE311)),0)</f>
        <v>0</v>
      </c>
      <c r="AK311" s="2">
        <f t="shared" si="125"/>
        <v>7.8045536343009153E-3</v>
      </c>
      <c r="AL311" s="2">
        <f t="shared" si="126"/>
        <v>2.8362412956732651E-3</v>
      </c>
      <c r="AM311" s="2">
        <f t="shared" si="127"/>
        <v>0</v>
      </c>
      <c r="AN311" s="2">
        <f t="shared" si="128"/>
        <v>0</v>
      </c>
      <c r="AP311" t="s">
        <v>451</v>
      </c>
      <c r="AQ311" t="s">
        <v>534</v>
      </c>
      <c r="AR311">
        <v>10</v>
      </c>
      <c r="AT311" s="77">
        <v>37</v>
      </c>
      <c r="AU311" s="79">
        <v>45</v>
      </c>
      <c r="AV311" s="82">
        <f t="shared" si="129"/>
        <v>37045</v>
      </c>
      <c r="AW311" s="82">
        <f t="shared" si="105"/>
        <v>37045</v>
      </c>
      <c r="AX311" s="5" t="s">
        <v>195</v>
      </c>
    </row>
    <row r="312" spans="1:50" ht="15" hidden="1" customHeight="1" outlineLevel="1" x14ac:dyDescent="0.2">
      <c r="A312" t="s">
        <v>521</v>
      </c>
      <c r="B312" t="s">
        <v>534</v>
      </c>
      <c r="C312" s="1">
        <f t="shared" si="118"/>
        <v>26245</v>
      </c>
      <c r="D312" s="7">
        <f>IF(N312&gt;0, RANK(N312,(N312:P312,Q312:AE312)),0)</f>
        <v>2</v>
      </c>
      <c r="E312" s="7">
        <f>IF(O312&gt;0,RANK(O312,(N312:P312,Q312:AE312)),0)</f>
        <v>1</v>
      </c>
      <c r="F312" s="7">
        <f>IF(P312&gt;0,RANK(P312,(N312:P312,Q312:AE312)),0)</f>
        <v>0</v>
      </c>
      <c r="G312" s="45">
        <f t="shared" si="130"/>
        <v>5404</v>
      </c>
      <c r="H312" s="48">
        <f t="shared" si="131"/>
        <v>0.20590588683558772</v>
      </c>
      <c r="I312" s="2"/>
      <c r="J312" s="2">
        <f t="shared" si="121"/>
        <v>0.39279862831015433</v>
      </c>
      <c r="K312" s="2">
        <f t="shared" si="122"/>
        <v>0.59870451514574208</v>
      </c>
      <c r="L312" s="2">
        <f t="shared" si="123"/>
        <v>0</v>
      </c>
      <c r="M312" s="2">
        <f t="shared" si="124"/>
        <v>8.4968565441035926E-3</v>
      </c>
      <c r="N312" s="1">
        <v>10309</v>
      </c>
      <c r="O312" s="1">
        <v>15713</v>
      </c>
      <c r="Q312" s="1">
        <v>139</v>
      </c>
      <c r="R312" s="1">
        <v>84</v>
      </c>
      <c r="AG312" s="5">
        <f>IF(Q312&gt;0,RANK(Q312,(N312:P312,Q312:AE312)),0)</f>
        <v>3</v>
      </c>
      <c r="AH312" s="5">
        <f>IF(R312&gt;0,RANK(R312,(N312:P312,Q312:AE312)),0)</f>
        <v>4</v>
      </c>
      <c r="AI312" s="5">
        <f>IF(T312&gt;0,RANK(T312,(N312:P312,Q312:AE312)),0)</f>
        <v>0</v>
      </c>
      <c r="AJ312" s="5">
        <f>IF(S312&gt;0,RANK(S312,(N312:P312,Q312:AE312)),0)</f>
        <v>0</v>
      </c>
      <c r="AK312" s="2">
        <f t="shared" si="125"/>
        <v>5.2962469041722233E-3</v>
      </c>
      <c r="AL312" s="2">
        <f t="shared" si="126"/>
        <v>3.2006096399314157E-3</v>
      </c>
      <c r="AM312" s="2">
        <f t="shared" si="127"/>
        <v>0</v>
      </c>
      <c r="AN312" s="2">
        <f t="shared" si="128"/>
        <v>0</v>
      </c>
      <c r="AP312" t="s">
        <v>521</v>
      </c>
      <c r="AQ312" t="s">
        <v>534</v>
      </c>
      <c r="AR312">
        <v>7</v>
      </c>
      <c r="AT312" s="77">
        <v>37</v>
      </c>
      <c r="AU312" s="79">
        <v>47</v>
      </c>
      <c r="AV312" s="82">
        <f t="shared" si="129"/>
        <v>37047</v>
      </c>
      <c r="AW312" s="82">
        <f t="shared" si="105"/>
        <v>37047</v>
      </c>
      <c r="AX312" s="5" t="s">
        <v>195</v>
      </c>
    </row>
    <row r="313" spans="1:50" ht="15" hidden="1" customHeight="1" outlineLevel="1" x14ac:dyDescent="0.2">
      <c r="A313" t="s">
        <v>655</v>
      </c>
      <c r="B313" t="s">
        <v>534</v>
      </c>
      <c r="C313" s="1">
        <f t="shared" si="118"/>
        <v>52856</v>
      </c>
      <c r="D313" s="7">
        <f>IF(N313&gt;0, RANK(N313,(N313:P313,Q313:AE313)),0)</f>
        <v>2</v>
      </c>
      <c r="E313" s="7">
        <f>IF(O313&gt;0,RANK(O313,(N313:P313,Q313:AE313)),0)</f>
        <v>1</v>
      </c>
      <c r="F313" s="7">
        <f>IF(P313&gt;0,RANK(P313,(N313:P313,Q313:AE313)),0)</f>
        <v>0</v>
      </c>
      <c r="G313" s="45">
        <f t="shared" si="130"/>
        <v>7178</v>
      </c>
      <c r="H313" s="48">
        <f t="shared" si="131"/>
        <v>0.13580293627970336</v>
      </c>
      <c r="I313" s="2"/>
      <c r="J313" s="2">
        <f t="shared" si="121"/>
        <v>0.42447404268200395</v>
      </c>
      <c r="K313" s="2">
        <f t="shared" si="122"/>
        <v>0.56027697896170725</v>
      </c>
      <c r="L313" s="2">
        <f t="shared" si="123"/>
        <v>0</v>
      </c>
      <c r="M313" s="2">
        <f t="shared" si="124"/>
        <v>1.52489783562888E-2</v>
      </c>
      <c r="N313" s="1">
        <v>22436</v>
      </c>
      <c r="O313" s="1">
        <v>29614</v>
      </c>
      <c r="Q313" s="1">
        <v>584</v>
      </c>
      <c r="R313" s="1">
        <v>222</v>
      </c>
      <c r="AG313" s="5">
        <f>IF(Q313&gt;0,RANK(Q313,(N313:P313,Q313:AE313)),0)</f>
        <v>3</v>
      </c>
      <c r="AH313" s="5">
        <f>IF(R313&gt;0,RANK(R313,(N313:P313,Q313:AE313)),0)</f>
        <v>4</v>
      </c>
      <c r="AI313" s="5">
        <f>IF(T313&gt;0,RANK(T313,(N313:P313,Q313:AE313)),0)</f>
        <v>0</v>
      </c>
      <c r="AJ313" s="5">
        <f>IF(S313&gt;0,RANK(S313,(N313:P313,Q313:AE313)),0)</f>
        <v>0</v>
      </c>
      <c r="AK313" s="2">
        <f t="shared" si="125"/>
        <v>1.1048887543514454E-2</v>
      </c>
      <c r="AL313" s="2">
        <f t="shared" si="126"/>
        <v>4.2000908127743306E-3</v>
      </c>
      <c r="AM313" s="2">
        <f t="shared" si="127"/>
        <v>0</v>
      </c>
      <c r="AN313" s="2">
        <f t="shared" si="128"/>
        <v>0</v>
      </c>
      <c r="AP313" t="s">
        <v>655</v>
      </c>
      <c r="AQ313" t="s">
        <v>534</v>
      </c>
      <c r="AR313">
        <v>3</v>
      </c>
      <c r="AT313" s="77">
        <v>37</v>
      </c>
      <c r="AU313" s="79">
        <v>49</v>
      </c>
      <c r="AV313" s="82">
        <f t="shared" si="129"/>
        <v>37049</v>
      </c>
      <c r="AW313" s="82">
        <f t="shared" si="105"/>
        <v>37049</v>
      </c>
      <c r="AX313" s="5" t="s">
        <v>195</v>
      </c>
    </row>
    <row r="314" spans="1:50" ht="15" hidden="1" customHeight="1" outlineLevel="1" x14ac:dyDescent="0.2">
      <c r="A314" t="s">
        <v>539</v>
      </c>
      <c r="B314" t="s">
        <v>534</v>
      </c>
      <c r="C314" s="1">
        <f t="shared" si="118"/>
        <v>146493</v>
      </c>
      <c r="D314" s="7">
        <f>IF(N314&gt;0, RANK(N314,(N314:P314,Q314:AE314)),0)</f>
        <v>1</v>
      </c>
      <c r="E314" s="7">
        <f>IF(O314&gt;0,RANK(O314,(N314:P314,Q314:AE314)),0)</f>
        <v>2</v>
      </c>
      <c r="F314" s="7">
        <f>IF(P314&gt;0,RANK(P314,(N314:P314,Q314:AE314)),0)</f>
        <v>0</v>
      </c>
      <c r="G314" s="45">
        <f t="shared" si="130"/>
        <v>33081</v>
      </c>
      <c r="H314" s="48">
        <f t="shared" si="131"/>
        <v>0.22581966373819909</v>
      </c>
      <c r="I314" s="2"/>
      <c r="J314" s="2">
        <f t="shared" si="121"/>
        <v>0.6026089983821753</v>
      </c>
      <c r="K314" s="2">
        <f t="shared" si="122"/>
        <v>0.37678933464397618</v>
      </c>
      <c r="L314" s="2">
        <f t="shared" si="123"/>
        <v>0</v>
      </c>
      <c r="M314" s="2">
        <f t="shared" si="124"/>
        <v>2.060166697384852E-2</v>
      </c>
      <c r="N314" s="1">
        <v>88278</v>
      </c>
      <c r="O314" s="1">
        <v>55197</v>
      </c>
      <c r="Q314" s="1">
        <v>2168</v>
      </c>
      <c r="R314" s="1">
        <v>850</v>
      </c>
      <c r="AG314" s="5">
        <f>IF(Q314&gt;0,RANK(Q314,(N314:P314,Q314:AE314)),0)</f>
        <v>3</v>
      </c>
      <c r="AH314" s="5">
        <f>IF(R314&gt;0,RANK(R314,(N314:P314,Q314:AE314)),0)</f>
        <v>4</v>
      </c>
      <c r="AI314" s="5">
        <f>IF(T314&gt;0,RANK(T314,(N314:P314,Q314:AE314)),0)</f>
        <v>0</v>
      </c>
      <c r="AJ314" s="5">
        <f>IF(S314&gt;0,RANK(S314,(N314:P314,Q314:AE314)),0)</f>
        <v>0</v>
      </c>
      <c r="AK314" s="2">
        <f t="shared" si="125"/>
        <v>1.479934194807943E-2</v>
      </c>
      <c r="AL314" s="2">
        <f t="shared" si="126"/>
        <v>5.8023250257691495E-3</v>
      </c>
      <c r="AM314" s="2">
        <f t="shared" si="127"/>
        <v>0</v>
      </c>
      <c r="AN314" s="2">
        <f t="shared" si="128"/>
        <v>0</v>
      </c>
      <c r="AP314" t="s">
        <v>539</v>
      </c>
      <c r="AQ314" t="s">
        <v>534</v>
      </c>
      <c r="AT314" s="77">
        <v>37</v>
      </c>
      <c r="AU314" s="79">
        <v>51</v>
      </c>
      <c r="AV314" s="82">
        <f t="shared" si="129"/>
        <v>37051</v>
      </c>
      <c r="AW314" s="82">
        <f t="shared" si="105"/>
        <v>37051</v>
      </c>
      <c r="AX314" s="5" t="s">
        <v>195</v>
      </c>
    </row>
    <row r="315" spans="1:50" ht="15" hidden="1" customHeight="1" outlineLevel="1" x14ac:dyDescent="0.2">
      <c r="A315" t="s">
        <v>262</v>
      </c>
      <c r="B315" t="s">
        <v>534</v>
      </c>
      <c r="C315" s="1">
        <f t="shared" si="118"/>
        <v>16025</v>
      </c>
      <c r="D315" s="7">
        <f>IF(N315&gt;0, RANK(N315,(N315:P315,Q315:AE315)),0)</f>
        <v>2</v>
      </c>
      <c r="E315" s="7">
        <f>IF(O315&gt;0,RANK(O315,(N315:P315,Q315:AE315)),0)</f>
        <v>1</v>
      </c>
      <c r="F315" s="7">
        <f>IF(P315&gt;0,RANK(P315,(N315:P315,Q315:AE315)),0)</f>
        <v>0</v>
      </c>
      <c r="G315" s="45">
        <f t="shared" si="130"/>
        <v>6911</v>
      </c>
      <c r="H315" s="48">
        <f t="shared" si="131"/>
        <v>0.43126365054602184</v>
      </c>
      <c r="I315" s="2"/>
      <c r="J315" s="2">
        <f t="shared" si="121"/>
        <v>0.27344773790951638</v>
      </c>
      <c r="K315" s="2">
        <f t="shared" si="122"/>
        <v>0.70471138845553827</v>
      </c>
      <c r="L315" s="2">
        <f t="shared" si="123"/>
        <v>0</v>
      </c>
      <c r="M315" s="2">
        <f t="shared" si="124"/>
        <v>2.1840873634945357E-2</v>
      </c>
      <c r="N315" s="1">
        <v>4382</v>
      </c>
      <c r="O315" s="1">
        <v>11293</v>
      </c>
      <c r="Q315" s="1">
        <v>255</v>
      </c>
      <c r="R315" s="1">
        <v>95</v>
      </c>
      <c r="AG315" s="5">
        <f>IF(Q315&gt;0,RANK(Q315,(N315:P315,Q315:AE315)),0)</f>
        <v>3</v>
      </c>
      <c r="AH315" s="5">
        <f>IF(R315&gt;0,RANK(R315,(N315:P315,Q315:AE315)),0)</f>
        <v>4</v>
      </c>
      <c r="AI315" s="5">
        <f>IF(T315&gt;0,RANK(T315,(N315:P315,Q315:AE315)),0)</f>
        <v>0</v>
      </c>
      <c r="AJ315" s="5">
        <f>IF(S315&gt;0,RANK(S315,(N315:P315,Q315:AE315)),0)</f>
        <v>0</v>
      </c>
      <c r="AK315" s="2">
        <f t="shared" si="125"/>
        <v>1.591263650546022E-2</v>
      </c>
      <c r="AL315" s="2">
        <f t="shared" si="126"/>
        <v>5.9282371294851798E-3</v>
      </c>
      <c r="AM315" s="2">
        <f t="shared" si="127"/>
        <v>0</v>
      </c>
      <c r="AN315" s="2">
        <f t="shared" si="128"/>
        <v>0</v>
      </c>
      <c r="AP315" t="s">
        <v>262</v>
      </c>
      <c r="AQ315" t="s">
        <v>534</v>
      </c>
      <c r="AR315">
        <v>3</v>
      </c>
      <c r="AT315" s="77">
        <v>37</v>
      </c>
      <c r="AU315" s="79">
        <v>53</v>
      </c>
      <c r="AV315" s="82">
        <f t="shared" si="129"/>
        <v>37053</v>
      </c>
      <c r="AW315" s="82">
        <f t="shared" si="105"/>
        <v>37053</v>
      </c>
      <c r="AX315" s="5" t="s">
        <v>195</v>
      </c>
    </row>
    <row r="316" spans="1:50" ht="15" hidden="1" customHeight="1" outlineLevel="1" x14ac:dyDescent="0.2">
      <c r="A316" t="s">
        <v>396</v>
      </c>
      <c r="B316" t="s">
        <v>534</v>
      </c>
      <c r="C316" s="1">
        <f t="shared" si="118"/>
        <v>24020</v>
      </c>
      <c r="D316" s="7">
        <f>IF(N316&gt;0, RANK(N316,(N316:P316,Q316:AE316)),0)</f>
        <v>2</v>
      </c>
      <c r="E316" s="7">
        <f>IF(O316&gt;0,RANK(O316,(N316:P316,Q316:AE316)),0)</f>
        <v>1</v>
      </c>
      <c r="F316" s="7">
        <f>IF(P316&gt;0,RANK(P316,(N316:P316,Q316:AE316)),0)</f>
        <v>0</v>
      </c>
      <c r="G316" s="45">
        <f t="shared" si="130"/>
        <v>2666</v>
      </c>
      <c r="H316" s="48">
        <f t="shared" si="131"/>
        <v>0.11099084096586179</v>
      </c>
      <c r="I316" s="2"/>
      <c r="J316" s="2">
        <f t="shared" si="121"/>
        <v>0.436511240632806</v>
      </c>
      <c r="K316" s="2">
        <f t="shared" si="122"/>
        <v>0.54750208159866776</v>
      </c>
      <c r="L316" s="2">
        <f t="shared" si="123"/>
        <v>0</v>
      </c>
      <c r="M316" s="2">
        <f t="shared" si="124"/>
        <v>1.5986677768526247E-2</v>
      </c>
      <c r="N316" s="1">
        <v>10485</v>
      </c>
      <c r="O316" s="1">
        <v>13151</v>
      </c>
      <c r="Q316" s="1">
        <v>290</v>
      </c>
      <c r="R316" s="1">
        <v>94</v>
      </c>
      <c r="AG316" s="5">
        <f>IF(Q316&gt;0,RANK(Q316,(N316:P316,Q316:AE316)),0)</f>
        <v>3</v>
      </c>
      <c r="AH316" s="5">
        <f>IF(R316&gt;0,RANK(R316,(N316:P316,Q316:AE316)),0)</f>
        <v>4</v>
      </c>
      <c r="AI316" s="5">
        <f>IF(T316&gt;0,RANK(T316,(N316:P316,Q316:AE316)),0)</f>
        <v>0</v>
      </c>
      <c r="AJ316" s="5">
        <f>IF(S316&gt;0,RANK(S316,(N316:P316,Q316:AE316)),0)</f>
        <v>0</v>
      </c>
      <c r="AK316" s="2">
        <f t="shared" si="125"/>
        <v>1.2073272273105746E-2</v>
      </c>
      <c r="AL316" s="2">
        <f t="shared" si="126"/>
        <v>3.9134054954204833E-3</v>
      </c>
      <c r="AM316" s="2">
        <f t="shared" si="127"/>
        <v>0</v>
      </c>
      <c r="AN316" s="2">
        <f t="shared" si="128"/>
        <v>0</v>
      </c>
      <c r="AP316" t="s">
        <v>396</v>
      </c>
      <c r="AQ316" t="s">
        <v>534</v>
      </c>
      <c r="AR316">
        <v>3</v>
      </c>
      <c r="AT316" s="77">
        <v>37</v>
      </c>
      <c r="AU316" s="79">
        <v>55</v>
      </c>
      <c r="AV316" s="82">
        <f t="shared" si="129"/>
        <v>37055</v>
      </c>
      <c r="AW316" s="82">
        <f t="shared" si="105"/>
        <v>37055</v>
      </c>
      <c r="AX316" s="5" t="s">
        <v>195</v>
      </c>
    </row>
    <row r="317" spans="1:50" ht="15" hidden="1" customHeight="1" outlineLevel="1" x14ac:dyDescent="0.2">
      <c r="A317" t="s">
        <v>791</v>
      </c>
      <c r="B317" t="s">
        <v>534</v>
      </c>
      <c r="C317" s="1">
        <f t="shared" si="118"/>
        <v>88430</v>
      </c>
      <c r="D317" s="7">
        <f>IF(N317&gt;0, RANK(N317,(N317:P317,Q317:AE317)),0)</f>
        <v>2</v>
      </c>
      <c r="E317" s="7">
        <f>IF(O317&gt;0,RANK(O317,(N317:P317,Q317:AE317)),0)</f>
        <v>1</v>
      </c>
      <c r="F317" s="7">
        <f>IF(P317&gt;0,RANK(P317,(N317:P317,Q317:AE317)),0)</f>
        <v>0</v>
      </c>
      <c r="G317" s="45">
        <f t="shared" si="130"/>
        <v>34173</v>
      </c>
      <c r="H317" s="48">
        <f t="shared" si="131"/>
        <v>0.38644125296844961</v>
      </c>
      <c r="I317" s="2"/>
      <c r="J317" s="2">
        <f t="shared" si="121"/>
        <v>0.30078027818613595</v>
      </c>
      <c r="K317" s="2">
        <f t="shared" si="122"/>
        <v>0.68722153115458551</v>
      </c>
      <c r="L317" s="2">
        <f t="shared" si="123"/>
        <v>0</v>
      </c>
      <c r="M317" s="2">
        <f t="shared" si="124"/>
        <v>1.199819065927854E-2</v>
      </c>
      <c r="N317" s="1">
        <v>26598</v>
      </c>
      <c r="O317" s="1">
        <v>60771</v>
      </c>
      <c r="Q317" s="1">
        <v>796</v>
      </c>
      <c r="R317" s="1">
        <v>265</v>
      </c>
      <c r="AG317" s="5">
        <f>IF(Q317&gt;0,RANK(Q317,(N317:P317,Q317:AE317)),0)</f>
        <v>3</v>
      </c>
      <c r="AH317" s="5">
        <f>IF(R317&gt;0,RANK(R317,(N317:P317,Q317:AE317)),0)</f>
        <v>4</v>
      </c>
      <c r="AI317" s="5">
        <f>IF(T317&gt;0,RANK(T317,(N317:P317,Q317:AE317)),0)</f>
        <v>0</v>
      </c>
      <c r="AJ317" s="5">
        <f>IF(S317&gt;0,RANK(S317,(N317:P317,Q317:AE317)),0)</f>
        <v>0</v>
      </c>
      <c r="AK317" s="2">
        <f t="shared" si="125"/>
        <v>9.0014700893361974E-3</v>
      </c>
      <c r="AL317" s="2">
        <f t="shared" si="126"/>
        <v>2.9967205699423273E-3</v>
      </c>
      <c r="AM317" s="2">
        <f t="shared" si="127"/>
        <v>0</v>
      </c>
      <c r="AN317" s="2">
        <f t="shared" si="128"/>
        <v>0</v>
      </c>
      <c r="AP317" t="s">
        <v>791</v>
      </c>
      <c r="AQ317" t="s">
        <v>534</v>
      </c>
      <c r="AR317">
        <v>13</v>
      </c>
      <c r="AT317" s="77">
        <v>37</v>
      </c>
      <c r="AU317" s="79">
        <v>57</v>
      </c>
      <c r="AV317" s="82">
        <f t="shared" si="129"/>
        <v>37057</v>
      </c>
      <c r="AW317" s="82">
        <f t="shared" si="105"/>
        <v>37057</v>
      </c>
      <c r="AX317" s="5" t="s">
        <v>195</v>
      </c>
    </row>
    <row r="318" spans="1:50" ht="15" hidden="1" customHeight="1" outlineLevel="1" x14ac:dyDescent="0.2">
      <c r="A318" t="s">
        <v>397</v>
      </c>
      <c r="B318" t="s">
        <v>534</v>
      </c>
      <c r="C318" s="1">
        <f t="shared" si="118"/>
        <v>25278</v>
      </c>
      <c r="D318" s="7">
        <f>IF(N318&gt;0, RANK(N318,(N318:P318,Q318:AE318)),0)</f>
        <v>2</v>
      </c>
      <c r="E318" s="7">
        <f>IF(O318&gt;0,RANK(O318,(N318:P318,Q318:AE318)),0)</f>
        <v>1</v>
      </c>
      <c r="F318" s="7">
        <f>IF(P318&gt;0,RANK(P318,(N318:P318,Q318:AE318)),0)</f>
        <v>0</v>
      </c>
      <c r="G318" s="45">
        <f t="shared" si="130"/>
        <v>9200</v>
      </c>
      <c r="H318" s="48">
        <f t="shared" si="131"/>
        <v>0.36395284437059894</v>
      </c>
      <c r="I318" s="2"/>
      <c r="J318" s="2">
        <f t="shared" si="121"/>
        <v>0.31268296542447976</v>
      </c>
      <c r="K318" s="2">
        <f t="shared" si="122"/>
        <v>0.67663580979507876</v>
      </c>
      <c r="L318" s="2">
        <f t="shared" si="123"/>
        <v>0</v>
      </c>
      <c r="M318" s="2">
        <f t="shared" si="124"/>
        <v>1.0681224780441423E-2</v>
      </c>
      <c r="N318" s="1">
        <v>7904</v>
      </c>
      <c r="O318" s="1">
        <v>17104</v>
      </c>
      <c r="Q318" s="1">
        <v>200</v>
      </c>
      <c r="R318" s="1">
        <v>70</v>
      </c>
      <c r="AG318" s="5">
        <f>IF(Q318&gt;0,RANK(Q318,(N318:P318,Q318:AE318)),0)</f>
        <v>3</v>
      </c>
      <c r="AH318" s="5">
        <f>IF(R318&gt;0,RANK(R318,(N318:P318,Q318:AE318)),0)</f>
        <v>4</v>
      </c>
      <c r="AI318" s="5">
        <f>IF(T318&gt;0,RANK(T318,(N318:P318,Q318:AE318)),0)</f>
        <v>0</v>
      </c>
      <c r="AJ318" s="5">
        <f>IF(S318&gt;0,RANK(S318,(N318:P318,Q318:AE318)),0)</f>
        <v>0</v>
      </c>
      <c r="AK318" s="2">
        <f t="shared" si="125"/>
        <v>7.9120183558825854E-3</v>
      </c>
      <c r="AL318" s="2">
        <f t="shared" si="126"/>
        <v>2.7692064245589051E-3</v>
      </c>
      <c r="AM318" s="2">
        <f t="shared" si="127"/>
        <v>0</v>
      </c>
      <c r="AN318" s="2">
        <f t="shared" si="128"/>
        <v>0</v>
      </c>
      <c r="AP318" t="s">
        <v>397</v>
      </c>
      <c r="AQ318" t="s">
        <v>534</v>
      </c>
      <c r="AR318">
        <v>13</v>
      </c>
      <c r="AT318" s="77">
        <v>37</v>
      </c>
      <c r="AU318" s="79">
        <v>59</v>
      </c>
      <c r="AV318" s="82">
        <f t="shared" si="129"/>
        <v>37059</v>
      </c>
      <c r="AW318" s="82">
        <f t="shared" si="105"/>
        <v>37059</v>
      </c>
      <c r="AX318" s="5" t="s">
        <v>195</v>
      </c>
    </row>
    <row r="319" spans="1:50" ht="15" hidden="1" customHeight="1" outlineLevel="1" x14ac:dyDescent="0.2">
      <c r="A319" t="s">
        <v>398</v>
      </c>
      <c r="B319" t="s">
        <v>534</v>
      </c>
      <c r="C319" s="1">
        <f t="shared" si="118"/>
        <v>22640</v>
      </c>
      <c r="D319" s="7">
        <f>IF(N319&gt;0, RANK(N319,(N319:P319,Q319:AE319)),0)</f>
        <v>2</v>
      </c>
      <c r="E319" s="7">
        <f>IF(O319&gt;0,RANK(O319,(N319:P319,Q319:AE319)),0)</f>
        <v>1</v>
      </c>
      <c r="F319" s="7">
        <f>IF(P319&gt;0,RANK(P319,(N319:P319,Q319:AE319)),0)</f>
        <v>0</v>
      </c>
      <c r="G319" s="45">
        <f t="shared" si="130"/>
        <v>4131</v>
      </c>
      <c r="H319" s="48">
        <f t="shared" si="131"/>
        <v>0.18246466431095407</v>
      </c>
      <c r="I319" s="2"/>
      <c r="J319" s="2">
        <f t="shared" si="121"/>
        <v>0.40477031802120139</v>
      </c>
      <c r="K319" s="2">
        <f t="shared" si="122"/>
        <v>0.58723498233215543</v>
      </c>
      <c r="L319" s="2">
        <f t="shared" si="123"/>
        <v>0</v>
      </c>
      <c r="M319" s="2">
        <f t="shared" si="124"/>
        <v>7.9946996466431219E-3</v>
      </c>
      <c r="N319" s="1">
        <v>9164</v>
      </c>
      <c r="O319" s="1">
        <v>13295</v>
      </c>
      <c r="Q319" s="1">
        <v>119</v>
      </c>
      <c r="R319" s="1">
        <v>62</v>
      </c>
      <c r="AG319" s="5">
        <f>IF(Q319&gt;0,RANK(Q319,(N319:P319,Q319:AE319)),0)</f>
        <v>3</v>
      </c>
      <c r="AH319" s="5">
        <f>IF(R319&gt;0,RANK(R319,(N319:P319,Q319:AE319)),0)</f>
        <v>4</v>
      </c>
      <c r="AI319" s="5">
        <f>IF(T319&gt;0,RANK(T319,(N319:P319,Q319:AE319)),0)</f>
        <v>0</v>
      </c>
      <c r="AJ319" s="5">
        <f>IF(S319&gt;0,RANK(S319,(N319:P319,Q319:AE319)),0)</f>
        <v>0</v>
      </c>
      <c r="AK319" s="2">
        <f t="shared" si="125"/>
        <v>5.2561837455830391E-3</v>
      </c>
      <c r="AL319" s="2">
        <f t="shared" si="126"/>
        <v>2.7385159010600707E-3</v>
      </c>
      <c r="AM319" s="2">
        <f t="shared" si="127"/>
        <v>0</v>
      </c>
      <c r="AN319" s="2">
        <f t="shared" si="128"/>
        <v>0</v>
      </c>
      <c r="AP319" t="s">
        <v>398</v>
      </c>
      <c r="AQ319" t="s">
        <v>534</v>
      </c>
      <c r="AR319">
        <v>7</v>
      </c>
      <c r="AT319" s="77">
        <v>37</v>
      </c>
      <c r="AU319" s="79">
        <v>61</v>
      </c>
      <c r="AV319" s="82">
        <f t="shared" si="129"/>
        <v>37061</v>
      </c>
      <c r="AW319" s="82">
        <f t="shared" si="105"/>
        <v>37061</v>
      </c>
      <c r="AX319" s="5" t="s">
        <v>195</v>
      </c>
    </row>
    <row r="320" spans="1:50" ht="15" hidden="1" customHeight="1" outlineLevel="1" x14ac:dyDescent="0.2">
      <c r="A320" t="s">
        <v>399</v>
      </c>
      <c r="B320" t="s">
        <v>534</v>
      </c>
      <c r="C320" s="1">
        <f t="shared" si="118"/>
        <v>179595</v>
      </c>
      <c r="D320" s="7">
        <f>IF(N320&gt;0, RANK(N320,(N320:P320,Q320:AE320)),0)</f>
        <v>1</v>
      </c>
      <c r="E320" s="7">
        <f>IF(O320&gt;0,RANK(O320,(N320:P320,Q320:AE320)),0)</f>
        <v>2</v>
      </c>
      <c r="F320" s="7">
        <f>IF(P320&gt;0,RANK(P320,(N320:P320,Q320:AE320)),0)</f>
        <v>0</v>
      </c>
      <c r="G320" s="45">
        <f t="shared" si="130"/>
        <v>117121</v>
      </c>
      <c r="H320" s="48">
        <f t="shared" si="131"/>
        <v>0.65213953617862408</v>
      </c>
      <c r="I320" s="2"/>
      <c r="J320" s="2">
        <f t="shared" si="121"/>
        <v>0.8191207995768256</v>
      </c>
      <c r="K320" s="2">
        <f t="shared" si="122"/>
        <v>0.16698126339820152</v>
      </c>
      <c r="L320" s="2">
        <f t="shared" si="123"/>
        <v>0</v>
      </c>
      <c r="M320" s="2">
        <f t="shared" si="124"/>
        <v>1.3897937024972884E-2</v>
      </c>
      <c r="N320" s="1">
        <v>147110</v>
      </c>
      <c r="O320" s="1">
        <v>29989</v>
      </c>
      <c r="Q320" s="1">
        <v>1955</v>
      </c>
      <c r="R320" s="1">
        <v>541</v>
      </c>
      <c r="X320" s="45"/>
      <c r="AG320" s="5">
        <f>IF(Q320&gt;0,RANK(Q320,(N320:P320,Q320:AE320)),0)</f>
        <v>3</v>
      </c>
      <c r="AH320" s="5">
        <f>IF(R320&gt;0,RANK(R320,(N320:P320,Q320:AE320)),0)</f>
        <v>4</v>
      </c>
      <c r="AI320" s="5">
        <f>IF(T320&gt;0,RANK(T320,(N320:P320,Q320:AE320)),0)</f>
        <v>0</v>
      </c>
      <c r="AJ320" s="5">
        <f>IF(S320&gt;0,RANK(S320,(N320:P320,Q320:AE320)),0)</f>
        <v>0</v>
      </c>
      <c r="AK320" s="2">
        <f t="shared" si="125"/>
        <v>1.0885603719479942E-2</v>
      </c>
      <c r="AL320" s="2">
        <f t="shared" si="126"/>
        <v>3.0123333054929147E-3</v>
      </c>
      <c r="AM320" s="2">
        <f t="shared" si="127"/>
        <v>0</v>
      </c>
      <c r="AN320" s="2">
        <f t="shared" si="128"/>
        <v>0</v>
      </c>
      <c r="AP320" t="s">
        <v>399</v>
      </c>
      <c r="AQ320" t="s">
        <v>534</v>
      </c>
      <c r="AT320" s="77">
        <v>37</v>
      </c>
      <c r="AU320" s="79">
        <v>63</v>
      </c>
      <c r="AV320" s="82">
        <f t="shared" si="129"/>
        <v>37063</v>
      </c>
      <c r="AW320" s="82">
        <f t="shared" si="105"/>
        <v>37063</v>
      </c>
      <c r="AX320" s="5" t="s">
        <v>195</v>
      </c>
    </row>
    <row r="321" spans="1:50" ht="15" hidden="1" customHeight="1" outlineLevel="1" x14ac:dyDescent="0.2">
      <c r="A321" t="s">
        <v>188</v>
      </c>
      <c r="B321" t="s">
        <v>534</v>
      </c>
      <c r="C321" s="1">
        <f t="shared" ref="C321:C352" si="132">SUM(N321:AE321)</f>
        <v>25449</v>
      </c>
      <c r="D321" s="7">
        <f>IF(N321&gt;0, RANK(N321,(N321:P321,Q321:AE321)),0)</f>
        <v>1</v>
      </c>
      <c r="E321" s="7">
        <f>IF(O321&gt;0,RANK(O321,(N321:P321,Q321:AE321)),0)</f>
        <v>2</v>
      </c>
      <c r="F321" s="7">
        <f>IF(P321&gt;0,RANK(P321,(N321:P321,Q321:AE321)),0)</f>
        <v>0</v>
      </c>
      <c r="G321" s="45">
        <f t="shared" si="130"/>
        <v>8299</v>
      </c>
      <c r="H321" s="48">
        <f t="shared" si="131"/>
        <v>0.32610318676568822</v>
      </c>
      <c r="I321" s="2"/>
      <c r="J321" s="2">
        <f t="shared" ref="J321:J352" si="133">IF($C321=0,"-",N321/$C321)</f>
        <v>0.65959369719831817</v>
      </c>
      <c r="K321" s="2">
        <f t="shared" ref="K321:K352" si="134">IF($C321=0,"-",O321/$C321)</f>
        <v>0.33349051043262995</v>
      </c>
      <c r="L321" s="2">
        <f t="shared" ref="L321:L352" si="135">IF($C321=0,"-",P321/$C321)</f>
        <v>0</v>
      </c>
      <c r="M321" s="2">
        <f t="shared" ref="M321:M352" si="136">IF(C321=0,"-",(1-J321-K321-L321))</f>
        <v>6.9157923690518763E-3</v>
      </c>
      <c r="N321" s="1">
        <v>16786</v>
      </c>
      <c r="O321" s="1">
        <v>8487</v>
      </c>
      <c r="Q321" s="1">
        <v>108</v>
      </c>
      <c r="R321" s="1">
        <v>68</v>
      </c>
      <c r="AG321" s="5">
        <f>IF(Q321&gt;0,RANK(Q321,(N321:P321,Q321:AE321)),0)</f>
        <v>3</v>
      </c>
      <c r="AH321" s="5">
        <f>IF(R321&gt;0,RANK(R321,(N321:P321,Q321:AE321)),0)</f>
        <v>4</v>
      </c>
      <c r="AI321" s="5">
        <f>IF(T321&gt;0,RANK(T321,(N321:P321,Q321:AE321)),0)</f>
        <v>0</v>
      </c>
      <c r="AJ321" s="5">
        <f>IF(S321&gt;0,RANK(S321,(N321:P321,Q321:AE321)),0)</f>
        <v>0</v>
      </c>
      <c r="AK321" s="2">
        <f t="shared" ref="AK321:AK352" si="137">IF($C321=0,"-",Q321/$C321)</f>
        <v>4.2437816810090767E-3</v>
      </c>
      <c r="AL321" s="2">
        <f t="shared" ref="AL321:AL352" si="138">IF($C321=0,"-",R321/$C321)</f>
        <v>2.6720106880427524E-3</v>
      </c>
      <c r="AM321" s="2">
        <f t="shared" ref="AM321:AM352" si="139">IF($C321=0,"-",T321/$C321)</f>
        <v>0</v>
      </c>
      <c r="AN321" s="2">
        <f t="shared" ref="AN321:AN352" si="140">IF($C321=0,"-",S321/$C321)</f>
        <v>0</v>
      </c>
      <c r="AP321" t="s">
        <v>188</v>
      </c>
      <c r="AQ321" t="s">
        <v>534</v>
      </c>
      <c r="AR321">
        <v>1</v>
      </c>
      <c r="AT321" s="77">
        <v>37</v>
      </c>
      <c r="AU321" s="79">
        <v>65</v>
      </c>
      <c r="AV321" s="82">
        <f t="shared" si="129"/>
        <v>37065</v>
      </c>
      <c r="AW321" s="82">
        <f t="shared" si="105"/>
        <v>37065</v>
      </c>
      <c r="AX321" s="5" t="s">
        <v>195</v>
      </c>
    </row>
    <row r="322" spans="1:50" ht="15" hidden="1" customHeight="1" outlineLevel="1" x14ac:dyDescent="0.2">
      <c r="A322" t="s">
        <v>295</v>
      </c>
      <c r="B322" t="s">
        <v>534</v>
      </c>
      <c r="C322" s="1">
        <f t="shared" si="132"/>
        <v>200324</v>
      </c>
      <c r="D322" s="7">
        <f>IF(N322&gt;0, RANK(N322,(N322:P322,Q322:AE322)),0)</f>
        <v>1</v>
      </c>
      <c r="E322" s="7">
        <f>IF(O322&gt;0,RANK(O322,(N322:P322,Q322:AE322)),0)</f>
        <v>2</v>
      </c>
      <c r="F322" s="7">
        <f>IF(P322&gt;0,RANK(P322,(N322:P322,Q322:AE322)),0)</f>
        <v>0</v>
      </c>
      <c r="G322" s="45">
        <f t="shared" si="130"/>
        <v>40188</v>
      </c>
      <c r="H322" s="48">
        <f t="shared" si="131"/>
        <v>0.20061500369401569</v>
      </c>
      <c r="I322" s="2"/>
      <c r="J322" s="2">
        <f t="shared" si="133"/>
        <v>0.59235538427747048</v>
      </c>
      <c r="K322" s="2">
        <f t="shared" si="134"/>
        <v>0.39174038058345478</v>
      </c>
      <c r="L322" s="2">
        <f t="shared" si="135"/>
        <v>0</v>
      </c>
      <c r="M322" s="2">
        <f t="shared" si="136"/>
        <v>1.5904235139074741E-2</v>
      </c>
      <c r="N322" s="1">
        <v>118663</v>
      </c>
      <c r="O322" s="1">
        <v>78475</v>
      </c>
      <c r="Q322" s="1">
        <v>2345</v>
      </c>
      <c r="R322" s="1">
        <v>841</v>
      </c>
      <c r="AG322" s="5">
        <f>IF(Q322&gt;0,RANK(Q322,(N322:P322,Q322:AE322)),0)</f>
        <v>3</v>
      </c>
      <c r="AH322" s="5">
        <f>IF(R322&gt;0,RANK(R322,(N322:P322,Q322:AE322)),0)</f>
        <v>4</v>
      </c>
      <c r="AI322" s="5">
        <f>IF(T322&gt;0,RANK(T322,(N322:P322,Q322:AE322)),0)</f>
        <v>0</v>
      </c>
      <c r="AJ322" s="5">
        <f>IF(S322&gt;0,RANK(S322,(N322:P322,Q322:AE322)),0)</f>
        <v>0</v>
      </c>
      <c r="AK322" s="2">
        <f t="shared" si="137"/>
        <v>1.1706036221321459E-2</v>
      </c>
      <c r="AL322" s="2">
        <f t="shared" si="138"/>
        <v>4.1981989177532399E-3</v>
      </c>
      <c r="AM322" s="2">
        <f t="shared" si="139"/>
        <v>0</v>
      </c>
      <c r="AN322" s="2">
        <f t="shared" si="140"/>
        <v>0</v>
      </c>
      <c r="AP322" t="s">
        <v>295</v>
      </c>
      <c r="AQ322" t="s">
        <v>534</v>
      </c>
      <c r="AR322">
        <v>5</v>
      </c>
      <c r="AT322" s="77">
        <v>37</v>
      </c>
      <c r="AU322" s="79">
        <v>67</v>
      </c>
      <c r="AV322" s="82">
        <f t="shared" si="129"/>
        <v>37067</v>
      </c>
      <c r="AW322" s="82">
        <f t="shared" si="105"/>
        <v>37067</v>
      </c>
      <c r="AX322" s="5" t="s">
        <v>195</v>
      </c>
    </row>
    <row r="323" spans="1:50" ht="15" hidden="1" customHeight="1" outlineLevel="1" x14ac:dyDescent="0.2">
      <c r="A323" t="s">
        <v>35</v>
      </c>
      <c r="B323" t="s">
        <v>534</v>
      </c>
      <c r="C323" s="1">
        <f t="shared" si="132"/>
        <v>37345</v>
      </c>
      <c r="D323" s="7">
        <f>IF(N323&gt;0, RANK(N323,(N323:P323,Q323:AE323)),0)</f>
        <v>2</v>
      </c>
      <c r="E323" s="7">
        <f>IF(O323&gt;0,RANK(O323,(N323:P323,Q323:AE323)),0)</f>
        <v>1</v>
      </c>
      <c r="F323" s="7">
        <f>IF(P323&gt;0,RANK(P323,(N323:P323,Q323:AE323)),0)</f>
        <v>0</v>
      </c>
      <c r="G323" s="45">
        <f t="shared" si="130"/>
        <v>1973</v>
      </c>
      <c r="H323" s="48">
        <f t="shared" si="131"/>
        <v>5.2831704378096131E-2</v>
      </c>
      <c r="I323" s="2"/>
      <c r="J323" s="2">
        <f t="shared" si="133"/>
        <v>0.46664881510242334</v>
      </c>
      <c r="K323" s="2">
        <f t="shared" si="134"/>
        <v>0.51948051948051943</v>
      </c>
      <c r="L323" s="2">
        <f t="shared" si="135"/>
        <v>0</v>
      </c>
      <c r="M323" s="2">
        <f t="shared" si="136"/>
        <v>1.3870665417057282E-2</v>
      </c>
      <c r="N323" s="1">
        <v>17427</v>
      </c>
      <c r="O323" s="1">
        <v>19400</v>
      </c>
      <c r="Q323" s="1">
        <v>385</v>
      </c>
      <c r="R323" s="1">
        <v>133</v>
      </c>
      <c r="AG323" s="5">
        <f>IF(Q323&gt;0,RANK(Q323,(N323:P323,Q323:AE323)),0)</f>
        <v>3</v>
      </c>
      <c r="AH323" s="5">
        <f>IF(R323&gt;0,RANK(R323,(N323:P323,Q323:AE323)),0)</f>
        <v>4</v>
      </c>
      <c r="AI323" s="5">
        <f>IF(T323&gt;0,RANK(T323,(N323:P323,Q323:AE323)),0)</f>
        <v>0</v>
      </c>
      <c r="AJ323" s="5">
        <f>IF(S323&gt;0,RANK(S323,(N323:P323,Q323:AE323)),0)</f>
        <v>0</v>
      </c>
      <c r="AK323" s="2">
        <f t="shared" si="137"/>
        <v>1.0309278350515464E-2</v>
      </c>
      <c r="AL323" s="2">
        <f t="shared" si="138"/>
        <v>3.5613870665417058E-3</v>
      </c>
      <c r="AM323" s="2">
        <f t="shared" si="139"/>
        <v>0</v>
      </c>
      <c r="AN323" s="2">
        <f t="shared" si="140"/>
        <v>0</v>
      </c>
      <c r="AP323" t="s">
        <v>35</v>
      </c>
      <c r="AQ323" t="s">
        <v>534</v>
      </c>
      <c r="AR323">
        <v>2</v>
      </c>
      <c r="AT323" s="77">
        <v>37</v>
      </c>
      <c r="AU323" s="79">
        <v>69</v>
      </c>
      <c r="AV323" s="82">
        <f t="shared" si="129"/>
        <v>37069</v>
      </c>
      <c r="AW323" s="82">
        <f t="shared" ref="AW323:AW386" si="141">AV323</f>
        <v>37069</v>
      </c>
      <c r="AX323" s="5" t="s">
        <v>195</v>
      </c>
    </row>
    <row r="324" spans="1:50" ht="15" hidden="1" customHeight="1" outlineLevel="1" x14ac:dyDescent="0.2">
      <c r="A324" t="s">
        <v>56</v>
      </c>
      <c r="B324" t="s">
        <v>534</v>
      </c>
      <c r="C324" s="1">
        <f t="shared" si="132"/>
        <v>114919</v>
      </c>
      <c r="D324" s="7">
        <f>IF(N324&gt;0, RANK(N324,(N324:P324,Q324:AE324)),0)</f>
        <v>2</v>
      </c>
      <c r="E324" s="7">
        <f>IF(O324&gt;0,RANK(O324,(N324:P324,Q324:AE324)),0)</f>
        <v>1</v>
      </c>
      <c r="F324" s="7">
        <f>IF(P324&gt;0,RANK(P324,(N324:P324,Q324:AE324)),0)</f>
        <v>0</v>
      </c>
      <c r="G324" s="45">
        <f t="shared" si="130"/>
        <v>25084</v>
      </c>
      <c r="H324" s="48">
        <f t="shared" si="131"/>
        <v>0.21827548099095884</v>
      </c>
      <c r="I324" s="2"/>
      <c r="J324" s="2">
        <f t="shared" si="133"/>
        <v>0.38352230701624623</v>
      </c>
      <c r="K324" s="2">
        <f t="shared" si="134"/>
        <v>0.60179778800720507</v>
      </c>
      <c r="L324" s="2">
        <f t="shared" si="135"/>
        <v>0</v>
      </c>
      <c r="M324" s="2">
        <f t="shared" si="136"/>
        <v>1.4679904976548697E-2</v>
      </c>
      <c r="N324" s="1">
        <v>44074</v>
      </c>
      <c r="O324" s="1">
        <v>69158</v>
      </c>
      <c r="Q324" s="1">
        <v>1213</v>
      </c>
      <c r="R324" s="1">
        <v>474</v>
      </c>
      <c r="AG324" s="5">
        <f>IF(Q324&gt;0,RANK(Q324,(N324:P324,Q324:AE324)),0)</f>
        <v>3</v>
      </c>
      <c r="AH324" s="5">
        <f>IF(R324&gt;0,RANK(R324,(N324:P324,Q324:AE324)),0)</f>
        <v>4</v>
      </c>
      <c r="AI324" s="5">
        <f>IF(T324&gt;0,RANK(T324,(N324:P324,Q324:AE324)),0)</f>
        <v>0</v>
      </c>
      <c r="AJ324" s="5">
        <f>IF(S324&gt;0,RANK(S324,(N324:P324,Q324:AE324)),0)</f>
        <v>0</v>
      </c>
      <c r="AK324" s="2">
        <f t="shared" si="137"/>
        <v>1.0555260661857482E-2</v>
      </c>
      <c r="AL324" s="2">
        <f t="shared" si="138"/>
        <v>4.1246443146912169E-3</v>
      </c>
      <c r="AM324" s="2">
        <f t="shared" si="139"/>
        <v>0</v>
      </c>
      <c r="AN324" s="2">
        <f t="shared" si="140"/>
        <v>0</v>
      </c>
      <c r="AP324" t="s">
        <v>56</v>
      </c>
      <c r="AQ324" t="s">
        <v>534</v>
      </c>
      <c r="AR324">
        <v>10</v>
      </c>
      <c r="AT324" s="77">
        <v>37</v>
      </c>
      <c r="AU324" s="79">
        <v>71</v>
      </c>
      <c r="AV324" s="82">
        <f t="shared" si="129"/>
        <v>37071</v>
      </c>
      <c r="AW324" s="82">
        <f t="shared" si="141"/>
        <v>37071</v>
      </c>
      <c r="AX324" s="5" t="s">
        <v>195</v>
      </c>
    </row>
    <row r="325" spans="1:50" ht="15" hidden="1" customHeight="1" outlineLevel="1" x14ac:dyDescent="0.2">
      <c r="A325" t="s">
        <v>524</v>
      </c>
      <c r="B325" t="s">
        <v>534</v>
      </c>
      <c r="C325" s="1">
        <f t="shared" si="132"/>
        <v>5933</v>
      </c>
      <c r="D325" s="7">
        <f>IF(N325&gt;0, RANK(N325,(N325:P325,Q325:AE325)),0)</f>
        <v>2</v>
      </c>
      <c r="E325" s="7">
        <f>IF(O325&gt;0,RANK(O325,(N325:P325,Q325:AE325)),0)</f>
        <v>1</v>
      </c>
      <c r="F325" s="7">
        <f>IF(P325&gt;0,RANK(P325,(N325:P325,Q325:AE325)),0)</f>
        <v>0</v>
      </c>
      <c r="G325" s="45">
        <f t="shared" si="130"/>
        <v>484</v>
      </c>
      <c r="H325" s="48">
        <f t="shared" si="131"/>
        <v>8.157761672004045E-2</v>
      </c>
      <c r="I325" s="2"/>
      <c r="J325" s="2">
        <f t="shared" si="133"/>
        <v>0.45154222147311646</v>
      </c>
      <c r="K325" s="2">
        <f t="shared" si="134"/>
        <v>0.53311983819315689</v>
      </c>
      <c r="L325" s="2">
        <f t="shared" si="135"/>
        <v>0</v>
      </c>
      <c r="M325" s="2">
        <f t="shared" si="136"/>
        <v>1.5337940333726707E-2</v>
      </c>
      <c r="N325" s="1">
        <v>2679</v>
      </c>
      <c r="O325" s="1">
        <v>3163</v>
      </c>
      <c r="Q325" s="1">
        <v>52</v>
      </c>
      <c r="R325" s="1">
        <v>39</v>
      </c>
      <c r="AG325" s="5">
        <f>IF(Q325&gt;0,RANK(Q325,(N325:P325,Q325:AE325)),0)</f>
        <v>3</v>
      </c>
      <c r="AH325" s="5">
        <f>IF(R325&gt;0,RANK(R325,(N325:P325,Q325:AE325)),0)</f>
        <v>4</v>
      </c>
      <c r="AI325" s="5">
        <f>IF(T325&gt;0,RANK(T325,(N325:P325,Q325:AE325)),0)</f>
        <v>0</v>
      </c>
      <c r="AJ325" s="5">
        <f>IF(S325&gt;0,RANK(S325,(N325:P325,Q325:AE325)),0)</f>
        <v>0</v>
      </c>
      <c r="AK325" s="2">
        <f t="shared" si="137"/>
        <v>8.7645373335580659E-3</v>
      </c>
      <c r="AL325" s="2">
        <f t="shared" si="138"/>
        <v>6.5734030001685486E-3</v>
      </c>
      <c r="AM325" s="2">
        <f t="shared" si="139"/>
        <v>0</v>
      </c>
      <c r="AN325" s="2">
        <f t="shared" si="140"/>
        <v>0</v>
      </c>
      <c r="AP325" t="s">
        <v>524</v>
      </c>
      <c r="AQ325" t="s">
        <v>534</v>
      </c>
      <c r="AR325">
        <v>1</v>
      </c>
      <c r="AT325" s="77">
        <v>37</v>
      </c>
      <c r="AU325" s="79">
        <v>73</v>
      </c>
      <c r="AV325" s="82">
        <f t="shared" si="129"/>
        <v>37073</v>
      </c>
      <c r="AW325" s="82">
        <f t="shared" si="141"/>
        <v>37073</v>
      </c>
      <c r="AX325" s="5" t="s">
        <v>195</v>
      </c>
    </row>
    <row r="326" spans="1:50" ht="15" hidden="1" customHeight="1" outlineLevel="1" x14ac:dyDescent="0.2">
      <c r="A326" t="s">
        <v>64</v>
      </c>
      <c r="B326" t="s">
        <v>534</v>
      </c>
      <c r="C326" s="1">
        <f t="shared" si="132"/>
        <v>4644</v>
      </c>
      <c r="D326" s="7">
        <f>IF(N326&gt;0, RANK(N326,(N326:P326,Q326:AE326)),0)</f>
        <v>2</v>
      </c>
      <c r="E326" s="7">
        <f>IF(O326&gt;0,RANK(O326,(N326:P326,Q326:AE326)),0)</f>
        <v>1</v>
      </c>
      <c r="F326" s="7">
        <f>IF(P326&gt;0,RANK(P326,(N326:P326,Q326:AE326)),0)</f>
        <v>0</v>
      </c>
      <c r="G326" s="45">
        <f t="shared" si="130"/>
        <v>2385</v>
      </c>
      <c r="H326" s="48">
        <f t="shared" si="131"/>
        <v>0.51356589147286824</v>
      </c>
      <c r="I326" s="2"/>
      <c r="J326" s="2">
        <f t="shared" si="133"/>
        <v>0.23772609819121446</v>
      </c>
      <c r="K326" s="2">
        <f t="shared" si="134"/>
        <v>0.75129198966408273</v>
      </c>
      <c r="L326" s="2">
        <f t="shared" si="135"/>
        <v>0</v>
      </c>
      <c r="M326" s="2">
        <f t="shared" si="136"/>
        <v>1.0981912144702788E-2</v>
      </c>
      <c r="N326" s="1">
        <v>1104</v>
      </c>
      <c r="O326" s="1">
        <v>3489</v>
      </c>
      <c r="Q326" s="1">
        <v>36</v>
      </c>
      <c r="R326" s="1">
        <v>15</v>
      </c>
      <c r="AG326" s="5">
        <f>IF(Q326&gt;0,RANK(Q326,(N326:P326,Q326:AE326)),0)</f>
        <v>3</v>
      </c>
      <c r="AH326" s="5">
        <f>IF(R326&gt;0,RANK(R326,(N326:P326,Q326:AE326)),0)</f>
        <v>4</v>
      </c>
      <c r="AI326" s="5">
        <f>IF(T326&gt;0,RANK(T326,(N326:P326,Q326:AE326)),0)</f>
        <v>0</v>
      </c>
      <c r="AJ326" s="5">
        <f>IF(S326&gt;0,RANK(S326,(N326:P326,Q326:AE326)),0)</f>
        <v>0</v>
      </c>
      <c r="AK326" s="2">
        <f t="shared" si="137"/>
        <v>7.7519379844961239E-3</v>
      </c>
      <c r="AL326" s="2">
        <f t="shared" si="138"/>
        <v>3.2299741602067182E-3</v>
      </c>
      <c r="AM326" s="2">
        <f t="shared" si="139"/>
        <v>0</v>
      </c>
      <c r="AN326" s="2">
        <f t="shared" si="140"/>
        <v>0</v>
      </c>
      <c r="AP326" t="s">
        <v>64</v>
      </c>
      <c r="AQ326" t="s">
        <v>534</v>
      </c>
      <c r="AR326">
        <v>11</v>
      </c>
      <c r="AT326" s="77">
        <v>37</v>
      </c>
      <c r="AU326" s="79">
        <v>75</v>
      </c>
      <c r="AV326" s="82">
        <f t="shared" si="129"/>
        <v>37075</v>
      </c>
      <c r="AW326" s="82">
        <f t="shared" si="141"/>
        <v>37075</v>
      </c>
      <c r="AX326" s="5" t="s">
        <v>195</v>
      </c>
    </row>
    <row r="327" spans="1:50" ht="15" hidden="1" customHeight="1" outlineLevel="1" x14ac:dyDescent="0.2">
      <c r="A327" t="s">
        <v>93</v>
      </c>
      <c r="B327" t="s">
        <v>534</v>
      </c>
      <c r="C327" s="1">
        <f t="shared" si="132"/>
        <v>31548</v>
      </c>
      <c r="D327" s="7">
        <f>IF(N327&gt;0, RANK(N327,(N327:P327,Q327:AE327)),0)</f>
        <v>1</v>
      </c>
      <c r="E327" s="7">
        <f>IF(O327&gt;0,RANK(O327,(N327:P327,Q327:AE327)),0)</f>
        <v>2</v>
      </c>
      <c r="F327" s="7">
        <f>IF(P327&gt;0,RANK(P327,(N327:P327,Q327:AE327)),0)</f>
        <v>0</v>
      </c>
      <c r="G327" s="45">
        <f t="shared" si="130"/>
        <v>345</v>
      </c>
      <c r="H327" s="48">
        <f t="shared" si="131"/>
        <v>1.0935717002662609E-2</v>
      </c>
      <c r="I327" s="2"/>
      <c r="J327" s="2">
        <f t="shared" si="133"/>
        <v>0.499429440852035</v>
      </c>
      <c r="K327" s="2">
        <f t="shared" si="134"/>
        <v>0.4884937238493724</v>
      </c>
      <c r="L327" s="2">
        <f t="shared" si="135"/>
        <v>0</v>
      </c>
      <c r="M327" s="2">
        <f t="shared" si="136"/>
        <v>1.2076835298592603E-2</v>
      </c>
      <c r="N327" s="1">
        <v>15756</v>
      </c>
      <c r="O327" s="1">
        <v>15411</v>
      </c>
      <c r="Q327" s="1">
        <v>281</v>
      </c>
      <c r="R327" s="1">
        <v>100</v>
      </c>
      <c r="AG327" s="5">
        <f>IF(Q327&gt;0,RANK(Q327,(N327:P327,Q327:AE327)),0)</f>
        <v>3</v>
      </c>
      <c r="AH327" s="5">
        <f>IF(R327&gt;0,RANK(R327,(N327:P327,Q327:AE327)),0)</f>
        <v>4</v>
      </c>
      <c r="AI327" s="5">
        <f>IF(T327&gt;0,RANK(T327,(N327:P327,Q327:AE327)),0)</f>
        <v>0</v>
      </c>
      <c r="AJ327" s="5">
        <f>IF(S327&gt;0,RANK(S327,(N327:P327,Q327:AE327)),0)</f>
        <v>0</v>
      </c>
      <c r="AK327" s="2">
        <f t="shared" si="137"/>
        <v>8.907062254342589E-3</v>
      </c>
      <c r="AL327" s="2">
        <f t="shared" si="138"/>
        <v>3.1697730442500319E-3</v>
      </c>
      <c r="AM327" s="2">
        <f t="shared" si="139"/>
        <v>0</v>
      </c>
      <c r="AN327" s="2">
        <f t="shared" si="140"/>
        <v>0</v>
      </c>
      <c r="AP327" t="s">
        <v>93</v>
      </c>
      <c r="AQ327" t="s">
        <v>534</v>
      </c>
      <c r="AR327">
        <v>1</v>
      </c>
      <c r="AT327" s="77">
        <v>37</v>
      </c>
      <c r="AU327" s="79">
        <v>77</v>
      </c>
      <c r="AV327" s="82">
        <f t="shared" si="129"/>
        <v>37077</v>
      </c>
      <c r="AW327" s="82">
        <f t="shared" si="141"/>
        <v>37077</v>
      </c>
      <c r="AX327" s="5" t="s">
        <v>195</v>
      </c>
    </row>
    <row r="328" spans="1:50" ht="15" hidden="1" customHeight="1" outlineLevel="1" x14ac:dyDescent="0.2">
      <c r="A328" t="s">
        <v>526</v>
      </c>
      <c r="B328" t="s">
        <v>534</v>
      </c>
      <c r="C328" s="1">
        <f t="shared" si="132"/>
        <v>8735</v>
      </c>
      <c r="D328" s="7">
        <f>IF(N328&gt;0, RANK(N328,(N328:P328,Q328:AE328)),0)</f>
        <v>2</v>
      </c>
      <c r="E328" s="7">
        <f>IF(O328&gt;0,RANK(O328,(N328:P328,Q328:AE328)),0)</f>
        <v>1</v>
      </c>
      <c r="F328" s="7">
        <f>IF(P328&gt;0,RANK(P328,(N328:P328,Q328:AE328)),0)</f>
        <v>0</v>
      </c>
      <c r="G328" s="45">
        <f t="shared" si="130"/>
        <v>687</v>
      </c>
      <c r="H328" s="48">
        <f t="shared" si="131"/>
        <v>7.8649112764739557E-2</v>
      </c>
      <c r="I328" s="2"/>
      <c r="J328" s="2">
        <f t="shared" si="133"/>
        <v>0.45689753863766458</v>
      </c>
      <c r="K328" s="2">
        <f t="shared" si="134"/>
        <v>0.53554665140240409</v>
      </c>
      <c r="L328" s="2">
        <f t="shared" si="135"/>
        <v>0</v>
      </c>
      <c r="M328" s="2">
        <f t="shared" si="136"/>
        <v>7.5558099599313255E-3</v>
      </c>
      <c r="N328" s="1">
        <v>3991</v>
      </c>
      <c r="O328" s="1">
        <v>4678</v>
      </c>
      <c r="Q328" s="1">
        <v>44</v>
      </c>
      <c r="R328" s="1">
        <v>22</v>
      </c>
      <c r="AG328" s="5">
        <f>IF(Q328&gt;0,RANK(Q328,(N328:P328,Q328:AE328)),0)</f>
        <v>3</v>
      </c>
      <c r="AH328" s="5">
        <f>IF(R328&gt;0,RANK(R328,(N328:P328,Q328:AE328)),0)</f>
        <v>4</v>
      </c>
      <c r="AI328" s="5">
        <f>IF(T328&gt;0,RANK(T328,(N328:P328,Q328:AE328)),0)</f>
        <v>0</v>
      </c>
      <c r="AJ328" s="5">
        <f>IF(S328&gt;0,RANK(S328,(N328:P328,Q328:AE328)),0)</f>
        <v>0</v>
      </c>
      <c r="AK328" s="2">
        <f t="shared" si="137"/>
        <v>5.0372066399542075E-3</v>
      </c>
      <c r="AL328" s="2">
        <f t="shared" si="138"/>
        <v>2.5186033199771037E-3</v>
      </c>
      <c r="AM328" s="2">
        <f t="shared" si="139"/>
        <v>0</v>
      </c>
      <c r="AN328" s="2">
        <f t="shared" si="140"/>
        <v>0</v>
      </c>
      <c r="AP328" t="s">
        <v>526</v>
      </c>
      <c r="AQ328" t="s">
        <v>534</v>
      </c>
      <c r="AR328">
        <v>3</v>
      </c>
      <c r="AT328" s="77">
        <v>37</v>
      </c>
      <c r="AU328" s="79">
        <v>79</v>
      </c>
      <c r="AV328" s="82">
        <f t="shared" si="129"/>
        <v>37079</v>
      </c>
      <c r="AW328" s="82">
        <f t="shared" si="141"/>
        <v>37079</v>
      </c>
      <c r="AX328" s="5" t="s">
        <v>195</v>
      </c>
    </row>
    <row r="329" spans="1:50" ht="15" hidden="1" customHeight="1" outlineLevel="1" x14ac:dyDescent="0.2">
      <c r="A329" t="s">
        <v>94</v>
      </c>
      <c r="B329" t="s">
        <v>534</v>
      </c>
      <c r="C329" s="1">
        <f t="shared" si="132"/>
        <v>282592</v>
      </c>
      <c r="D329" s="7">
        <f>IF(N329&gt;0, RANK(N329,(N329:P329,Q329:AE329)),0)</f>
        <v>1</v>
      </c>
      <c r="E329" s="7">
        <f>IF(O329&gt;0,RANK(O329,(N329:P329,Q329:AE329)),0)</f>
        <v>2</v>
      </c>
      <c r="F329" s="7">
        <f>IF(P329&gt;0,RANK(P329,(N329:P329,Q329:AE329)),0)</f>
        <v>0</v>
      </c>
      <c r="G329" s="45">
        <f t="shared" si="130"/>
        <v>82187</v>
      </c>
      <c r="H329" s="48">
        <f t="shared" si="131"/>
        <v>0.29083271996376403</v>
      </c>
      <c r="I329" s="2"/>
      <c r="J329" s="2">
        <f t="shared" si="133"/>
        <v>0.63752689389650097</v>
      </c>
      <c r="K329" s="2">
        <f t="shared" si="134"/>
        <v>0.34669417393273694</v>
      </c>
      <c r="L329" s="2">
        <f t="shared" si="135"/>
        <v>0</v>
      </c>
      <c r="M329" s="2">
        <f t="shared" si="136"/>
        <v>1.5778932170762094E-2</v>
      </c>
      <c r="N329" s="1">
        <v>180160</v>
      </c>
      <c r="O329" s="1">
        <v>97973</v>
      </c>
      <c r="Q329" s="1">
        <v>3305</v>
      </c>
      <c r="R329" s="1">
        <v>1154</v>
      </c>
      <c r="AG329" s="5">
        <f>IF(Q329&gt;0,RANK(Q329,(N329:P329,Q329:AE329)),0)</f>
        <v>3</v>
      </c>
      <c r="AH329" s="5">
        <f>IF(R329&gt;0,RANK(R329,(N329:P329,Q329:AE329)),0)</f>
        <v>4</v>
      </c>
      <c r="AI329" s="5">
        <f>IF(T329&gt;0,RANK(T329,(N329:P329,Q329:AE329)),0)</f>
        <v>0</v>
      </c>
      <c r="AJ329" s="5">
        <f>IF(S329&gt;0,RANK(S329,(N329:P329,Q329:AE329)),0)</f>
        <v>0</v>
      </c>
      <c r="AK329" s="2">
        <f t="shared" si="137"/>
        <v>1.1695306307326464E-2</v>
      </c>
      <c r="AL329" s="2">
        <f t="shared" si="138"/>
        <v>4.0836258634356247E-3</v>
      </c>
      <c r="AM329" s="2">
        <f t="shared" si="139"/>
        <v>0</v>
      </c>
      <c r="AN329" s="2">
        <f t="shared" si="140"/>
        <v>0</v>
      </c>
      <c r="AP329" t="s">
        <v>94</v>
      </c>
      <c r="AQ329" t="s">
        <v>534</v>
      </c>
      <c r="AT329" s="77">
        <v>37</v>
      </c>
      <c r="AU329" s="79">
        <v>81</v>
      </c>
      <c r="AV329" s="82">
        <f t="shared" si="129"/>
        <v>37081</v>
      </c>
      <c r="AW329" s="82">
        <f t="shared" si="141"/>
        <v>37081</v>
      </c>
      <c r="AX329" s="5" t="s">
        <v>195</v>
      </c>
    </row>
    <row r="330" spans="1:50" ht="15" hidden="1" customHeight="1" outlineLevel="1" x14ac:dyDescent="0.2">
      <c r="A330" t="s">
        <v>535</v>
      </c>
      <c r="B330" t="s">
        <v>534</v>
      </c>
      <c r="C330" s="1">
        <f t="shared" si="132"/>
        <v>25698</v>
      </c>
      <c r="D330" s="7">
        <f>IF(N330&gt;0, RANK(N330,(N330:P330,Q330:AE330)),0)</f>
        <v>1</v>
      </c>
      <c r="E330" s="7">
        <f>IF(O330&gt;0,RANK(O330,(N330:P330,Q330:AE330)),0)</f>
        <v>2</v>
      </c>
      <c r="F330" s="7">
        <f>IF(P330&gt;0,RANK(P330,(N330:P330,Q330:AE330)),0)</f>
        <v>0</v>
      </c>
      <c r="G330" s="45">
        <f t="shared" si="130"/>
        <v>6695</v>
      </c>
      <c r="H330" s="48">
        <f t="shared" si="131"/>
        <v>0.26052611098139933</v>
      </c>
      <c r="I330" s="2"/>
      <c r="J330" s="2">
        <f t="shared" si="133"/>
        <v>0.62643007237917347</v>
      </c>
      <c r="K330" s="2">
        <f t="shared" si="134"/>
        <v>0.36590396139777415</v>
      </c>
      <c r="L330" s="2">
        <f t="shared" si="135"/>
        <v>0</v>
      </c>
      <c r="M330" s="2">
        <f t="shared" si="136"/>
        <v>7.6659662230523784E-3</v>
      </c>
      <c r="N330" s="1">
        <v>16098</v>
      </c>
      <c r="O330" s="1">
        <v>9403</v>
      </c>
      <c r="Q330" s="1">
        <v>132</v>
      </c>
      <c r="R330" s="1">
        <v>65</v>
      </c>
      <c r="AG330" s="5">
        <f>IF(Q330&gt;0,RANK(Q330,(N330:P330,Q330:AE330)),0)</f>
        <v>3</v>
      </c>
      <c r="AH330" s="5">
        <f>IF(R330&gt;0,RANK(R330,(N330:P330,Q330:AE330)),0)</f>
        <v>4</v>
      </c>
      <c r="AI330" s="5">
        <f>IF(T330&gt;0,RANK(T330,(N330:P330,Q330:AE330)),0)</f>
        <v>0</v>
      </c>
      <c r="AJ330" s="5">
        <f>IF(S330&gt;0,RANK(S330,(N330:P330,Q330:AE330)),0)</f>
        <v>0</v>
      </c>
      <c r="AK330" s="2">
        <f t="shared" si="137"/>
        <v>5.1365865047863649E-3</v>
      </c>
      <c r="AL330" s="2">
        <f t="shared" si="138"/>
        <v>2.5293797182660131E-3</v>
      </c>
      <c r="AM330" s="2">
        <f t="shared" si="139"/>
        <v>0</v>
      </c>
      <c r="AN330" s="2">
        <f t="shared" si="140"/>
        <v>0</v>
      </c>
      <c r="AP330" t="s">
        <v>535</v>
      </c>
      <c r="AQ330" t="s">
        <v>534</v>
      </c>
      <c r="AR330">
        <v>1</v>
      </c>
      <c r="AT330" s="77">
        <v>37</v>
      </c>
      <c r="AU330" s="79">
        <v>83</v>
      </c>
      <c r="AV330" s="82">
        <f t="shared" si="129"/>
        <v>37083</v>
      </c>
      <c r="AW330" s="82">
        <f t="shared" si="141"/>
        <v>37083</v>
      </c>
      <c r="AX330" s="5" t="s">
        <v>195</v>
      </c>
    </row>
    <row r="331" spans="1:50" ht="15" hidden="1" customHeight="1" outlineLevel="1" x14ac:dyDescent="0.2">
      <c r="A331" t="s">
        <v>121</v>
      </c>
      <c r="B331" t="s">
        <v>534</v>
      </c>
      <c r="C331" s="1">
        <f t="shared" si="132"/>
        <v>58082</v>
      </c>
      <c r="D331" s="7">
        <f>IF(N331&gt;0, RANK(N331,(N331:P331,Q331:AE331)),0)</f>
        <v>2</v>
      </c>
      <c r="E331" s="7">
        <f>IF(O331&gt;0,RANK(O331,(N331:P331,Q331:AE331)),0)</f>
        <v>1</v>
      </c>
      <c r="F331" s="7">
        <f>IF(P331&gt;0,RANK(P331,(N331:P331,Q331:AE331)),0)</f>
        <v>0</v>
      </c>
      <c r="G331" s="45">
        <f t="shared" si="130"/>
        <v>9062</v>
      </c>
      <c r="H331" s="48">
        <f t="shared" si="131"/>
        <v>0.15602079818188078</v>
      </c>
      <c r="I331" s="2"/>
      <c r="J331" s="2">
        <f t="shared" si="133"/>
        <v>0.41298509004510864</v>
      </c>
      <c r="K331" s="2">
        <f t="shared" si="134"/>
        <v>0.56900588822698939</v>
      </c>
      <c r="L331" s="2">
        <f t="shared" si="135"/>
        <v>0</v>
      </c>
      <c r="M331" s="2">
        <f t="shared" si="136"/>
        <v>1.8009021727901975E-2</v>
      </c>
      <c r="N331" s="1">
        <v>23987</v>
      </c>
      <c r="O331" s="1">
        <v>33049</v>
      </c>
      <c r="Q331" s="1">
        <v>771</v>
      </c>
      <c r="R331" s="1">
        <v>275</v>
      </c>
      <c r="AG331" s="5">
        <f>IF(Q331&gt;0,RANK(Q331,(N331:P331,Q331:AE331)),0)</f>
        <v>3</v>
      </c>
      <c r="AH331" s="5">
        <f>IF(R331&gt;0,RANK(R331,(N331:P331,Q331:AE331)),0)</f>
        <v>4</v>
      </c>
      <c r="AI331" s="5">
        <f>IF(T331&gt;0,RANK(T331,(N331:P331,Q331:AE331)),0)</f>
        <v>0</v>
      </c>
      <c r="AJ331" s="5">
        <f>IF(S331&gt;0,RANK(S331,(N331:P331,Q331:AE331)),0)</f>
        <v>0</v>
      </c>
      <c r="AK331" s="2">
        <f t="shared" si="137"/>
        <v>1.3274336283185841E-2</v>
      </c>
      <c r="AL331" s="2">
        <f t="shared" si="138"/>
        <v>4.734685444716091E-3</v>
      </c>
      <c r="AM331" s="2">
        <f t="shared" si="139"/>
        <v>0</v>
      </c>
      <c r="AN331" s="2">
        <f t="shared" si="140"/>
        <v>0</v>
      </c>
      <c r="AP331" t="s">
        <v>121</v>
      </c>
      <c r="AQ331" t="s">
        <v>534</v>
      </c>
      <c r="AR331">
        <v>2</v>
      </c>
      <c r="AT331" s="77">
        <v>37</v>
      </c>
      <c r="AU331" s="79">
        <v>85</v>
      </c>
      <c r="AV331" s="82">
        <f t="shared" si="129"/>
        <v>37085</v>
      </c>
      <c r="AW331" s="82">
        <f t="shared" si="141"/>
        <v>37085</v>
      </c>
      <c r="AX331" s="5" t="s">
        <v>195</v>
      </c>
    </row>
    <row r="332" spans="1:50" ht="15" hidden="1" customHeight="1" outlineLevel="1" x14ac:dyDescent="0.2">
      <c r="A332" t="s">
        <v>634</v>
      </c>
      <c r="B332" t="s">
        <v>534</v>
      </c>
      <c r="C332" s="1">
        <f t="shared" si="132"/>
        <v>36459</v>
      </c>
      <c r="D332" s="7">
        <f>IF(N332&gt;0, RANK(N332,(N332:P332,Q332:AE332)),0)</f>
        <v>2</v>
      </c>
      <c r="E332" s="7">
        <f>IF(O332&gt;0,RANK(O332,(N332:P332,Q332:AE332)),0)</f>
        <v>1</v>
      </c>
      <c r="F332" s="7">
        <f>IF(P332&gt;0,RANK(P332,(N332:P332,Q332:AE332)),0)</f>
        <v>0</v>
      </c>
      <c r="G332" s="45">
        <f t="shared" si="130"/>
        <v>6406</v>
      </c>
      <c r="H332" s="48">
        <f t="shared" si="131"/>
        <v>0.17570421569434158</v>
      </c>
      <c r="I332" s="2"/>
      <c r="J332" s="2">
        <f t="shared" si="133"/>
        <v>0.4053594448558655</v>
      </c>
      <c r="K332" s="2">
        <f t="shared" si="134"/>
        <v>0.58106366055020708</v>
      </c>
      <c r="L332" s="2">
        <f t="shared" si="135"/>
        <v>0</v>
      </c>
      <c r="M332" s="2">
        <f t="shared" si="136"/>
        <v>1.3576894593927413E-2</v>
      </c>
      <c r="N332" s="1">
        <v>14779</v>
      </c>
      <c r="O332" s="1">
        <v>21185</v>
      </c>
      <c r="Q332" s="1">
        <v>374</v>
      </c>
      <c r="R332" s="45">
        <v>121</v>
      </c>
      <c r="AG332" s="5">
        <f>IF(Q332&gt;0,RANK(Q332,(N332:P332,Q332:AE332)),0)</f>
        <v>3</v>
      </c>
      <c r="AH332" s="5">
        <f>IF(R332&gt;0,RANK(R332,(N332:P332,Q332:AE332)),0)</f>
        <v>4</v>
      </c>
      <c r="AI332" s="5">
        <f>IF(T332&gt;0,RANK(T332,(N332:P332,Q332:AE332)),0)</f>
        <v>0</v>
      </c>
      <c r="AJ332" s="5">
        <f>IF(S332&gt;0,RANK(S332,(N332:P332,Q332:AE332)),0)</f>
        <v>0</v>
      </c>
      <c r="AK332" s="2">
        <f t="shared" si="137"/>
        <v>1.0258098137634055E-2</v>
      </c>
      <c r="AL332" s="2">
        <f t="shared" si="138"/>
        <v>3.3187964562933704E-3</v>
      </c>
      <c r="AM332" s="2">
        <f t="shared" si="139"/>
        <v>0</v>
      </c>
      <c r="AN332" s="2">
        <f t="shared" si="140"/>
        <v>0</v>
      </c>
      <c r="AP332" t="s">
        <v>634</v>
      </c>
      <c r="AQ332" t="s">
        <v>534</v>
      </c>
      <c r="AR332">
        <v>11</v>
      </c>
      <c r="AT332" s="77">
        <v>37</v>
      </c>
      <c r="AU332" s="79">
        <v>87</v>
      </c>
      <c r="AV332" s="82">
        <f t="shared" si="129"/>
        <v>37087</v>
      </c>
      <c r="AW332" s="82">
        <f t="shared" si="141"/>
        <v>37087</v>
      </c>
      <c r="AX332" s="5" t="s">
        <v>195</v>
      </c>
    </row>
    <row r="333" spans="1:50" ht="15" hidden="1" customHeight="1" outlineLevel="1" x14ac:dyDescent="0.2">
      <c r="A333" t="s">
        <v>556</v>
      </c>
      <c r="B333" t="s">
        <v>534</v>
      </c>
      <c r="C333" s="1">
        <f t="shared" si="132"/>
        <v>68190</v>
      </c>
      <c r="D333" s="7">
        <f>IF(N333&gt;0, RANK(N333,(N333:P333,Q333:AE333)),0)</f>
        <v>2</v>
      </c>
      <c r="E333" s="7">
        <f>IF(O333&gt;0,RANK(O333,(N333:P333,Q333:AE333)),0)</f>
        <v>1</v>
      </c>
      <c r="F333" s="7">
        <f>IF(P333&gt;0,RANK(P333,(N333:P333,Q333:AE333)),0)</f>
        <v>0</v>
      </c>
      <c r="G333" s="45">
        <f t="shared" si="130"/>
        <v>8884</v>
      </c>
      <c r="H333" s="48">
        <f t="shared" si="131"/>
        <v>0.13028303270274233</v>
      </c>
      <c r="I333" s="2"/>
      <c r="J333" s="2">
        <f t="shared" si="133"/>
        <v>0.42739404604780762</v>
      </c>
      <c r="K333" s="2">
        <f t="shared" si="134"/>
        <v>0.55767707875054995</v>
      </c>
      <c r="L333" s="2">
        <f t="shared" si="135"/>
        <v>0</v>
      </c>
      <c r="M333" s="2">
        <f t="shared" si="136"/>
        <v>1.4928875201642433E-2</v>
      </c>
      <c r="N333" s="1">
        <v>29144</v>
      </c>
      <c r="O333" s="1">
        <v>38028</v>
      </c>
      <c r="Q333" s="1">
        <v>758</v>
      </c>
      <c r="R333" s="1">
        <v>260</v>
      </c>
      <c r="AG333" s="5">
        <f>IF(Q333&gt;0,RANK(Q333,(N333:P333,Q333:AE333)),0)</f>
        <v>3</v>
      </c>
      <c r="AH333" s="5">
        <f>IF(R333&gt;0,RANK(R333,(N333:P333,Q333:AE333)),0)</f>
        <v>4</v>
      </c>
      <c r="AI333" s="5">
        <f>IF(T333&gt;0,RANK(T333,(N333:P333,Q333:AE333)),0)</f>
        <v>0</v>
      </c>
      <c r="AJ333" s="5">
        <f>IF(S333&gt;0,RANK(S333,(N333:P333,Q333:AE333)),0)</f>
        <v>0</v>
      </c>
      <c r="AK333" s="2">
        <f t="shared" si="137"/>
        <v>1.1115999413403724E-2</v>
      </c>
      <c r="AL333" s="2">
        <f t="shared" si="138"/>
        <v>3.8128757882387445E-3</v>
      </c>
      <c r="AM333" s="2">
        <f t="shared" si="139"/>
        <v>0</v>
      </c>
      <c r="AN333" s="2">
        <f t="shared" si="140"/>
        <v>0</v>
      </c>
      <c r="AP333" t="s">
        <v>556</v>
      </c>
      <c r="AQ333" t="s">
        <v>534</v>
      </c>
      <c r="AR333">
        <v>11</v>
      </c>
      <c r="AT333" s="77">
        <v>37</v>
      </c>
      <c r="AU333" s="79">
        <v>89</v>
      </c>
      <c r="AV333" s="82">
        <f t="shared" si="129"/>
        <v>37089</v>
      </c>
      <c r="AW333" s="82">
        <f t="shared" si="141"/>
        <v>37089</v>
      </c>
      <c r="AX333" s="5" t="s">
        <v>195</v>
      </c>
    </row>
    <row r="334" spans="1:50" ht="15" hidden="1" customHeight="1" outlineLevel="1" x14ac:dyDescent="0.2">
      <c r="A334" t="s">
        <v>280</v>
      </c>
      <c r="B334" t="s">
        <v>534</v>
      </c>
      <c r="C334" s="1">
        <f t="shared" si="132"/>
        <v>10568</v>
      </c>
      <c r="D334" s="7">
        <f>IF(N334&gt;0, RANK(N334,(N334:P334,Q334:AE334)),0)</f>
        <v>1</v>
      </c>
      <c r="E334" s="7">
        <f>IF(O334&gt;0,RANK(O334,(N334:P334,Q334:AE334)),0)</f>
        <v>2</v>
      </c>
      <c r="F334" s="7">
        <f>IF(P334&gt;0,RANK(P334,(N334:P334,Q334:AE334)),0)</f>
        <v>0</v>
      </c>
      <c r="G334" s="45">
        <f t="shared" si="130"/>
        <v>3930</v>
      </c>
      <c r="H334" s="48">
        <f t="shared" si="131"/>
        <v>0.37187736563209689</v>
      </c>
      <c r="I334" s="2"/>
      <c r="J334" s="2">
        <f t="shared" si="133"/>
        <v>0.68243754731264195</v>
      </c>
      <c r="K334" s="2">
        <f t="shared" si="134"/>
        <v>0.31056018168054506</v>
      </c>
      <c r="L334" s="2">
        <f t="shared" si="135"/>
        <v>0</v>
      </c>
      <c r="M334" s="2">
        <f t="shared" si="136"/>
        <v>7.002271006812999E-3</v>
      </c>
      <c r="N334" s="1">
        <v>7212</v>
      </c>
      <c r="O334" s="1">
        <v>3282</v>
      </c>
      <c r="Q334" s="1">
        <v>49</v>
      </c>
      <c r="R334" s="1">
        <v>25</v>
      </c>
      <c r="AG334" s="5">
        <f>IF(Q334&gt;0,RANK(Q334,(N334:P334,Q334:AE334)),0)</f>
        <v>3</v>
      </c>
      <c r="AH334" s="5">
        <f>IF(R334&gt;0,RANK(R334,(N334:P334,Q334:AE334)),0)</f>
        <v>4</v>
      </c>
      <c r="AI334" s="5">
        <f>IF(T334&gt;0,RANK(T334,(N334:P334,Q334:AE334)),0)</f>
        <v>0</v>
      </c>
      <c r="AJ334" s="5">
        <f>IF(S334&gt;0,RANK(S334,(N334:P334,Q334:AE334)),0)</f>
        <v>0</v>
      </c>
      <c r="AK334" s="2">
        <f t="shared" si="137"/>
        <v>4.6366389099167299E-3</v>
      </c>
      <c r="AL334" s="2">
        <f t="shared" si="138"/>
        <v>2.3656320968962908E-3</v>
      </c>
      <c r="AM334" s="2">
        <f t="shared" si="139"/>
        <v>0</v>
      </c>
      <c r="AN334" s="2">
        <f t="shared" si="140"/>
        <v>0</v>
      </c>
      <c r="AP334" t="s">
        <v>280</v>
      </c>
      <c r="AQ334" t="s">
        <v>534</v>
      </c>
      <c r="AR334">
        <v>1</v>
      </c>
      <c r="AT334" s="77">
        <v>37</v>
      </c>
      <c r="AU334" s="79">
        <v>91</v>
      </c>
      <c r="AV334" s="82">
        <f t="shared" si="129"/>
        <v>37091</v>
      </c>
      <c r="AW334" s="82">
        <f t="shared" si="141"/>
        <v>37091</v>
      </c>
      <c r="AX334" s="5" t="s">
        <v>195</v>
      </c>
    </row>
    <row r="335" spans="1:50" ht="15" hidden="1" customHeight="1" outlineLevel="1" x14ac:dyDescent="0.2">
      <c r="A335" t="s">
        <v>8</v>
      </c>
      <c r="B335" t="s">
        <v>534</v>
      </c>
      <c r="C335" s="1">
        <f t="shared" si="132"/>
        <v>21528</v>
      </c>
      <c r="D335" s="7">
        <f>IF(N335&gt;0, RANK(N335,(N335:P335,Q335:AE335)),0)</f>
        <v>1</v>
      </c>
      <c r="E335" s="7">
        <f>IF(O335&gt;0,RANK(O335,(N335:P335,Q335:AE335)),0)</f>
        <v>2</v>
      </c>
      <c r="F335" s="7">
        <f>IF(P335&gt;0,RANK(P335,(N335:P335,Q335:AE335)),0)</f>
        <v>0</v>
      </c>
      <c r="G335" s="45">
        <f t="shared" si="130"/>
        <v>4122</v>
      </c>
      <c r="H335" s="48">
        <f t="shared" si="131"/>
        <v>0.19147157190635453</v>
      </c>
      <c r="I335" s="2"/>
      <c r="J335" s="2">
        <f t="shared" si="133"/>
        <v>0.58514492753623193</v>
      </c>
      <c r="K335" s="2">
        <f t="shared" si="134"/>
        <v>0.39367335562987738</v>
      </c>
      <c r="L335" s="2">
        <f t="shared" si="135"/>
        <v>0</v>
      </c>
      <c r="M335" s="2">
        <f t="shared" si="136"/>
        <v>2.1181716833890696E-2</v>
      </c>
      <c r="N335" s="1">
        <v>12597</v>
      </c>
      <c r="O335" s="1">
        <v>8475</v>
      </c>
      <c r="Q335" s="1">
        <v>344</v>
      </c>
      <c r="R335" s="1">
        <v>112</v>
      </c>
      <c r="AG335" s="5">
        <f>IF(Q335&gt;0,RANK(Q335,(N335:P335,Q335:AE335)),0)</f>
        <v>3</v>
      </c>
      <c r="AH335" s="5">
        <f>IF(R335&gt;0,RANK(R335,(N335:P335,Q335:AE335)),0)</f>
        <v>4</v>
      </c>
      <c r="AI335" s="5">
        <f>IF(T335&gt;0,RANK(T335,(N335:P335,Q335:AE335)),0)</f>
        <v>0</v>
      </c>
      <c r="AJ335" s="5">
        <f>IF(S335&gt;0,RANK(S335,(N335:P335,Q335:AE335)),0)</f>
        <v>0</v>
      </c>
      <c r="AK335" s="2">
        <f t="shared" si="137"/>
        <v>1.5979189892233372E-2</v>
      </c>
      <c r="AL335" s="2">
        <f t="shared" si="138"/>
        <v>5.2025269416573761E-3</v>
      </c>
      <c r="AM335" s="2">
        <f t="shared" si="139"/>
        <v>0</v>
      </c>
      <c r="AN335" s="2">
        <f t="shared" si="140"/>
        <v>0</v>
      </c>
      <c r="AP335" t="s">
        <v>8</v>
      </c>
      <c r="AQ335" t="s">
        <v>534</v>
      </c>
      <c r="AR335">
        <v>8</v>
      </c>
      <c r="AT335" s="77">
        <v>37</v>
      </c>
      <c r="AU335" s="79">
        <v>93</v>
      </c>
      <c r="AV335" s="82">
        <f t="shared" si="129"/>
        <v>37093</v>
      </c>
      <c r="AW335" s="82">
        <f t="shared" si="141"/>
        <v>37093</v>
      </c>
      <c r="AX335" s="5" t="s">
        <v>195</v>
      </c>
    </row>
    <row r="336" spans="1:50" ht="15" hidden="1" customHeight="1" outlineLevel="1" x14ac:dyDescent="0.2">
      <c r="A336" t="s">
        <v>394</v>
      </c>
      <c r="B336" t="s">
        <v>534</v>
      </c>
      <c r="C336" s="1">
        <f t="shared" si="132"/>
        <v>2483</v>
      </c>
      <c r="D336" s="7">
        <f>IF(N336&gt;0, RANK(N336,(N336:P336,Q336:AE336)),0)</f>
        <v>2</v>
      </c>
      <c r="E336" s="7">
        <f>IF(O336&gt;0,RANK(O336,(N336:P336,Q336:AE336)),0)</f>
        <v>1</v>
      </c>
      <c r="F336" s="7">
        <f>IF(P336&gt;0,RANK(P336,(N336:P336,Q336:AE336)),0)</f>
        <v>0</v>
      </c>
      <c r="G336" s="45">
        <f t="shared" si="130"/>
        <v>240</v>
      </c>
      <c r="H336" s="48">
        <f t="shared" si="131"/>
        <v>9.6657269432138537E-2</v>
      </c>
      <c r="I336" s="2"/>
      <c r="J336" s="2">
        <f t="shared" si="133"/>
        <v>0.44744260974627464</v>
      </c>
      <c r="K336" s="2">
        <f t="shared" si="134"/>
        <v>0.54409987917841318</v>
      </c>
      <c r="L336" s="2">
        <f t="shared" si="135"/>
        <v>0</v>
      </c>
      <c r="M336" s="2">
        <f t="shared" si="136"/>
        <v>8.4575110753121185E-3</v>
      </c>
      <c r="N336" s="1">
        <v>1111</v>
      </c>
      <c r="O336" s="1">
        <v>1351</v>
      </c>
      <c r="Q336" s="1">
        <v>15</v>
      </c>
      <c r="R336" s="1">
        <v>6</v>
      </c>
      <c r="AG336" s="5">
        <f>IF(Q336&gt;0,RANK(Q336,(N336:P336,Q336:AE336)),0)</f>
        <v>3</v>
      </c>
      <c r="AH336" s="5">
        <f>IF(R336&gt;0,RANK(R336,(N336:P336,Q336:AE336)),0)</f>
        <v>4</v>
      </c>
      <c r="AI336" s="5">
        <f>IF(T336&gt;0,RANK(T336,(N336:P336,Q336:AE336)),0)</f>
        <v>0</v>
      </c>
      <c r="AJ336" s="5">
        <f>IF(S336&gt;0,RANK(S336,(N336:P336,Q336:AE336)),0)</f>
        <v>0</v>
      </c>
      <c r="AK336" s="2">
        <f t="shared" si="137"/>
        <v>6.0410793395086586E-3</v>
      </c>
      <c r="AL336" s="2">
        <f t="shared" si="138"/>
        <v>2.4164317358034634E-3</v>
      </c>
      <c r="AM336" s="2">
        <f t="shared" si="139"/>
        <v>0</v>
      </c>
      <c r="AN336" s="2">
        <f t="shared" si="140"/>
        <v>0</v>
      </c>
      <c r="AP336" t="s">
        <v>394</v>
      </c>
      <c r="AQ336" t="s">
        <v>534</v>
      </c>
      <c r="AR336">
        <v>3</v>
      </c>
      <c r="AT336" s="77">
        <v>37</v>
      </c>
      <c r="AU336" s="79">
        <v>95</v>
      </c>
      <c r="AV336" s="82">
        <f t="shared" si="129"/>
        <v>37095</v>
      </c>
      <c r="AW336" s="82">
        <f t="shared" si="141"/>
        <v>37095</v>
      </c>
      <c r="AX336" s="5" t="s">
        <v>195</v>
      </c>
    </row>
    <row r="337" spans="1:50" ht="15" hidden="1" customHeight="1" outlineLevel="1" x14ac:dyDescent="0.2">
      <c r="A337" t="s">
        <v>784</v>
      </c>
      <c r="B337" t="s">
        <v>534</v>
      </c>
      <c r="C337" s="1">
        <f t="shared" si="132"/>
        <v>101997</v>
      </c>
      <c r="D337" s="7">
        <f>IF(N337&gt;0, RANK(N337,(N337:P337,Q337:AE337)),0)</f>
        <v>2</v>
      </c>
      <c r="E337" s="7">
        <f>IF(O337&gt;0,RANK(O337,(N337:P337,Q337:AE337)),0)</f>
        <v>1</v>
      </c>
      <c r="F337" s="7">
        <f>IF(P337&gt;0,RANK(P337,(N337:P337,Q337:AE337)),0)</f>
        <v>0</v>
      </c>
      <c r="G337" s="45">
        <f t="shared" si="130"/>
        <v>27587</v>
      </c>
      <c r="H337" s="48">
        <f t="shared" si="131"/>
        <v>0.27046873927664539</v>
      </c>
      <c r="I337" s="2"/>
      <c r="J337" s="2">
        <f t="shared" si="133"/>
        <v>0.35662813612165062</v>
      </c>
      <c r="K337" s="2">
        <f t="shared" si="134"/>
        <v>0.62709687539829606</v>
      </c>
      <c r="L337" s="2">
        <f t="shared" si="135"/>
        <v>0</v>
      </c>
      <c r="M337" s="2">
        <f t="shared" si="136"/>
        <v>1.6274988480053376E-2</v>
      </c>
      <c r="N337" s="1">
        <v>36375</v>
      </c>
      <c r="O337" s="1">
        <v>63962</v>
      </c>
      <c r="Q337" s="1">
        <v>1227</v>
      </c>
      <c r="R337" s="1">
        <v>433</v>
      </c>
      <c r="AG337" s="5">
        <f>IF(Q337&gt;0,RANK(Q337,(N337:P337,Q337:AE337)),0)</f>
        <v>3</v>
      </c>
      <c r="AH337" s="5">
        <f>IF(R337&gt;0,RANK(R337,(N337:P337,Q337:AE337)),0)</f>
        <v>4</v>
      </c>
      <c r="AI337" s="5">
        <f>IF(T337&gt;0,RANK(T337,(N337:P337,Q337:AE337)),0)</f>
        <v>0</v>
      </c>
      <c r="AJ337" s="5">
        <f>IF(S337&gt;0,RANK(S337,(N337:P337,Q337:AE337)),0)</f>
        <v>0</v>
      </c>
      <c r="AK337" s="2">
        <f t="shared" si="137"/>
        <v>1.2029765581340628E-2</v>
      </c>
      <c r="AL337" s="2">
        <f t="shared" si="138"/>
        <v>4.2452228987127074E-3</v>
      </c>
      <c r="AM337" s="2">
        <f t="shared" si="139"/>
        <v>0</v>
      </c>
      <c r="AN337" s="2">
        <f t="shared" si="140"/>
        <v>0</v>
      </c>
      <c r="AP337" t="s">
        <v>784</v>
      </c>
      <c r="AQ337" t="s">
        <v>534</v>
      </c>
      <c r="AT337" s="77">
        <v>37</v>
      </c>
      <c r="AU337" s="79">
        <v>97</v>
      </c>
      <c r="AV337" s="82">
        <f t="shared" si="129"/>
        <v>37097</v>
      </c>
      <c r="AW337" s="82">
        <f t="shared" si="141"/>
        <v>37097</v>
      </c>
      <c r="AX337" s="5" t="s">
        <v>195</v>
      </c>
    </row>
    <row r="338" spans="1:50" ht="15" hidden="1" customHeight="1" outlineLevel="1" x14ac:dyDescent="0.2">
      <c r="A338" t="s">
        <v>277</v>
      </c>
      <c r="B338" t="s">
        <v>534</v>
      </c>
      <c r="C338" s="1">
        <f t="shared" si="132"/>
        <v>21346</v>
      </c>
      <c r="D338" s="7">
        <f>IF(N338&gt;0, RANK(N338,(N338:P338,Q338:AE338)),0)</f>
        <v>2</v>
      </c>
      <c r="E338" s="7">
        <f>IF(O338&gt;0,RANK(O338,(N338:P338,Q338:AE338)),0)</f>
        <v>1</v>
      </c>
      <c r="F338" s="7">
        <f>IF(P338&gt;0,RANK(P338,(N338:P338,Q338:AE338)),0)</f>
        <v>0</v>
      </c>
      <c r="G338" s="45">
        <f t="shared" si="130"/>
        <v>113</v>
      </c>
      <c r="H338" s="48">
        <f t="shared" si="131"/>
        <v>5.2937318467160127E-3</v>
      </c>
      <c r="I338" s="2"/>
      <c r="J338" s="2">
        <f t="shared" si="133"/>
        <v>0.48749180174271528</v>
      </c>
      <c r="K338" s="2">
        <f t="shared" si="134"/>
        <v>0.49278553358943128</v>
      </c>
      <c r="L338" s="2">
        <f t="shared" si="135"/>
        <v>0</v>
      </c>
      <c r="M338" s="2">
        <f t="shared" si="136"/>
        <v>1.9722664667853496E-2</v>
      </c>
      <c r="N338" s="1">
        <v>10406</v>
      </c>
      <c r="O338" s="1">
        <v>10519</v>
      </c>
      <c r="Q338" s="1">
        <v>320</v>
      </c>
      <c r="R338" s="1">
        <v>101</v>
      </c>
      <c r="AG338" s="5">
        <f>IF(Q338&gt;0,RANK(Q338,(N338:P338,Q338:AE338)),0)</f>
        <v>3</v>
      </c>
      <c r="AH338" s="5">
        <f>IF(R338&gt;0,RANK(R338,(N338:P338,Q338:AE338)),0)</f>
        <v>4</v>
      </c>
      <c r="AI338" s="5">
        <f>IF(T338&gt;0,RANK(T338,(N338:P338,Q338:AE338)),0)</f>
        <v>0</v>
      </c>
      <c r="AJ338" s="5">
        <f>IF(S338&gt;0,RANK(S338,(N338:P338,Q338:AE338)),0)</f>
        <v>0</v>
      </c>
      <c r="AK338" s="2">
        <f t="shared" si="137"/>
        <v>1.4991099034948E-2</v>
      </c>
      <c r="AL338" s="2">
        <f t="shared" si="138"/>
        <v>4.7315656329054625E-3</v>
      </c>
      <c r="AM338" s="2">
        <f t="shared" si="139"/>
        <v>0</v>
      </c>
      <c r="AN338" s="2">
        <f t="shared" si="140"/>
        <v>0</v>
      </c>
      <c r="AP338" t="s">
        <v>277</v>
      </c>
      <c r="AQ338" t="s">
        <v>534</v>
      </c>
      <c r="AR338">
        <v>11</v>
      </c>
      <c r="AT338" s="77">
        <v>37</v>
      </c>
      <c r="AU338" s="79">
        <v>99</v>
      </c>
      <c r="AV338" s="82">
        <f t="shared" si="129"/>
        <v>37099</v>
      </c>
      <c r="AW338" s="82">
        <f t="shared" si="141"/>
        <v>37099</v>
      </c>
      <c r="AX338" s="5" t="s">
        <v>195</v>
      </c>
    </row>
    <row r="339" spans="1:50" ht="15" hidden="1" customHeight="1" outlineLevel="1" x14ac:dyDescent="0.2">
      <c r="A339" t="s">
        <v>650</v>
      </c>
      <c r="B339" t="s">
        <v>534</v>
      </c>
      <c r="C339" s="1">
        <f t="shared" si="132"/>
        <v>111074</v>
      </c>
      <c r="D339" s="7">
        <f>IF(N339&gt;0, RANK(N339,(N339:P339,Q339:AE339)),0)</f>
        <v>2</v>
      </c>
      <c r="E339" s="7">
        <f>IF(O339&gt;0,RANK(O339,(N339:P339,Q339:AE339)),0)</f>
        <v>1</v>
      </c>
      <c r="F339" s="7">
        <f>IF(P339&gt;0,RANK(P339,(N339:P339,Q339:AE339)),0)</f>
        <v>0</v>
      </c>
      <c r="G339" s="45">
        <f t="shared" si="130"/>
        <v>19145</v>
      </c>
      <c r="H339" s="48">
        <f t="shared" si="131"/>
        <v>0.17236256909807876</v>
      </c>
      <c r="I339" s="2"/>
      <c r="J339" s="2">
        <f t="shared" si="133"/>
        <v>0.40662081135099121</v>
      </c>
      <c r="K339" s="2">
        <f t="shared" si="134"/>
        <v>0.57898338044906994</v>
      </c>
      <c r="L339" s="2">
        <f t="shared" si="135"/>
        <v>0</v>
      </c>
      <c r="M339" s="2">
        <f t="shared" si="136"/>
        <v>1.4395808199938798E-2</v>
      </c>
      <c r="N339" s="1">
        <v>45165</v>
      </c>
      <c r="O339" s="1">
        <v>64310</v>
      </c>
      <c r="Q339" s="1">
        <v>1137</v>
      </c>
      <c r="R339" s="1">
        <v>462</v>
      </c>
      <c r="AG339" s="5">
        <f>IF(Q339&gt;0,RANK(Q339,(N339:P339,Q339:AE339)),0)</f>
        <v>3</v>
      </c>
      <c r="AH339" s="5">
        <f>IF(R339&gt;0,RANK(R339,(N339:P339,Q339:AE339)),0)</f>
        <v>4</v>
      </c>
      <c r="AI339" s="5">
        <f>IF(T339&gt;0,RANK(T339,(N339:P339,Q339:AE339)),0)</f>
        <v>0</v>
      </c>
      <c r="AJ339" s="5">
        <f>IF(S339&gt;0,RANK(S339,(N339:P339,Q339:AE339)),0)</f>
        <v>0</v>
      </c>
      <c r="AK339" s="2">
        <f t="shared" si="137"/>
        <v>1.0236418963933954E-2</v>
      </c>
      <c r="AL339" s="2">
        <f t="shared" si="138"/>
        <v>4.1593892360048254E-3</v>
      </c>
      <c r="AM339" s="2">
        <f t="shared" si="139"/>
        <v>0</v>
      </c>
      <c r="AN339" s="2">
        <f t="shared" si="140"/>
        <v>0</v>
      </c>
      <c r="AP339" t="s">
        <v>650</v>
      </c>
      <c r="AQ339" t="s">
        <v>534</v>
      </c>
      <c r="AT339" s="77">
        <v>37</v>
      </c>
      <c r="AU339" s="79">
        <v>101</v>
      </c>
      <c r="AV339" s="82">
        <f t="shared" si="129"/>
        <v>37101</v>
      </c>
      <c r="AW339" s="82">
        <f t="shared" si="141"/>
        <v>37101</v>
      </c>
      <c r="AX339" s="5" t="s">
        <v>195</v>
      </c>
    </row>
    <row r="340" spans="1:50" ht="15" hidden="1" customHeight="1" outlineLevel="1" x14ac:dyDescent="0.2">
      <c r="A340" t="s">
        <v>34</v>
      </c>
      <c r="B340" t="s">
        <v>534</v>
      </c>
      <c r="C340" s="1">
        <f t="shared" si="132"/>
        <v>5512</v>
      </c>
      <c r="D340" s="7">
        <f>IF(N340&gt;0, RANK(N340,(N340:P340,Q340:AE340)),0)</f>
        <v>2</v>
      </c>
      <c r="E340" s="7">
        <f>IF(O340&gt;0,RANK(O340,(N340:P340,Q340:AE340)),0)</f>
        <v>1</v>
      </c>
      <c r="F340" s="7">
        <f>IF(P340&gt;0,RANK(P340,(N340:P340,Q340:AE340)),0)</f>
        <v>0</v>
      </c>
      <c r="G340" s="45">
        <f t="shared" si="130"/>
        <v>795</v>
      </c>
      <c r="H340" s="48">
        <f t="shared" si="131"/>
        <v>0.14423076923076922</v>
      </c>
      <c r="I340" s="2"/>
      <c r="J340" s="2">
        <f t="shared" si="133"/>
        <v>0.42325834542815677</v>
      </c>
      <c r="K340" s="2">
        <f t="shared" si="134"/>
        <v>0.56748911465892593</v>
      </c>
      <c r="L340" s="2">
        <f t="shared" si="135"/>
        <v>0</v>
      </c>
      <c r="M340" s="2">
        <f t="shared" si="136"/>
        <v>9.2525399129173014E-3</v>
      </c>
      <c r="N340" s="1">
        <v>2333</v>
      </c>
      <c r="O340" s="1">
        <v>3128</v>
      </c>
      <c r="Q340" s="1">
        <v>35</v>
      </c>
      <c r="R340" s="1">
        <v>16</v>
      </c>
      <c r="AG340" s="5">
        <f>IF(Q340&gt;0,RANK(Q340,(N340:P340,Q340:AE340)),0)</f>
        <v>3</v>
      </c>
      <c r="AH340" s="5">
        <f>IF(R340&gt;0,RANK(R340,(N340:P340,Q340:AE340)),0)</f>
        <v>4</v>
      </c>
      <c r="AI340" s="5">
        <f>IF(T340&gt;0,RANK(T340,(N340:P340,Q340:AE340)),0)</f>
        <v>0</v>
      </c>
      <c r="AJ340" s="5">
        <f>IF(S340&gt;0,RANK(S340,(N340:P340,Q340:AE340)),0)</f>
        <v>0</v>
      </c>
      <c r="AK340" s="2">
        <f t="shared" si="137"/>
        <v>6.3497822931785197E-3</v>
      </c>
      <c r="AL340" s="2">
        <f t="shared" si="138"/>
        <v>2.9027576197387518E-3</v>
      </c>
      <c r="AM340" s="2">
        <f t="shared" si="139"/>
        <v>0</v>
      </c>
      <c r="AN340" s="2">
        <f t="shared" si="140"/>
        <v>0</v>
      </c>
      <c r="AP340" t="s">
        <v>34</v>
      </c>
      <c r="AQ340" t="s">
        <v>534</v>
      </c>
      <c r="AR340">
        <v>3</v>
      </c>
      <c r="AT340" s="77">
        <v>37</v>
      </c>
      <c r="AU340" s="79">
        <v>103</v>
      </c>
      <c r="AV340" s="82">
        <f t="shared" si="129"/>
        <v>37103</v>
      </c>
      <c r="AW340" s="82">
        <f t="shared" si="141"/>
        <v>37103</v>
      </c>
      <c r="AX340" s="5" t="s">
        <v>195</v>
      </c>
    </row>
    <row r="341" spans="1:50" ht="15" hidden="1" customHeight="1" outlineLevel="1" x14ac:dyDescent="0.2">
      <c r="A341" t="s">
        <v>775</v>
      </c>
      <c r="B341" t="s">
        <v>534</v>
      </c>
      <c r="C341" s="1">
        <f t="shared" si="132"/>
        <v>28861</v>
      </c>
      <c r="D341" s="7">
        <f>IF(N341&gt;0, RANK(N341,(N341:P341,Q341:AE341)),0)</f>
        <v>2</v>
      </c>
      <c r="E341" s="7">
        <f>IF(O341&gt;0,RANK(O341,(N341:P341,Q341:AE341)),0)</f>
        <v>1</v>
      </c>
      <c r="F341" s="7">
        <f>IF(P341&gt;0,RANK(P341,(N341:P341,Q341:AE341)),0)</f>
        <v>0</v>
      </c>
      <c r="G341" s="45">
        <f t="shared" si="130"/>
        <v>1415</v>
      </c>
      <c r="H341" s="48">
        <f t="shared" si="131"/>
        <v>4.9028100204428118E-2</v>
      </c>
      <c r="I341" s="2"/>
      <c r="J341" s="2">
        <f t="shared" si="133"/>
        <v>0.46852153425037246</v>
      </c>
      <c r="K341" s="2">
        <f t="shared" si="134"/>
        <v>0.51754963445480062</v>
      </c>
      <c r="L341" s="2">
        <f t="shared" si="135"/>
        <v>0</v>
      </c>
      <c r="M341" s="2">
        <f t="shared" si="136"/>
        <v>1.3928831294826916E-2</v>
      </c>
      <c r="N341" s="1">
        <v>13522</v>
      </c>
      <c r="O341" s="1">
        <v>14937</v>
      </c>
      <c r="Q341" s="1">
        <v>285</v>
      </c>
      <c r="R341" s="1">
        <v>117</v>
      </c>
      <c r="AG341" s="5">
        <f>IF(Q341&gt;0,RANK(Q341,(N341:P341,Q341:AE341)),0)</f>
        <v>3</v>
      </c>
      <c r="AH341" s="5">
        <f>IF(R341&gt;0,RANK(R341,(N341:P341,Q341:AE341)),0)</f>
        <v>4</v>
      </c>
      <c r="AI341" s="5">
        <f>IF(T341&gt;0,RANK(T341,(N341:P341,Q341:AE341)),0)</f>
        <v>0</v>
      </c>
      <c r="AJ341" s="5">
        <f>IF(S341&gt;0,RANK(S341,(N341:P341,Q341:AE341)),0)</f>
        <v>0</v>
      </c>
      <c r="AK341" s="2">
        <f t="shared" si="137"/>
        <v>9.8749177090190921E-3</v>
      </c>
      <c r="AL341" s="2">
        <f t="shared" si="138"/>
        <v>4.0539135858078373E-3</v>
      </c>
      <c r="AM341" s="2">
        <f t="shared" si="139"/>
        <v>0</v>
      </c>
      <c r="AN341" s="2">
        <f t="shared" si="140"/>
        <v>0</v>
      </c>
      <c r="AP341" t="s">
        <v>775</v>
      </c>
      <c r="AQ341" t="s">
        <v>534</v>
      </c>
      <c r="AR341">
        <v>6</v>
      </c>
      <c r="AT341" s="77">
        <v>37</v>
      </c>
      <c r="AU341" s="79">
        <v>105</v>
      </c>
      <c r="AV341" s="82">
        <f t="shared" si="129"/>
        <v>37105</v>
      </c>
      <c r="AW341" s="82">
        <f t="shared" si="141"/>
        <v>37105</v>
      </c>
      <c r="AX341" s="5" t="s">
        <v>195</v>
      </c>
    </row>
    <row r="342" spans="1:50" ht="15" hidden="1" customHeight="1" outlineLevel="1" x14ac:dyDescent="0.2">
      <c r="A342" t="s">
        <v>136</v>
      </c>
      <c r="B342" t="s">
        <v>534</v>
      </c>
      <c r="C342" s="1">
        <f t="shared" si="132"/>
        <v>28348</v>
      </c>
      <c r="D342" s="7">
        <f>IF(N342&gt;0, RANK(N342,(N342:P342,Q342:AE342)),0)</f>
        <v>1</v>
      </c>
      <c r="E342" s="7">
        <f>IF(O342&gt;0,RANK(O342,(N342:P342,Q342:AE342)),0)</f>
        <v>2</v>
      </c>
      <c r="F342" s="7">
        <f>IF(P342&gt;0,RANK(P342,(N342:P342,Q342:AE342)),0)</f>
        <v>0</v>
      </c>
      <c r="G342" s="45">
        <f t="shared" si="130"/>
        <v>302</v>
      </c>
      <c r="H342" s="48">
        <f t="shared" si="131"/>
        <v>1.0653308875405672E-2</v>
      </c>
      <c r="I342" s="2"/>
      <c r="J342" s="2">
        <f t="shared" si="133"/>
        <v>0.50119937914491319</v>
      </c>
      <c r="K342" s="2">
        <f t="shared" si="134"/>
        <v>0.49054607026950753</v>
      </c>
      <c r="L342" s="2">
        <f t="shared" si="135"/>
        <v>0</v>
      </c>
      <c r="M342" s="2">
        <f t="shared" si="136"/>
        <v>8.2545505855792789E-3</v>
      </c>
      <c r="N342" s="1">
        <v>14208</v>
      </c>
      <c r="O342" s="1">
        <v>13906</v>
      </c>
      <c r="Q342" s="1">
        <v>176</v>
      </c>
      <c r="R342" s="1">
        <v>58</v>
      </c>
      <c r="AG342" s="5">
        <f>IF(Q342&gt;0,RANK(Q342,(N342:P342,Q342:AE342)),0)</f>
        <v>3</v>
      </c>
      <c r="AH342" s="5">
        <f>IF(R342&gt;0,RANK(R342,(N342:P342,Q342:AE342)),0)</f>
        <v>4</v>
      </c>
      <c r="AI342" s="5">
        <f>IF(T342&gt;0,RANK(T342,(N342:P342,Q342:AE342)),0)</f>
        <v>0</v>
      </c>
      <c r="AJ342" s="5">
        <f>IF(S342&gt;0,RANK(S342,(N342:P342,Q342:AE342)),0)</f>
        <v>0</v>
      </c>
      <c r="AK342" s="2">
        <f t="shared" si="137"/>
        <v>6.2085508677860871E-3</v>
      </c>
      <c r="AL342" s="2">
        <f t="shared" si="138"/>
        <v>2.0459997177931424E-3</v>
      </c>
      <c r="AM342" s="2">
        <f t="shared" si="139"/>
        <v>0</v>
      </c>
      <c r="AN342" s="2">
        <f t="shared" si="140"/>
        <v>0</v>
      </c>
      <c r="AP342" t="s">
        <v>136</v>
      </c>
      <c r="AQ342" t="s">
        <v>534</v>
      </c>
      <c r="AR342">
        <v>3</v>
      </c>
      <c r="AT342" s="77">
        <v>37</v>
      </c>
      <c r="AU342" s="79">
        <v>107</v>
      </c>
      <c r="AV342" s="82">
        <f t="shared" si="129"/>
        <v>37107</v>
      </c>
      <c r="AW342" s="82">
        <f t="shared" si="141"/>
        <v>37107</v>
      </c>
      <c r="AX342" s="5" t="s">
        <v>195</v>
      </c>
    </row>
    <row r="343" spans="1:50" ht="15" hidden="1" customHeight="1" outlineLevel="1" x14ac:dyDescent="0.2">
      <c r="A343" t="s">
        <v>741</v>
      </c>
      <c r="B343" t="s">
        <v>534</v>
      </c>
      <c r="C343" s="1">
        <f t="shared" si="132"/>
        <v>50108</v>
      </c>
      <c r="D343" s="7">
        <f>IF(N343&gt;0, RANK(N343,(N343:P343,Q343:AE343)),0)</f>
        <v>2</v>
      </c>
      <c r="E343" s="7">
        <f>IF(O343&gt;0,RANK(O343,(N343:P343,Q343:AE343)),0)</f>
        <v>1</v>
      </c>
      <c r="F343" s="7">
        <f>IF(P343&gt;0,RANK(P343,(N343:P343,Q343:AE343)),0)</f>
        <v>0</v>
      </c>
      <c r="G343" s="45">
        <f t="shared" si="130"/>
        <v>19981</v>
      </c>
      <c r="H343" s="48">
        <f t="shared" si="131"/>
        <v>0.39875868124850322</v>
      </c>
      <c r="I343" s="2"/>
      <c r="J343" s="2">
        <f t="shared" si="133"/>
        <v>0.29396503552326975</v>
      </c>
      <c r="K343" s="2">
        <f t="shared" si="134"/>
        <v>0.69272371677177302</v>
      </c>
      <c r="L343" s="2">
        <f t="shared" si="135"/>
        <v>0</v>
      </c>
      <c r="M343" s="2">
        <f t="shared" si="136"/>
        <v>1.3311247704957285E-2</v>
      </c>
      <c r="N343" s="1">
        <v>14730</v>
      </c>
      <c r="O343" s="1">
        <v>34711</v>
      </c>
      <c r="Q343" s="1">
        <v>449</v>
      </c>
      <c r="R343" s="1">
        <v>218</v>
      </c>
      <c r="AG343" s="5">
        <f>IF(Q343&gt;0,RANK(Q343,(N343:P343,Q343:AE343)),0)</f>
        <v>3</v>
      </c>
      <c r="AH343" s="5">
        <f>IF(R343&gt;0,RANK(R343,(N343:P343,Q343:AE343)),0)</f>
        <v>4</v>
      </c>
      <c r="AI343" s="5">
        <f>IF(T343&gt;0,RANK(T343,(N343:P343,Q343:AE343)),0)</f>
        <v>0</v>
      </c>
      <c r="AJ343" s="5">
        <f>IF(S343&gt;0,RANK(S343,(N343:P343,Q343:AE343)),0)</f>
        <v>0</v>
      </c>
      <c r="AK343" s="2">
        <f t="shared" si="137"/>
        <v>8.9606450067853428E-3</v>
      </c>
      <c r="AL343" s="2">
        <f t="shared" si="138"/>
        <v>4.3506026981719485E-3</v>
      </c>
      <c r="AM343" s="2">
        <f t="shared" si="139"/>
        <v>0</v>
      </c>
      <c r="AN343" s="2">
        <f t="shared" si="140"/>
        <v>0</v>
      </c>
      <c r="AP343" t="s">
        <v>741</v>
      </c>
      <c r="AQ343" t="s">
        <v>534</v>
      </c>
      <c r="AR343">
        <v>10</v>
      </c>
      <c r="AT343" s="77">
        <v>37</v>
      </c>
      <c r="AU343" s="79">
        <v>109</v>
      </c>
      <c r="AV343" s="82">
        <f t="shared" ref="AV343:AV406" si="142">1000*AT343+AU343</f>
        <v>37109</v>
      </c>
      <c r="AW343" s="82">
        <f t="shared" si="141"/>
        <v>37109</v>
      </c>
      <c r="AX343" s="5" t="s">
        <v>195</v>
      </c>
    </row>
    <row r="344" spans="1:50" ht="15" hidden="1" customHeight="1" outlineLevel="1" x14ac:dyDescent="0.2">
      <c r="A344" t="s">
        <v>454</v>
      </c>
      <c r="B344" t="s">
        <v>534</v>
      </c>
      <c r="C344" s="1">
        <f t="shared" si="132"/>
        <v>22900</v>
      </c>
      <c r="D344" s="7">
        <f>IF(N344&gt;0, RANK(N344,(N344:P344,Q344:AE344)),0)</f>
        <v>2</v>
      </c>
      <c r="E344" s="7">
        <f>IF(O344&gt;0,RANK(O344,(N344:P344,Q344:AE344)),0)</f>
        <v>1</v>
      </c>
      <c r="F344" s="7">
        <f>IF(P344&gt;0,RANK(P344,(N344:P344,Q344:AE344)),0)</f>
        <v>0</v>
      </c>
      <c r="G344" s="45">
        <f t="shared" si="130"/>
        <v>8910</v>
      </c>
      <c r="H344" s="48">
        <f t="shared" si="131"/>
        <v>0.38908296943231441</v>
      </c>
      <c r="I344" s="2"/>
      <c r="J344" s="2">
        <f t="shared" si="133"/>
        <v>0.29917030567685587</v>
      </c>
      <c r="K344" s="2">
        <f t="shared" si="134"/>
        <v>0.68825327510917034</v>
      </c>
      <c r="L344" s="2">
        <f t="shared" si="135"/>
        <v>0</v>
      </c>
      <c r="M344" s="2">
        <f t="shared" si="136"/>
        <v>1.2576419213973788E-2</v>
      </c>
      <c r="N344" s="1">
        <v>6851</v>
      </c>
      <c r="O344" s="1">
        <v>15761</v>
      </c>
      <c r="Q344" s="1">
        <v>203</v>
      </c>
      <c r="R344" s="1">
        <v>85</v>
      </c>
      <c r="AG344" s="5">
        <f>IF(Q344&gt;0,RANK(Q344,(N344:P344,Q344:AE344)),0)</f>
        <v>3</v>
      </c>
      <c r="AH344" s="5">
        <f>IF(R344&gt;0,RANK(R344,(N344:P344,Q344:AE344)),0)</f>
        <v>4</v>
      </c>
      <c r="AI344" s="5">
        <f>IF(T344&gt;0,RANK(T344,(N344:P344,Q344:AE344)),0)</f>
        <v>0</v>
      </c>
      <c r="AJ344" s="5">
        <f>IF(S344&gt;0,RANK(S344,(N344:P344,Q344:AE344)),0)</f>
        <v>0</v>
      </c>
      <c r="AK344" s="2">
        <f t="shared" si="137"/>
        <v>8.8646288209606981E-3</v>
      </c>
      <c r="AL344" s="2">
        <f t="shared" si="138"/>
        <v>3.7117903930131003E-3</v>
      </c>
      <c r="AM344" s="2">
        <f t="shared" si="139"/>
        <v>0</v>
      </c>
      <c r="AN344" s="2">
        <f t="shared" si="140"/>
        <v>0</v>
      </c>
      <c r="AP344" t="s">
        <v>454</v>
      </c>
      <c r="AQ344" t="s">
        <v>534</v>
      </c>
      <c r="AR344">
        <v>11</v>
      </c>
      <c r="AT344" s="77">
        <v>37</v>
      </c>
      <c r="AU344" s="79">
        <v>111</v>
      </c>
      <c r="AV344" s="82">
        <f t="shared" si="142"/>
        <v>37111</v>
      </c>
      <c r="AW344" s="82">
        <f t="shared" si="141"/>
        <v>37111</v>
      </c>
      <c r="AX344" s="5" t="s">
        <v>195</v>
      </c>
    </row>
    <row r="345" spans="1:50" ht="15" hidden="1" customHeight="1" outlineLevel="1" x14ac:dyDescent="0.2">
      <c r="A345" t="s">
        <v>181</v>
      </c>
      <c r="B345" t="s">
        <v>534</v>
      </c>
      <c r="C345" s="1">
        <f t="shared" si="132"/>
        <v>20684</v>
      </c>
      <c r="D345" s="7">
        <f>IF(N345&gt;0, RANK(N345,(N345:P345,Q345:AE345)),0)</f>
        <v>2</v>
      </c>
      <c r="E345" s="7">
        <f>IF(O345&gt;0,RANK(O345,(N345:P345,Q345:AE345)),0)</f>
        <v>1</v>
      </c>
      <c r="F345" s="7">
        <f>IF(P345&gt;0,RANK(P345,(N345:P345,Q345:AE345)),0)</f>
        <v>0</v>
      </c>
      <c r="G345" s="45">
        <f t="shared" si="130"/>
        <v>6271</v>
      </c>
      <c r="H345" s="48">
        <f t="shared" si="131"/>
        <v>0.30318120286211564</v>
      </c>
      <c r="I345" s="2"/>
      <c r="J345" s="2">
        <f t="shared" si="133"/>
        <v>0.34142332237478246</v>
      </c>
      <c r="K345" s="2">
        <f t="shared" si="134"/>
        <v>0.64460452523689804</v>
      </c>
      <c r="L345" s="2">
        <f t="shared" si="135"/>
        <v>0</v>
      </c>
      <c r="M345" s="2">
        <f t="shared" si="136"/>
        <v>1.3972152388319503E-2</v>
      </c>
      <c r="N345" s="1">
        <v>7062</v>
      </c>
      <c r="O345" s="1">
        <v>13333</v>
      </c>
      <c r="Q345" s="1">
        <v>200</v>
      </c>
      <c r="R345" s="1">
        <v>89</v>
      </c>
      <c r="AG345" s="5">
        <f>IF(Q345&gt;0,RANK(Q345,(N345:P345,Q345:AE345)),0)</f>
        <v>3</v>
      </c>
      <c r="AH345" s="5">
        <f>IF(R345&gt;0,RANK(R345,(N345:P345,Q345:AE345)),0)</f>
        <v>4</v>
      </c>
      <c r="AI345" s="5">
        <f>IF(T345&gt;0,RANK(T345,(N345:P345,Q345:AE345)),0)</f>
        <v>0</v>
      </c>
      <c r="AJ345" s="5">
        <f>IF(S345&gt;0,RANK(S345,(N345:P345,Q345:AE345)),0)</f>
        <v>0</v>
      </c>
      <c r="AK345" s="2">
        <f t="shared" si="137"/>
        <v>9.6693096112937544E-3</v>
      </c>
      <c r="AL345" s="2">
        <f t="shared" si="138"/>
        <v>4.3028427770257201E-3</v>
      </c>
      <c r="AM345" s="2">
        <f t="shared" si="139"/>
        <v>0</v>
      </c>
      <c r="AN345" s="2">
        <f t="shared" si="140"/>
        <v>0</v>
      </c>
      <c r="AP345" t="s">
        <v>181</v>
      </c>
      <c r="AQ345" t="s">
        <v>534</v>
      </c>
      <c r="AR345">
        <v>11</v>
      </c>
      <c r="AT345" s="77">
        <v>37</v>
      </c>
      <c r="AU345" s="79">
        <v>113</v>
      </c>
      <c r="AV345" s="82">
        <f t="shared" si="142"/>
        <v>37113</v>
      </c>
      <c r="AW345" s="82">
        <f t="shared" si="141"/>
        <v>37113</v>
      </c>
      <c r="AX345" s="5" t="s">
        <v>195</v>
      </c>
    </row>
    <row r="346" spans="1:50" ht="15" hidden="1" customHeight="1" outlineLevel="1" x14ac:dyDescent="0.2">
      <c r="A346" t="s">
        <v>389</v>
      </c>
      <c r="B346" t="s">
        <v>534</v>
      </c>
      <c r="C346" s="1">
        <f t="shared" si="132"/>
        <v>13051</v>
      </c>
      <c r="D346" s="7">
        <f>IF(N346&gt;0, RANK(N346,(N346:P346,Q346:AE346)),0)</f>
        <v>2</v>
      </c>
      <c r="E346" s="7">
        <f>IF(O346&gt;0,RANK(O346,(N346:P346,Q346:AE346)),0)</f>
        <v>1</v>
      </c>
      <c r="F346" s="7">
        <f>IF(P346&gt;0,RANK(P346,(N346:P346,Q346:AE346)),0)</f>
        <v>0</v>
      </c>
      <c r="G346" s="45">
        <f t="shared" si="130"/>
        <v>1863</v>
      </c>
      <c r="H346" s="48">
        <f t="shared" si="131"/>
        <v>0.14274768216994865</v>
      </c>
      <c r="I346" s="2"/>
      <c r="J346" s="2">
        <f t="shared" si="133"/>
        <v>0.4205807984062524</v>
      </c>
      <c r="K346" s="2">
        <f t="shared" si="134"/>
        <v>0.56332848057620111</v>
      </c>
      <c r="L346" s="2">
        <f t="shared" si="135"/>
        <v>0</v>
      </c>
      <c r="M346" s="2">
        <f t="shared" si="136"/>
        <v>1.6090721017546494E-2</v>
      </c>
      <c r="N346" s="1">
        <v>5489</v>
      </c>
      <c r="O346" s="1">
        <v>7352</v>
      </c>
      <c r="Q346" s="1">
        <v>154</v>
      </c>
      <c r="R346" s="1">
        <v>56</v>
      </c>
      <c r="AG346" s="5">
        <f>IF(Q346&gt;0,RANK(Q346,(N346:P346,Q346:AE346)),0)</f>
        <v>3</v>
      </c>
      <c r="AH346" s="5">
        <f>IF(R346&gt;0,RANK(R346,(N346:P346,Q346:AE346)),0)</f>
        <v>4</v>
      </c>
      <c r="AI346" s="5">
        <f>IF(T346&gt;0,RANK(T346,(N346:P346,Q346:AE346)),0)</f>
        <v>0</v>
      </c>
      <c r="AJ346" s="5">
        <f>IF(S346&gt;0,RANK(S346,(N346:P346,Q346:AE346)),0)</f>
        <v>0</v>
      </c>
      <c r="AK346" s="2">
        <f t="shared" si="137"/>
        <v>1.1799862079534136E-2</v>
      </c>
      <c r="AL346" s="2">
        <f t="shared" si="138"/>
        <v>4.2908589380124132E-3</v>
      </c>
      <c r="AM346" s="2">
        <f t="shared" si="139"/>
        <v>0</v>
      </c>
      <c r="AN346" s="2">
        <f t="shared" si="140"/>
        <v>0</v>
      </c>
      <c r="AP346" t="s">
        <v>389</v>
      </c>
      <c r="AQ346" t="s">
        <v>534</v>
      </c>
      <c r="AR346">
        <v>11</v>
      </c>
      <c r="AT346" s="77">
        <v>37</v>
      </c>
      <c r="AU346" s="79">
        <v>115</v>
      </c>
      <c r="AV346" s="82">
        <f t="shared" si="142"/>
        <v>37115</v>
      </c>
      <c r="AW346" s="82">
        <f t="shared" si="141"/>
        <v>37115</v>
      </c>
      <c r="AX346" s="5" t="s">
        <v>195</v>
      </c>
    </row>
    <row r="347" spans="1:50" ht="15" hidden="1" customHeight="1" outlineLevel="1" x14ac:dyDescent="0.2">
      <c r="A347" t="s">
        <v>132</v>
      </c>
      <c r="B347" t="s">
        <v>534</v>
      </c>
      <c r="C347" s="1">
        <f t="shared" si="132"/>
        <v>12513</v>
      </c>
      <c r="D347" s="7">
        <f>IF(N347&gt;0, RANK(N347,(N347:P347,Q347:AE347)),0)</f>
        <v>1</v>
      </c>
      <c r="E347" s="7">
        <f>IF(O347&gt;0,RANK(O347,(N347:P347,Q347:AE347)),0)</f>
        <v>2</v>
      </c>
      <c r="F347" s="7">
        <f>IF(P347&gt;0,RANK(P347,(N347:P347,Q347:AE347)),0)</f>
        <v>0</v>
      </c>
      <c r="G347" s="45">
        <f t="shared" si="130"/>
        <v>123</v>
      </c>
      <c r="H347" s="48">
        <f t="shared" si="131"/>
        <v>9.8297770318868383E-3</v>
      </c>
      <c r="I347" s="2"/>
      <c r="J347" s="2">
        <f t="shared" si="133"/>
        <v>0.50163829617198119</v>
      </c>
      <c r="K347" s="2">
        <f t="shared" si="134"/>
        <v>0.49180851914009432</v>
      </c>
      <c r="L347" s="2">
        <f t="shared" si="135"/>
        <v>0</v>
      </c>
      <c r="M347" s="2">
        <f t="shared" si="136"/>
        <v>6.5531846879244848E-3</v>
      </c>
      <c r="N347" s="1">
        <v>6277</v>
      </c>
      <c r="O347" s="1">
        <v>6154</v>
      </c>
      <c r="Q347" s="1">
        <v>52</v>
      </c>
      <c r="R347" s="1">
        <v>30</v>
      </c>
      <c r="AG347" s="5">
        <f>IF(Q347&gt;0,RANK(Q347,(N347:P347,Q347:AE347)),0)</f>
        <v>3</v>
      </c>
      <c r="AH347" s="5">
        <f>IF(R347&gt;0,RANK(R347,(N347:P347,Q347:AE347)),0)</f>
        <v>4</v>
      </c>
      <c r="AI347" s="5">
        <f>IF(T347&gt;0,RANK(T347,(N347:P347,Q347:AE347)),0)</f>
        <v>0</v>
      </c>
      <c r="AJ347" s="5">
        <f>IF(S347&gt;0,RANK(S347,(N347:P347,Q347:AE347)),0)</f>
        <v>0</v>
      </c>
      <c r="AK347" s="2">
        <f t="shared" si="137"/>
        <v>4.155678094781427E-3</v>
      </c>
      <c r="AL347" s="2">
        <f t="shared" si="138"/>
        <v>2.3975065931431312E-3</v>
      </c>
      <c r="AM347" s="2">
        <f t="shared" si="139"/>
        <v>0</v>
      </c>
      <c r="AN347" s="2">
        <f t="shared" si="140"/>
        <v>0</v>
      </c>
      <c r="AP347" t="s">
        <v>132</v>
      </c>
      <c r="AQ347" t="s">
        <v>534</v>
      </c>
      <c r="AR347">
        <v>1</v>
      </c>
      <c r="AT347" s="77">
        <v>37</v>
      </c>
      <c r="AU347" s="79">
        <v>117</v>
      </c>
      <c r="AV347" s="82">
        <f t="shared" si="142"/>
        <v>37117</v>
      </c>
      <c r="AW347" s="82">
        <f t="shared" si="141"/>
        <v>37117</v>
      </c>
      <c r="AX347" s="5" t="s">
        <v>195</v>
      </c>
    </row>
    <row r="348" spans="1:50" ht="15" hidden="1" customHeight="1" outlineLevel="1" x14ac:dyDescent="0.2">
      <c r="A348" t="s">
        <v>410</v>
      </c>
      <c r="B348" t="s">
        <v>534</v>
      </c>
      <c r="C348" s="1">
        <f t="shared" si="132"/>
        <v>564433</v>
      </c>
      <c r="D348" s="7">
        <f>IF(N348&gt;0, RANK(N348,(N348:P348,Q348:AE348)),0)</f>
        <v>1</v>
      </c>
      <c r="E348" s="7">
        <f>IF(O348&gt;0,RANK(O348,(N348:P348,Q348:AE348)),0)</f>
        <v>2</v>
      </c>
      <c r="F348" s="7">
        <f>IF(P348&gt;0,RANK(P348,(N348:P348,Q348:AE348)),0)</f>
        <v>0</v>
      </c>
      <c r="G348" s="45">
        <f t="shared" si="130"/>
        <v>211603</v>
      </c>
      <c r="H348" s="48">
        <f t="shared" si="131"/>
        <v>0.3748948059379944</v>
      </c>
      <c r="I348" s="2"/>
      <c r="J348" s="2">
        <f t="shared" si="133"/>
        <v>0.67807162231832652</v>
      </c>
      <c r="K348" s="2">
        <f t="shared" si="134"/>
        <v>0.30317681638033211</v>
      </c>
      <c r="L348" s="2">
        <f t="shared" si="135"/>
        <v>0</v>
      </c>
      <c r="M348" s="2">
        <f t="shared" si="136"/>
        <v>1.8751561301341368E-2</v>
      </c>
      <c r="N348" s="1">
        <v>382726</v>
      </c>
      <c r="O348" s="1">
        <v>171123</v>
      </c>
      <c r="Q348" s="1">
        <v>8145</v>
      </c>
      <c r="R348" s="1">
        <v>2439</v>
      </c>
      <c r="AG348" s="5">
        <f>IF(Q348&gt;0,RANK(Q348,(N348:P348,Q348:AE348)),0)</f>
        <v>3</v>
      </c>
      <c r="AH348" s="5">
        <f>IF(R348&gt;0,RANK(R348,(N348:P348,Q348:AE348)),0)</f>
        <v>4</v>
      </c>
      <c r="AI348" s="5">
        <f>IF(T348&gt;0,RANK(T348,(N348:P348,Q348:AE348)),0)</f>
        <v>0</v>
      </c>
      <c r="AJ348" s="5">
        <f>IF(S348&gt;0,RANK(S348,(N348:P348,Q348:AE348)),0)</f>
        <v>0</v>
      </c>
      <c r="AK348" s="2">
        <f t="shared" si="137"/>
        <v>1.4430410695334964E-2</v>
      </c>
      <c r="AL348" s="2">
        <f t="shared" si="138"/>
        <v>4.3211506060063815E-3</v>
      </c>
      <c r="AM348" s="2">
        <f t="shared" si="139"/>
        <v>0</v>
      </c>
      <c r="AN348" s="2">
        <f t="shared" si="140"/>
        <v>0</v>
      </c>
      <c r="AP348" t="s">
        <v>410</v>
      </c>
      <c r="AQ348" t="s">
        <v>534</v>
      </c>
      <c r="AT348" s="77">
        <v>37</v>
      </c>
      <c r="AU348" s="79">
        <v>119</v>
      </c>
      <c r="AV348" s="82">
        <f t="shared" si="142"/>
        <v>37119</v>
      </c>
      <c r="AW348" s="82">
        <f t="shared" si="141"/>
        <v>37119</v>
      </c>
      <c r="AX348" s="5" t="s">
        <v>195</v>
      </c>
    </row>
    <row r="349" spans="1:50" ht="15" hidden="1" customHeight="1" outlineLevel="1" x14ac:dyDescent="0.2">
      <c r="A349" t="s">
        <v>260</v>
      </c>
      <c r="B349" t="s">
        <v>534</v>
      </c>
      <c r="C349" s="1">
        <f t="shared" si="132"/>
        <v>9001</v>
      </c>
      <c r="D349" s="7">
        <f>IF(N349&gt;0, RANK(N349,(N349:P349,Q349:AE349)),0)</f>
        <v>2</v>
      </c>
      <c r="E349" s="7">
        <f>IF(O349&gt;0,RANK(O349,(N349:P349,Q349:AE349)),0)</f>
        <v>1</v>
      </c>
      <c r="F349" s="7">
        <f>IF(P349&gt;0,RANK(P349,(N349:P349,Q349:AE349)),0)</f>
        <v>0</v>
      </c>
      <c r="G349" s="45">
        <f t="shared" si="130"/>
        <v>4737</v>
      </c>
      <c r="H349" s="48">
        <f t="shared" si="131"/>
        <v>0.52627485834907228</v>
      </c>
      <c r="I349" s="2"/>
      <c r="J349" s="2">
        <f t="shared" si="133"/>
        <v>0.23219642261970891</v>
      </c>
      <c r="K349" s="2">
        <f t="shared" si="134"/>
        <v>0.75847128096878125</v>
      </c>
      <c r="L349" s="2">
        <f t="shared" si="135"/>
        <v>0</v>
      </c>
      <c r="M349" s="2">
        <f t="shared" si="136"/>
        <v>9.3322964115098994E-3</v>
      </c>
      <c r="N349" s="1">
        <v>2090</v>
      </c>
      <c r="O349" s="1">
        <v>6827</v>
      </c>
      <c r="Q349" s="1">
        <v>59</v>
      </c>
      <c r="R349" s="1">
        <v>25</v>
      </c>
      <c r="AG349" s="5">
        <f>IF(Q349&gt;0,RANK(Q349,(N349:P349,Q349:AE349)),0)</f>
        <v>3</v>
      </c>
      <c r="AH349" s="5">
        <f>IF(R349&gt;0,RANK(R349,(N349:P349,Q349:AE349)),0)</f>
        <v>4</v>
      </c>
      <c r="AI349" s="5">
        <f>IF(T349&gt;0,RANK(T349,(N349:P349,Q349:AE349)),0)</f>
        <v>0</v>
      </c>
      <c r="AJ349" s="5">
        <f>IF(S349&gt;0,RANK(S349,(N349:P349,Q349:AE349)),0)</f>
        <v>0</v>
      </c>
      <c r="AK349" s="2">
        <f t="shared" si="137"/>
        <v>6.5548272414176203E-3</v>
      </c>
      <c r="AL349" s="2">
        <f t="shared" si="138"/>
        <v>2.7774691700922119E-3</v>
      </c>
      <c r="AM349" s="2">
        <f t="shared" si="139"/>
        <v>0</v>
      </c>
      <c r="AN349" s="2">
        <f t="shared" si="140"/>
        <v>0</v>
      </c>
      <c r="AP349" t="s">
        <v>260</v>
      </c>
      <c r="AQ349" t="s">
        <v>534</v>
      </c>
      <c r="AR349">
        <v>11</v>
      </c>
      <c r="AT349" s="77">
        <v>37</v>
      </c>
      <c r="AU349" s="79">
        <v>121</v>
      </c>
      <c r="AV349" s="82">
        <f t="shared" si="142"/>
        <v>37121</v>
      </c>
      <c r="AW349" s="82">
        <f t="shared" si="141"/>
        <v>37121</v>
      </c>
      <c r="AX349" s="5" t="s">
        <v>195</v>
      </c>
    </row>
    <row r="350" spans="1:50" ht="15" hidden="1" customHeight="1" outlineLevel="1" x14ac:dyDescent="0.2">
      <c r="A350" t="s">
        <v>409</v>
      </c>
      <c r="B350" t="s">
        <v>534</v>
      </c>
      <c r="C350" s="1">
        <f t="shared" si="132"/>
        <v>12826</v>
      </c>
      <c r="D350" s="7">
        <f>IF(N350&gt;0, RANK(N350,(N350:P350,Q350:AE350)),0)</f>
        <v>2</v>
      </c>
      <c r="E350" s="7">
        <f>IF(O350&gt;0,RANK(O350,(N350:P350,Q350:AE350)),0)</f>
        <v>1</v>
      </c>
      <c r="F350" s="7">
        <f>IF(P350&gt;0,RANK(P350,(N350:P350,Q350:AE350)),0)</f>
        <v>0</v>
      </c>
      <c r="G350" s="45">
        <f t="shared" si="130"/>
        <v>2553</v>
      </c>
      <c r="H350" s="48">
        <f t="shared" si="131"/>
        <v>0.19904880711055667</v>
      </c>
      <c r="I350" s="2"/>
      <c r="J350" s="2">
        <f t="shared" si="133"/>
        <v>0.39521284890067049</v>
      </c>
      <c r="K350" s="2">
        <f t="shared" si="134"/>
        <v>0.59426165601122716</v>
      </c>
      <c r="L350" s="2">
        <f t="shared" si="135"/>
        <v>0</v>
      </c>
      <c r="M350" s="2">
        <f t="shared" si="136"/>
        <v>1.0525495088102299E-2</v>
      </c>
      <c r="N350" s="1">
        <v>5069</v>
      </c>
      <c r="O350" s="1">
        <v>7622</v>
      </c>
      <c r="Q350" s="1">
        <v>96</v>
      </c>
      <c r="R350" s="1">
        <v>39</v>
      </c>
      <c r="AG350" s="5">
        <f>IF(Q350&gt;0,RANK(Q350,(N350:P350,Q350:AE350)),0)</f>
        <v>3</v>
      </c>
      <c r="AH350" s="5">
        <f>IF(R350&gt;0,RANK(R350,(N350:P350,Q350:AE350)),0)</f>
        <v>4</v>
      </c>
      <c r="AI350" s="5">
        <f>IF(T350&gt;0,RANK(T350,(N350:P350,Q350:AE350)),0)</f>
        <v>0</v>
      </c>
      <c r="AJ350" s="5">
        <f>IF(S350&gt;0,RANK(S350,(N350:P350,Q350:AE350)),0)</f>
        <v>0</v>
      </c>
      <c r="AK350" s="2">
        <f t="shared" si="137"/>
        <v>7.4847965070949634E-3</v>
      </c>
      <c r="AL350" s="2">
        <f t="shared" si="138"/>
        <v>3.0406985810073287E-3</v>
      </c>
      <c r="AM350" s="2">
        <f t="shared" si="139"/>
        <v>0</v>
      </c>
      <c r="AN350" s="2">
        <f t="shared" si="140"/>
        <v>0</v>
      </c>
      <c r="AP350" t="s">
        <v>409</v>
      </c>
      <c r="AQ350" t="s">
        <v>534</v>
      </c>
      <c r="AR350">
        <v>8</v>
      </c>
      <c r="AT350" s="77">
        <v>37</v>
      </c>
      <c r="AU350" s="79">
        <v>123</v>
      </c>
      <c r="AV350" s="82">
        <f t="shared" si="142"/>
        <v>37123</v>
      </c>
      <c r="AW350" s="82">
        <f t="shared" si="141"/>
        <v>37123</v>
      </c>
      <c r="AX350" s="5" t="s">
        <v>195</v>
      </c>
    </row>
    <row r="351" spans="1:50" ht="15" hidden="1" customHeight="1" outlineLevel="1" x14ac:dyDescent="0.2">
      <c r="A351" t="s">
        <v>417</v>
      </c>
      <c r="B351" t="s">
        <v>534</v>
      </c>
      <c r="C351" s="1">
        <f t="shared" si="132"/>
        <v>58127</v>
      </c>
      <c r="D351" s="7">
        <f>IF(N351&gt;0, RANK(N351,(N351:P351,Q351:AE351)),0)</f>
        <v>2</v>
      </c>
      <c r="E351" s="7">
        <f>IF(O351&gt;0,RANK(O351,(N351:P351,Q351:AE351)),0)</f>
        <v>1</v>
      </c>
      <c r="F351" s="7">
        <f>IF(P351&gt;0,RANK(P351,(N351:P351,Q351:AE351)),0)</f>
        <v>0</v>
      </c>
      <c r="G351" s="45">
        <f t="shared" si="130"/>
        <v>11337</v>
      </c>
      <c r="H351" s="48">
        <f t="shared" si="131"/>
        <v>0.19503845028988251</v>
      </c>
      <c r="I351" s="2"/>
      <c r="J351" s="2">
        <f t="shared" si="133"/>
        <v>0.39523801331567088</v>
      </c>
      <c r="K351" s="2">
        <f t="shared" si="134"/>
        <v>0.5902764636055533</v>
      </c>
      <c r="L351" s="2">
        <f t="shared" si="135"/>
        <v>0</v>
      </c>
      <c r="M351" s="2">
        <f t="shared" si="136"/>
        <v>1.4485523078775819E-2</v>
      </c>
      <c r="N351" s="1">
        <v>22974</v>
      </c>
      <c r="O351" s="1">
        <v>34311</v>
      </c>
      <c r="Q351" s="1">
        <v>610</v>
      </c>
      <c r="R351" s="1">
        <v>232</v>
      </c>
      <c r="AG351" s="5">
        <f>IF(Q351&gt;0,RANK(Q351,(N351:P351,Q351:AE351)),0)</f>
        <v>3</v>
      </c>
      <c r="AH351" s="5">
        <f>IF(R351&gt;0,RANK(R351,(N351:P351,Q351:AE351)),0)</f>
        <v>4</v>
      </c>
      <c r="AI351" s="5">
        <f>IF(T351&gt;0,RANK(T351,(N351:P351,Q351:AE351)),0)</f>
        <v>0</v>
      </c>
      <c r="AJ351" s="5">
        <f>IF(S351&gt;0,RANK(S351,(N351:P351,Q351:AE351)),0)</f>
        <v>0</v>
      </c>
      <c r="AK351" s="2">
        <f t="shared" si="137"/>
        <v>1.0494262563008585E-2</v>
      </c>
      <c r="AL351" s="2">
        <f t="shared" si="138"/>
        <v>3.9912605157671997E-3</v>
      </c>
      <c r="AM351" s="2">
        <f t="shared" si="139"/>
        <v>0</v>
      </c>
      <c r="AN351" s="2">
        <f t="shared" si="140"/>
        <v>0</v>
      </c>
      <c r="AP351" t="s">
        <v>417</v>
      </c>
      <c r="AQ351" t="s">
        <v>534</v>
      </c>
      <c r="AR351">
        <v>8</v>
      </c>
      <c r="AT351" s="77">
        <v>37</v>
      </c>
      <c r="AU351" s="79">
        <v>125</v>
      </c>
      <c r="AV351" s="82">
        <f t="shared" si="142"/>
        <v>37125</v>
      </c>
      <c r="AW351" s="82">
        <f t="shared" si="141"/>
        <v>37125</v>
      </c>
      <c r="AX351" s="5" t="s">
        <v>195</v>
      </c>
    </row>
    <row r="352" spans="1:50" ht="15" hidden="1" customHeight="1" outlineLevel="1" x14ac:dyDescent="0.2">
      <c r="A352" t="s">
        <v>137</v>
      </c>
      <c r="B352" t="s">
        <v>534</v>
      </c>
      <c r="C352" s="1">
        <f t="shared" si="132"/>
        <v>52194</v>
      </c>
      <c r="D352" s="7">
        <f>IF(N352&gt;0, RANK(N352,(N352:P352,Q352:AE352)),0)</f>
        <v>1</v>
      </c>
      <c r="E352" s="7">
        <f>IF(O352&gt;0,RANK(O352,(N352:P352,Q352:AE352)),0)</f>
        <v>2</v>
      </c>
      <c r="F352" s="7">
        <f>IF(P352&gt;0,RANK(P352,(N352:P352,Q352:AE352)),0)</f>
        <v>0</v>
      </c>
      <c r="G352" s="45">
        <f t="shared" si="130"/>
        <v>3630</v>
      </c>
      <c r="H352" s="48">
        <f t="shared" si="131"/>
        <v>6.9548223933785486E-2</v>
      </c>
      <c r="I352" s="2"/>
      <c r="J352" s="2">
        <f t="shared" si="133"/>
        <v>0.53055906809211784</v>
      </c>
      <c r="K352" s="2">
        <f t="shared" si="134"/>
        <v>0.46101084415833238</v>
      </c>
      <c r="L352" s="2">
        <f t="shared" si="135"/>
        <v>0</v>
      </c>
      <c r="M352" s="2">
        <f t="shared" si="136"/>
        <v>8.4300877495497861E-3</v>
      </c>
      <c r="N352" s="1">
        <v>27692</v>
      </c>
      <c r="O352" s="1">
        <v>24062</v>
      </c>
      <c r="Q352" s="1">
        <v>306</v>
      </c>
      <c r="R352" s="1">
        <v>134</v>
      </c>
      <c r="AG352" s="5">
        <f>IF(Q352&gt;0,RANK(Q352,(N352:P352,Q352:AE352)),0)</f>
        <v>3</v>
      </c>
      <c r="AH352" s="5">
        <f>IF(R352&gt;0,RANK(R352,(N352:P352,Q352:AE352)),0)</f>
        <v>4</v>
      </c>
      <c r="AI352" s="5">
        <f>IF(T352&gt;0,RANK(T352,(N352:P352,Q352:AE352)),0)</f>
        <v>0</v>
      </c>
      <c r="AJ352" s="5">
        <f>IF(S352&gt;0,RANK(S352,(N352:P352,Q352:AE352)),0)</f>
        <v>0</v>
      </c>
      <c r="AK352" s="2">
        <f t="shared" si="137"/>
        <v>5.8627428440050583E-3</v>
      </c>
      <c r="AL352" s="2">
        <f t="shared" si="138"/>
        <v>2.5673449055446987E-3</v>
      </c>
      <c r="AM352" s="2">
        <f t="shared" si="139"/>
        <v>0</v>
      </c>
      <c r="AN352" s="2">
        <f t="shared" si="140"/>
        <v>0</v>
      </c>
      <c r="AP352" t="s">
        <v>137</v>
      </c>
      <c r="AQ352" t="s">
        <v>534</v>
      </c>
      <c r="AR352">
        <v>2</v>
      </c>
      <c r="AT352" s="77">
        <v>37</v>
      </c>
      <c r="AU352" s="79">
        <v>127</v>
      </c>
      <c r="AV352" s="82">
        <f t="shared" si="142"/>
        <v>37127</v>
      </c>
      <c r="AW352" s="82">
        <f t="shared" si="141"/>
        <v>37127</v>
      </c>
      <c r="AX352" s="5" t="s">
        <v>195</v>
      </c>
    </row>
    <row r="353" spans="1:50" ht="15" hidden="1" customHeight="1" outlineLevel="1" x14ac:dyDescent="0.2">
      <c r="A353" t="s">
        <v>530</v>
      </c>
      <c r="B353" t="s">
        <v>534</v>
      </c>
      <c r="C353" s="1">
        <f t="shared" ref="C353:C389" si="143">SUM(N353:AE353)</f>
        <v>131276</v>
      </c>
      <c r="D353" s="7">
        <f>IF(N353&gt;0, RANK(N353,(N353:P353,Q353:AE353)),0)</f>
        <v>1</v>
      </c>
      <c r="E353" s="7">
        <f>IF(O353&gt;0,RANK(O353,(N353:P353,Q353:AE353)),0)</f>
        <v>2</v>
      </c>
      <c r="F353" s="7">
        <f>IF(P353&gt;0,RANK(P353,(N353:P353,Q353:AE353)),0)</f>
        <v>0</v>
      </c>
      <c r="G353" s="45">
        <f t="shared" si="130"/>
        <v>10249</v>
      </c>
      <c r="H353" s="48">
        <f t="shared" si="131"/>
        <v>7.8072153325817364E-2</v>
      </c>
      <c r="I353" s="2"/>
      <c r="J353" s="2">
        <f t="shared" ref="J353:J389" si="144">IF($C353=0,"-",N353/$C353)</f>
        <v>0.52983028123952591</v>
      </c>
      <c r="K353" s="2">
        <f t="shared" ref="K353:K389" si="145">IF($C353=0,"-",O353/$C353)</f>
        <v>0.45175812791370851</v>
      </c>
      <c r="L353" s="2">
        <f t="shared" ref="L353:L389" si="146">IF($C353=0,"-",P353/$C353)</f>
        <v>0</v>
      </c>
      <c r="M353" s="2">
        <f t="shared" ref="M353:M384" si="147">IF(C353=0,"-",(1-J353-K353-L353))</f>
        <v>1.841159084676558E-2</v>
      </c>
      <c r="N353" s="1">
        <v>69554</v>
      </c>
      <c r="O353" s="1">
        <v>59305</v>
      </c>
      <c r="Q353" s="1">
        <v>1845</v>
      </c>
      <c r="R353" s="1">
        <v>572</v>
      </c>
      <c r="AG353" s="5">
        <f>IF(Q353&gt;0,RANK(Q353,(N353:P353,Q353:AE353)),0)</f>
        <v>3</v>
      </c>
      <c r="AH353" s="5">
        <f>IF(R353&gt;0,RANK(R353,(N353:P353,Q353:AE353)),0)</f>
        <v>4</v>
      </c>
      <c r="AI353" s="5">
        <f>IF(T353&gt;0,RANK(T353,(N353:P353,Q353:AE353)),0)</f>
        <v>0</v>
      </c>
      <c r="AJ353" s="5">
        <f>IF(S353&gt;0,RANK(S353,(N353:P353,Q353:AE353)),0)</f>
        <v>0</v>
      </c>
      <c r="AK353" s="2">
        <f t="shared" ref="AK353:AK389" si="148">IF($C353=0,"-",Q353/$C353)</f>
        <v>1.405435875559889E-2</v>
      </c>
      <c r="AL353" s="2">
        <f t="shared" ref="AL353:AL389" si="149">IF($C353=0,"-",R353/$C353)</f>
        <v>4.3572320911667026E-3</v>
      </c>
      <c r="AM353" s="2">
        <f t="shared" ref="AM353:AM389" si="150">IF($C353=0,"-",T353/$C353)</f>
        <v>0</v>
      </c>
      <c r="AN353" s="2">
        <f t="shared" ref="AN353:AN389" si="151">IF($C353=0,"-",S353/$C353)</f>
        <v>0</v>
      </c>
      <c r="AP353" t="s">
        <v>530</v>
      </c>
      <c r="AQ353" t="s">
        <v>534</v>
      </c>
      <c r="AR353">
        <v>7</v>
      </c>
      <c r="AT353" s="77">
        <v>37</v>
      </c>
      <c r="AU353" s="79">
        <v>129</v>
      </c>
      <c r="AV353" s="82">
        <f t="shared" si="142"/>
        <v>37129</v>
      </c>
      <c r="AW353" s="82">
        <f t="shared" si="141"/>
        <v>37129</v>
      </c>
      <c r="AX353" s="5" t="s">
        <v>195</v>
      </c>
    </row>
    <row r="354" spans="1:50" ht="15" hidden="1" customHeight="1" outlineLevel="1" x14ac:dyDescent="0.2">
      <c r="A354" t="s">
        <v>201</v>
      </c>
      <c r="B354" t="s">
        <v>534</v>
      </c>
      <c r="C354" s="1">
        <f t="shared" si="143"/>
        <v>10084</v>
      </c>
      <c r="D354" s="7">
        <f>IF(N354&gt;0, RANK(N354,(N354:P354,Q354:AE354)),0)</f>
        <v>1</v>
      </c>
      <c r="E354" s="7">
        <f>IF(O354&gt;0,RANK(O354,(N354:P354,Q354:AE354)),0)</f>
        <v>2</v>
      </c>
      <c r="F354" s="7">
        <f>IF(P354&gt;0,RANK(P354,(N354:P354,Q354:AE354)),0)</f>
        <v>0</v>
      </c>
      <c r="G354" s="45">
        <f t="shared" si="130"/>
        <v>2624</v>
      </c>
      <c r="H354" s="48">
        <f t="shared" si="131"/>
        <v>0.26021420071400236</v>
      </c>
      <c r="I354" s="2"/>
      <c r="J354" s="2">
        <f t="shared" si="144"/>
        <v>0.62604125347084494</v>
      </c>
      <c r="K354" s="2">
        <f t="shared" si="145"/>
        <v>0.36582705275684252</v>
      </c>
      <c r="L354" s="2">
        <f t="shared" si="146"/>
        <v>0</v>
      </c>
      <c r="M354" s="2">
        <f t="shared" si="147"/>
        <v>8.1316937723125426E-3</v>
      </c>
      <c r="N354" s="1">
        <v>6313</v>
      </c>
      <c r="O354" s="1">
        <v>3689</v>
      </c>
      <c r="Q354" s="1">
        <v>52</v>
      </c>
      <c r="R354" s="1">
        <v>30</v>
      </c>
      <c r="AG354" s="5">
        <f>IF(Q354&gt;0,RANK(Q354,(N354:P354,Q354:AE354)),0)</f>
        <v>3</v>
      </c>
      <c r="AH354" s="5">
        <f>IF(R354&gt;0,RANK(R354,(N354:P354,Q354:AE354)),0)</f>
        <v>4</v>
      </c>
      <c r="AI354" s="5">
        <f>IF(T354&gt;0,RANK(T354,(N354:P354,Q354:AE354)),0)</f>
        <v>0</v>
      </c>
      <c r="AJ354" s="5">
        <f>IF(S354&gt;0,RANK(S354,(N354:P354,Q354:AE354)),0)</f>
        <v>0</v>
      </c>
      <c r="AK354" s="2">
        <f t="shared" si="148"/>
        <v>5.1566838556128518E-3</v>
      </c>
      <c r="AL354" s="2">
        <f t="shared" si="149"/>
        <v>2.9750099166997225E-3</v>
      </c>
      <c r="AM354" s="2">
        <f t="shared" si="150"/>
        <v>0</v>
      </c>
      <c r="AN354" s="2">
        <f t="shared" si="151"/>
        <v>0</v>
      </c>
      <c r="AP354" t="s">
        <v>201</v>
      </c>
      <c r="AQ354" t="s">
        <v>534</v>
      </c>
      <c r="AR354">
        <v>1</v>
      </c>
      <c r="AT354" s="77">
        <v>37</v>
      </c>
      <c r="AU354" s="79">
        <v>131</v>
      </c>
      <c r="AV354" s="82">
        <f t="shared" si="142"/>
        <v>37131</v>
      </c>
      <c r="AW354" s="82">
        <f t="shared" si="141"/>
        <v>37131</v>
      </c>
      <c r="AX354" s="5" t="s">
        <v>195</v>
      </c>
    </row>
    <row r="355" spans="1:50" ht="15" hidden="1" customHeight="1" outlineLevel="1" x14ac:dyDescent="0.2">
      <c r="A355" t="s">
        <v>4</v>
      </c>
      <c r="B355" t="s">
        <v>534</v>
      </c>
      <c r="C355" s="1">
        <f t="shared" si="143"/>
        <v>71478</v>
      </c>
      <c r="D355" s="7">
        <f>IF(N355&gt;0, RANK(N355,(N355:P355,Q355:AE355)),0)</f>
        <v>2</v>
      </c>
      <c r="E355" s="7">
        <f>IF(O355&gt;0,RANK(O355,(N355:P355,Q355:AE355)),0)</f>
        <v>1</v>
      </c>
      <c r="F355" s="7">
        <f>IF(P355&gt;0,RANK(P355,(N355:P355,Q355:AE355)),0)</f>
        <v>0</v>
      </c>
      <c r="G355" s="45">
        <f t="shared" si="130"/>
        <v>18185</v>
      </c>
      <c r="H355" s="48">
        <f t="shared" si="131"/>
        <v>0.25441394554967961</v>
      </c>
      <c r="I355" s="2"/>
      <c r="J355" s="2">
        <f t="shared" si="144"/>
        <v>0.35889364559724668</v>
      </c>
      <c r="K355" s="2">
        <f t="shared" si="145"/>
        <v>0.61330759114692635</v>
      </c>
      <c r="L355" s="2">
        <f t="shared" si="146"/>
        <v>0</v>
      </c>
      <c r="M355" s="2">
        <f t="shared" si="147"/>
        <v>2.7798763255826975E-2</v>
      </c>
      <c r="N355" s="1">
        <v>25653</v>
      </c>
      <c r="O355" s="1">
        <v>43838</v>
      </c>
      <c r="Q355" s="1">
        <v>1454</v>
      </c>
      <c r="R355" s="1">
        <v>533</v>
      </c>
      <c r="AG355" s="5">
        <f>IF(Q355&gt;0,RANK(Q355,(N355:P355,Q355:AE355)),0)</f>
        <v>3</v>
      </c>
      <c r="AH355" s="5">
        <f>IF(R355&gt;0,RANK(R355,(N355:P355,Q355:AE355)),0)</f>
        <v>4</v>
      </c>
      <c r="AI355" s="5">
        <f>IF(T355&gt;0,RANK(T355,(N355:P355,Q355:AE355)),0)</f>
        <v>0</v>
      </c>
      <c r="AJ355" s="5">
        <f>IF(S355&gt;0,RANK(S355,(N355:P355,Q355:AE355)),0)</f>
        <v>0</v>
      </c>
      <c r="AK355" s="2">
        <f t="shared" si="148"/>
        <v>2.0341923389014801E-2</v>
      </c>
      <c r="AL355" s="2">
        <f t="shared" si="149"/>
        <v>7.4568398668121661E-3</v>
      </c>
      <c r="AM355" s="2">
        <f t="shared" si="150"/>
        <v>0</v>
      </c>
      <c r="AN355" s="2">
        <f t="shared" si="151"/>
        <v>0</v>
      </c>
      <c r="AP355" t="s">
        <v>4</v>
      </c>
      <c r="AQ355" t="s">
        <v>534</v>
      </c>
      <c r="AR355">
        <v>3</v>
      </c>
      <c r="AT355" s="77">
        <v>37</v>
      </c>
      <c r="AU355" s="79">
        <v>133</v>
      </c>
      <c r="AV355" s="82">
        <f t="shared" si="142"/>
        <v>37133</v>
      </c>
      <c r="AW355" s="82">
        <f t="shared" si="141"/>
        <v>37133</v>
      </c>
      <c r="AX355" s="5" t="s">
        <v>195</v>
      </c>
    </row>
    <row r="356" spans="1:50" ht="15" hidden="1" customHeight="1" outlineLevel="1" x14ac:dyDescent="0.2">
      <c r="A356" t="s">
        <v>968</v>
      </c>
      <c r="B356" t="s">
        <v>534</v>
      </c>
      <c r="C356" s="1">
        <f t="shared" si="143"/>
        <v>84815</v>
      </c>
      <c r="D356" s="7">
        <f>IF(N356&gt;0, RANK(N356,(N356:P356,Q356:AE356)),0)</f>
        <v>1</v>
      </c>
      <c r="E356" s="7">
        <f>IF(O356&gt;0,RANK(O356,(N356:P356,Q356:AE356)),0)</f>
        <v>2</v>
      </c>
      <c r="F356" s="7">
        <f>IF(P356&gt;0,RANK(P356,(N356:P356,Q356:AE356)),0)</f>
        <v>0</v>
      </c>
      <c r="G356" s="45">
        <f t="shared" si="130"/>
        <v>46232</v>
      </c>
      <c r="H356" s="48">
        <f t="shared" si="131"/>
        <v>0.5450922596238873</v>
      </c>
      <c r="I356" s="2"/>
      <c r="J356" s="2">
        <f t="shared" si="144"/>
        <v>0.76686906797146737</v>
      </c>
      <c r="K356" s="2">
        <f t="shared" si="145"/>
        <v>0.22177680834758004</v>
      </c>
      <c r="L356" s="2">
        <f t="shared" si="146"/>
        <v>0</v>
      </c>
      <c r="M356" s="2">
        <f t="shared" si="147"/>
        <v>1.1354123680952594E-2</v>
      </c>
      <c r="N356" s="1">
        <v>65042</v>
      </c>
      <c r="O356" s="1">
        <v>18810</v>
      </c>
      <c r="Q356" s="1">
        <v>787</v>
      </c>
      <c r="R356" s="1">
        <v>176</v>
      </c>
      <c r="AG356" s="5">
        <f>IF(Q356&gt;0,RANK(Q356,(N356:P356,Q356:AE356)),0)</f>
        <v>3</v>
      </c>
      <c r="AH356" s="5">
        <f>IF(R356&gt;0,RANK(R356,(N356:P356,Q356:AE356)),0)</f>
        <v>4</v>
      </c>
      <c r="AI356" s="5">
        <f>IF(T356&gt;0,RANK(T356,(N356:P356,Q356:AE356)),0)</f>
        <v>0</v>
      </c>
      <c r="AJ356" s="5">
        <f>IF(S356&gt;0,RANK(S356,(N356:P356,Q356:AE356)),0)</f>
        <v>0</v>
      </c>
      <c r="AK356" s="2">
        <f t="shared" si="148"/>
        <v>9.2790190414431418E-3</v>
      </c>
      <c r="AL356" s="2">
        <f t="shared" si="149"/>
        <v>2.0751046395095208E-3</v>
      </c>
      <c r="AM356" s="2">
        <f t="shared" si="150"/>
        <v>0</v>
      </c>
      <c r="AN356" s="2">
        <f t="shared" si="151"/>
        <v>0</v>
      </c>
      <c r="AP356" t="s">
        <v>968</v>
      </c>
      <c r="AQ356" t="s">
        <v>534</v>
      </c>
      <c r="AR356">
        <v>4</v>
      </c>
      <c r="AT356" s="77">
        <v>37</v>
      </c>
      <c r="AU356" s="79">
        <v>135</v>
      </c>
      <c r="AV356" s="82">
        <f t="shared" si="142"/>
        <v>37135</v>
      </c>
      <c r="AW356" s="82">
        <f t="shared" si="141"/>
        <v>37135</v>
      </c>
      <c r="AX356" s="5" t="s">
        <v>195</v>
      </c>
    </row>
    <row r="357" spans="1:50" ht="15" hidden="1" customHeight="1" outlineLevel="1" x14ac:dyDescent="0.2">
      <c r="A357" t="s">
        <v>518</v>
      </c>
      <c r="B357" t="s">
        <v>534</v>
      </c>
      <c r="C357" s="1">
        <f t="shared" si="143"/>
        <v>7626</v>
      </c>
      <c r="D357" s="7">
        <f>IF(N357&gt;0, RANK(N357,(N357:P357,Q357:AE357)),0)</f>
        <v>2</v>
      </c>
      <c r="E357" s="7">
        <f>IF(O357&gt;0,RANK(O357,(N357:P357,Q357:AE357)),0)</f>
        <v>1</v>
      </c>
      <c r="F357" s="7">
        <f>IF(P357&gt;0,RANK(P357,(N357:P357,Q357:AE357)),0)</f>
        <v>0</v>
      </c>
      <c r="G357" s="45">
        <f t="shared" si="130"/>
        <v>1791</v>
      </c>
      <c r="H357" s="48">
        <f t="shared" si="131"/>
        <v>0.23485444531864674</v>
      </c>
      <c r="I357" s="2"/>
      <c r="J357" s="2">
        <f t="shared" si="144"/>
        <v>0.3777865198006819</v>
      </c>
      <c r="K357" s="2">
        <f t="shared" si="145"/>
        <v>0.61264096511932864</v>
      </c>
      <c r="L357" s="2">
        <f t="shared" si="146"/>
        <v>0</v>
      </c>
      <c r="M357" s="2">
        <f t="shared" si="147"/>
        <v>9.5725150799894632E-3</v>
      </c>
      <c r="N357" s="1">
        <v>2881</v>
      </c>
      <c r="O357" s="1">
        <v>4672</v>
      </c>
      <c r="Q357" s="1">
        <v>48</v>
      </c>
      <c r="R357" s="1">
        <v>25</v>
      </c>
      <c r="AG357" s="5">
        <f>IF(Q357&gt;0,RANK(Q357,(N357:P357,Q357:AE357)),0)</f>
        <v>3</v>
      </c>
      <c r="AH357" s="5">
        <f>IF(R357&gt;0,RANK(R357,(N357:P357,Q357:AE357)),0)</f>
        <v>4</v>
      </c>
      <c r="AI357" s="5">
        <f>IF(T357&gt;0,RANK(T357,(N357:P357,Q357:AE357)),0)</f>
        <v>0</v>
      </c>
      <c r="AJ357" s="5">
        <f>IF(S357&gt;0,RANK(S357,(N357:P357,Q357:AE357)),0)</f>
        <v>0</v>
      </c>
      <c r="AK357" s="2">
        <f t="shared" si="148"/>
        <v>6.2942564909520063E-3</v>
      </c>
      <c r="AL357" s="2">
        <f t="shared" si="149"/>
        <v>3.2782585890375033E-3</v>
      </c>
      <c r="AM357" s="2">
        <f t="shared" si="150"/>
        <v>0</v>
      </c>
      <c r="AN357" s="2">
        <f t="shared" si="151"/>
        <v>0</v>
      </c>
      <c r="AP357" t="s">
        <v>518</v>
      </c>
      <c r="AQ357" t="s">
        <v>534</v>
      </c>
      <c r="AR357">
        <v>3</v>
      </c>
      <c r="AT357" s="77">
        <v>37</v>
      </c>
      <c r="AU357" s="79">
        <v>137</v>
      </c>
      <c r="AV357" s="82">
        <f t="shared" si="142"/>
        <v>37137</v>
      </c>
      <c r="AW357" s="82">
        <f t="shared" si="141"/>
        <v>37137</v>
      </c>
      <c r="AX357" s="5" t="s">
        <v>195</v>
      </c>
    </row>
    <row r="358" spans="1:50" ht="15" hidden="1" customHeight="1" outlineLevel="1" x14ac:dyDescent="0.2">
      <c r="A358" t="s">
        <v>516</v>
      </c>
      <c r="B358" t="s">
        <v>534</v>
      </c>
      <c r="C358" s="1">
        <f t="shared" si="143"/>
        <v>19811</v>
      </c>
      <c r="D358" s="7">
        <f>IF(N358&gt;0, RANK(N358,(N358:P358,Q358:AE358)),0)</f>
        <v>1</v>
      </c>
      <c r="E358" s="7">
        <f>IF(O358&gt;0,RANK(O358,(N358:P358,Q358:AE358)),0)</f>
        <v>2</v>
      </c>
      <c r="F358" s="7">
        <f>IF(P358&gt;0,RANK(P358,(N358:P358,Q358:AE358)),0)</f>
        <v>0</v>
      </c>
      <c r="G358" s="45">
        <f t="shared" si="130"/>
        <v>612</v>
      </c>
      <c r="H358" s="48">
        <f t="shared" si="131"/>
        <v>3.0891928726465095E-2</v>
      </c>
      <c r="I358" s="2"/>
      <c r="J358" s="2">
        <f t="shared" si="144"/>
        <v>0.50784917470092372</v>
      </c>
      <c r="K358" s="2">
        <f t="shared" si="145"/>
        <v>0.47695724597445865</v>
      </c>
      <c r="L358" s="2">
        <f t="shared" si="146"/>
        <v>0</v>
      </c>
      <c r="M358" s="2">
        <f t="shared" si="147"/>
        <v>1.5193579324617623E-2</v>
      </c>
      <c r="N358" s="1">
        <v>10061</v>
      </c>
      <c r="O358" s="1">
        <v>9449</v>
      </c>
      <c r="Q358" s="1">
        <v>207</v>
      </c>
      <c r="R358" s="1">
        <v>94</v>
      </c>
      <c r="AG358" s="5">
        <f>IF(Q358&gt;0,RANK(Q358,(N358:P358,Q358:AE358)),0)</f>
        <v>3</v>
      </c>
      <c r="AH358" s="5">
        <f>IF(R358&gt;0,RANK(R358,(N358:P358,Q358:AE358)),0)</f>
        <v>4</v>
      </c>
      <c r="AI358" s="5">
        <f>IF(T358&gt;0,RANK(T358,(N358:P358,Q358:AE358)),0)</f>
        <v>0</v>
      </c>
      <c r="AJ358" s="5">
        <f>IF(S358&gt;0,RANK(S358,(N358:P358,Q358:AE358)),0)</f>
        <v>0</v>
      </c>
      <c r="AK358" s="2">
        <f t="shared" si="148"/>
        <v>1.0448740598657311E-2</v>
      </c>
      <c r="AL358" s="2">
        <f t="shared" si="149"/>
        <v>4.7448387259603252E-3</v>
      </c>
      <c r="AM358" s="2">
        <f t="shared" si="150"/>
        <v>0</v>
      </c>
      <c r="AN358" s="2">
        <f t="shared" si="151"/>
        <v>0</v>
      </c>
      <c r="AP358" t="s">
        <v>516</v>
      </c>
      <c r="AQ358" t="s">
        <v>534</v>
      </c>
      <c r="AR358">
        <v>3</v>
      </c>
      <c r="AT358" s="77">
        <v>37</v>
      </c>
      <c r="AU358" s="79">
        <v>139</v>
      </c>
      <c r="AV358" s="82">
        <f t="shared" si="142"/>
        <v>37139</v>
      </c>
      <c r="AW358" s="82">
        <f t="shared" si="141"/>
        <v>37139</v>
      </c>
      <c r="AX358" s="5" t="s">
        <v>195</v>
      </c>
    </row>
    <row r="359" spans="1:50" ht="15" hidden="1" customHeight="1" outlineLevel="1" x14ac:dyDescent="0.2">
      <c r="A359" t="s">
        <v>153</v>
      </c>
      <c r="B359" t="s">
        <v>534</v>
      </c>
      <c r="C359" s="1">
        <f t="shared" si="143"/>
        <v>34005</v>
      </c>
      <c r="D359" s="7">
        <f>IF(N359&gt;0, RANK(N359,(N359:P359,Q359:AE359)),0)</f>
        <v>2</v>
      </c>
      <c r="E359" s="7">
        <f>IF(O359&gt;0,RANK(O359,(N359:P359,Q359:AE359)),0)</f>
        <v>1</v>
      </c>
      <c r="F359" s="7">
        <f>IF(P359&gt;0,RANK(P359,(N359:P359,Q359:AE359)),0)</f>
        <v>0</v>
      </c>
      <c r="G359" s="45">
        <f t="shared" si="130"/>
        <v>8255</v>
      </c>
      <c r="H359" s="48">
        <f t="shared" si="131"/>
        <v>0.24275841787972358</v>
      </c>
      <c r="I359" s="2"/>
      <c r="J359" s="2">
        <f t="shared" si="144"/>
        <v>0.37050433759741214</v>
      </c>
      <c r="K359" s="2">
        <f t="shared" si="145"/>
        <v>0.61326275547713571</v>
      </c>
      <c r="L359" s="2">
        <f t="shared" si="146"/>
        <v>0</v>
      </c>
      <c r="M359" s="2">
        <f t="shared" si="147"/>
        <v>1.6232906925452095E-2</v>
      </c>
      <c r="N359" s="1">
        <v>12599</v>
      </c>
      <c r="O359" s="1">
        <v>20854</v>
      </c>
      <c r="Q359" s="1">
        <v>398</v>
      </c>
      <c r="R359" s="1">
        <v>154</v>
      </c>
      <c r="AG359" s="5">
        <f>IF(Q359&gt;0,RANK(Q359,(N359:P359,Q359:AE359)),0)</f>
        <v>3</v>
      </c>
      <c r="AH359" s="5">
        <f>IF(R359&gt;0,RANK(R359,(N359:P359,Q359:AE359)),0)</f>
        <v>4</v>
      </c>
      <c r="AI359" s="5">
        <f>IF(T359&gt;0,RANK(T359,(N359:P359,Q359:AE359)),0)</f>
        <v>0</v>
      </c>
      <c r="AJ359" s="5">
        <f>IF(S359&gt;0,RANK(S359,(N359:P359,Q359:AE359)),0)</f>
        <v>0</v>
      </c>
      <c r="AK359" s="2">
        <f t="shared" si="148"/>
        <v>1.1704161152771651E-2</v>
      </c>
      <c r="AL359" s="2">
        <f t="shared" si="149"/>
        <v>4.528745772680488E-3</v>
      </c>
      <c r="AM359" s="2">
        <f t="shared" si="150"/>
        <v>0</v>
      </c>
      <c r="AN359" s="2">
        <f t="shared" si="151"/>
        <v>0</v>
      </c>
      <c r="AP359" t="s">
        <v>153</v>
      </c>
      <c r="AQ359" t="s">
        <v>534</v>
      </c>
      <c r="AR359">
        <v>7</v>
      </c>
      <c r="AT359" s="77">
        <v>37</v>
      </c>
      <c r="AU359" s="79">
        <v>141</v>
      </c>
      <c r="AV359" s="82">
        <f t="shared" si="142"/>
        <v>37141</v>
      </c>
      <c r="AW359" s="82">
        <f t="shared" si="141"/>
        <v>37141</v>
      </c>
      <c r="AX359" s="5" t="s">
        <v>195</v>
      </c>
    </row>
    <row r="360" spans="1:50" ht="15" hidden="1" customHeight="1" outlineLevel="1" x14ac:dyDescent="0.2">
      <c r="A360" t="s">
        <v>404</v>
      </c>
      <c r="B360" t="s">
        <v>534</v>
      </c>
      <c r="C360" s="1">
        <f t="shared" si="143"/>
        <v>7471</v>
      </c>
      <c r="D360" s="7">
        <f>IF(N360&gt;0, RANK(N360,(N360:P360,Q360:AE360)),0)</f>
        <v>2</v>
      </c>
      <c r="E360" s="7">
        <f>IF(O360&gt;0,RANK(O360,(N360:P360,Q360:AE360)),0)</f>
        <v>1</v>
      </c>
      <c r="F360" s="7">
        <f>IF(P360&gt;0,RANK(P360,(N360:P360,Q360:AE360)),0)</f>
        <v>0</v>
      </c>
      <c r="G360" s="45">
        <f t="shared" si="130"/>
        <v>2119</v>
      </c>
      <c r="H360" s="48">
        <f t="shared" si="131"/>
        <v>0.2836300361397403</v>
      </c>
      <c r="I360" s="2"/>
      <c r="J360" s="2">
        <f t="shared" si="144"/>
        <v>0.35296479721590146</v>
      </c>
      <c r="K360" s="2">
        <f t="shared" si="145"/>
        <v>0.63659483335564182</v>
      </c>
      <c r="L360" s="2">
        <f t="shared" si="146"/>
        <v>0</v>
      </c>
      <c r="M360" s="2">
        <f t="shared" si="147"/>
        <v>1.0440369428456719E-2</v>
      </c>
      <c r="N360" s="1">
        <v>2637</v>
      </c>
      <c r="O360" s="1">
        <v>4756</v>
      </c>
      <c r="Q360" s="1">
        <v>58</v>
      </c>
      <c r="R360" s="1">
        <v>20</v>
      </c>
      <c r="AG360" s="5">
        <f>IF(Q360&gt;0,RANK(Q360,(N360:P360,Q360:AE360)),0)</f>
        <v>3</v>
      </c>
      <c r="AH360" s="5">
        <f>IF(R360&gt;0,RANK(R360,(N360:P360,Q360:AE360)),0)</f>
        <v>4</v>
      </c>
      <c r="AI360" s="5">
        <f>IF(T360&gt;0,RANK(T360,(N360:P360,Q360:AE360)),0)</f>
        <v>0</v>
      </c>
      <c r="AJ360" s="5">
        <f>IF(S360&gt;0,RANK(S360,(N360:P360,Q360:AE360)),0)</f>
        <v>0</v>
      </c>
      <c r="AK360" s="2">
        <f t="shared" si="148"/>
        <v>7.7633516262883145E-3</v>
      </c>
      <c r="AL360" s="2">
        <f t="shared" si="149"/>
        <v>2.6770178021683845E-3</v>
      </c>
      <c r="AM360" s="2">
        <f t="shared" si="150"/>
        <v>0</v>
      </c>
      <c r="AN360" s="2">
        <f t="shared" si="151"/>
        <v>0</v>
      </c>
      <c r="AP360" t="s">
        <v>404</v>
      </c>
      <c r="AQ360" t="s">
        <v>534</v>
      </c>
      <c r="AR360">
        <v>3</v>
      </c>
      <c r="AT360" s="77">
        <v>37</v>
      </c>
      <c r="AU360" s="79">
        <v>143</v>
      </c>
      <c r="AV360" s="82">
        <f t="shared" si="142"/>
        <v>37143</v>
      </c>
      <c r="AW360" s="82">
        <f t="shared" si="141"/>
        <v>37143</v>
      </c>
      <c r="AX360" s="5" t="s">
        <v>195</v>
      </c>
    </row>
    <row r="361" spans="1:50" ht="15" hidden="1" customHeight="1" outlineLevel="1" x14ac:dyDescent="0.2">
      <c r="A361" t="s">
        <v>151</v>
      </c>
      <c r="B361" t="s">
        <v>534</v>
      </c>
      <c r="C361" s="1">
        <f t="shared" si="143"/>
        <v>21809</v>
      </c>
      <c r="D361" s="7">
        <f>IF(N361&gt;0, RANK(N361,(N361:P361,Q361:AE361)),0)</f>
        <v>2</v>
      </c>
      <c r="E361" s="7">
        <f>IF(O361&gt;0,RANK(O361,(N361:P361,Q361:AE361)),0)</f>
        <v>1</v>
      </c>
      <c r="F361" s="7">
        <f>IF(P361&gt;0,RANK(P361,(N361:P361,Q361:AE361)),0)</f>
        <v>0</v>
      </c>
      <c r="G361" s="45">
        <f t="shared" si="130"/>
        <v>2995</v>
      </c>
      <c r="H361" s="48">
        <f t="shared" si="131"/>
        <v>0.13732862579668945</v>
      </c>
      <c r="I361" s="2"/>
      <c r="J361" s="2">
        <f t="shared" si="144"/>
        <v>0.42647530835893438</v>
      </c>
      <c r="K361" s="2">
        <f t="shared" si="145"/>
        <v>0.5638039341556238</v>
      </c>
      <c r="L361" s="2">
        <f t="shared" si="146"/>
        <v>0</v>
      </c>
      <c r="M361" s="2">
        <f t="shared" si="147"/>
        <v>9.7207574854418777E-3</v>
      </c>
      <c r="N361" s="1">
        <v>9301</v>
      </c>
      <c r="O361" s="1">
        <v>12296</v>
      </c>
      <c r="Q361" s="1">
        <v>142</v>
      </c>
      <c r="R361" s="1">
        <v>70</v>
      </c>
      <c r="AG361" s="5">
        <f>IF(Q361&gt;0,RANK(Q361,(N361:P361,Q361:AE361)),0)</f>
        <v>3</v>
      </c>
      <c r="AH361" s="5">
        <f>IF(R361&gt;0,RANK(R361,(N361:P361,Q361:AE361)),0)</f>
        <v>4</v>
      </c>
      <c r="AI361" s="5">
        <f>IF(T361&gt;0,RANK(T361,(N361:P361,Q361:AE361)),0)</f>
        <v>0</v>
      </c>
      <c r="AJ361" s="5">
        <f>IF(S361&gt;0,RANK(S361,(N361:P361,Q361:AE361)),0)</f>
        <v>0</v>
      </c>
      <c r="AK361" s="2">
        <f t="shared" si="148"/>
        <v>6.5110734100600667E-3</v>
      </c>
      <c r="AL361" s="2">
        <f t="shared" si="149"/>
        <v>3.209684075381723E-3</v>
      </c>
      <c r="AM361" s="2">
        <f t="shared" si="150"/>
        <v>0</v>
      </c>
      <c r="AN361" s="2">
        <f t="shared" si="151"/>
        <v>0</v>
      </c>
      <c r="AP361" t="s">
        <v>151</v>
      </c>
      <c r="AQ361" t="s">
        <v>534</v>
      </c>
      <c r="AR361">
        <v>6</v>
      </c>
      <c r="AT361" s="77">
        <v>37</v>
      </c>
      <c r="AU361" s="79">
        <v>145</v>
      </c>
      <c r="AV361" s="82">
        <f t="shared" si="142"/>
        <v>37145</v>
      </c>
      <c r="AW361" s="82">
        <f t="shared" si="141"/>
        <v>37145</v>
      </c>
      <c r="AX361" s="5" t="s">
        <v>195</v>
      </c>
    </row>
    <row r="362" spans="1:50" ht="15" hidden="1" customHeight="1" outlineLevel="1" x14ac:dyDescent="0.2">
      <c r="A362" t="s">
        <v>639</v>
      </c>
      <c r="B362" t="s">
        <v>534</v>
      </c>
      <c r="C362" s="1">
        <f t="shared" si="143"/>
        <v>87388</v>
      </c>
      <c r="D362" s="7">
        <f>IF(N362&gt;0, RANK(N362,(N362:P362,Q362:AE362)),0)</f>
        <v>1</v>
      </c>
      <c r="E362" s="7">
        <f>IF(O362&gt;0,RANK(O362,(N362:P362,Q362:AE362)),0)</f>
        <v>2</v>
      </c>
      <c r="F362" s="7">
        <f>IF(P362&gt;0,RANK(P362,(N362:P362,Q362:AE362)),0)</f>
        <v>0</v>
      </c>
      <c r="G362" s="45">
        <f t="shared" si="130"/>
        <v>11785</v>
      </c>
      <c r="H362" s="48">
        <f t="shared" si="131"/>
        <v>0.1348583329518927</v>
      </c>
      <c r="I362" s="2"/>
      <c r="J362" s="2">
        <f t="shared" si="144"/>
        <v>0.5606605025861674</v>
      </c>
      <c r="K362" s="2">
        <f t="shared" si="145"/>
        <v>0.42580216963427475</v>
      </c>
      <c r="L362" s="2">
        <f t="shared" si="146"/>
        <v>0</v>
      </c>
      <c r="M362" s="2">
        <f t="shared" si="147"/>
        <v>1.3537327779557851E-2</v>
      </c>
      <c r="N362" s="1">
        <v>48995</v>
      </c>
      <c r="O362" s="1">
        <v>37210</v>
      </c>
      <c r="Q362" s="1">
        <v>898</v>
      </c>
      <c r="R362" s="1">
        <v>285</v>
      </c>
      <c r="AG362" s="5">
        <f>IF(Q362&gt;0,RANK(Q362,(N362:P362,Q362:AE362)),0)</f>
        <v>3</v>
      </c>
      <c r="AH362" s="5">
        <f>IF(R362&gt;0,RANK(R362,(N362:P362,Q362:AE362)),0)</f>
        <v>4</v>
      </c>
      <c r="AI362" s="5">
        <f>IF(T362&gt;0,RANK(T362,(N362:P362,Q362:AE362)),0)</f>
        <v>0</v>
      </c>
      <c r="AJ362" s="5">
        <f>IF(S362&gt;0,RANK(S362,(N362:P362,Q362:AE362)),0)</f>
        <v>0</v>
      </c>
      <c r="AK362" s="2">
        <f t="shared" si="148"/>
        <v>1.0276010436215498E-2</v>
      </c>
      <c r="AL362" s="2">
        <f t="shared" si="149"/>
        <v>3.2613173433423352E-3</v>
      </c>
      <c r="AM362" s="2">
        <f t="shared" si="150"/>
        <v>0</v>
      </c>
      <c r="AN362" s="2">
        <f t="shared" si="151"/>
        <v>0</v>
      </c>
      <c r="AP362" t="s">
        <v>639</v>
      </c>
      <c r="AQ362" t="s">
        <v>534</v>
      </c>
      <c r="AT362" s="77">
        <v>37</v>
      </c>
      <c r="AU362" s="79">
        <v>147</v>
      </c>
      <c r="AV362" s="82">
        <f t="shared" si="142"/>
        <v>37147</v>
      </c>
      <c r="AW362" s="82">
        <f t="shared" si="141"/>
        <v>37147</v>
      </c>
      <c r="AX362" s="5" t="s">
        <v>195</v>
      </c>
    </row>
    <row r="363" spans="1:50" ht="15" hidden="1" customHeight="1" outlineLevel="1" x14ac:dyDescent="0.2">
      <c r="A363" t="s">
        <v>965</v>
      </c>
      <c r="B363" t="s">
        <v>534</v>
      </c>
      <c r="C363" s="1">
        <f t="shared" si="143"/>
        <v>12299</v>
      </c>
      <c r="D363" s="7">
        <f>IF(N363&gt;0, RANK(N363,(N363:P363,Q363:AE363)),0)</f>
        <v>2</v>
      </c>
      <c r="E363" s="7">
        <f>IF(O363&gt;0,RANK(O363,(N363:P363,Q363:AE363)),0)</f>
        <v>1</v>
      </c>
      <c r="F363" s="7">
        <f>IF(P363&gt;0,RANK(P363,(N363:P363,Q363:AE363)),0)</f>
        <v>0</v>
      </c>
      <c r="G363" s="45">
        <f t="shared" si="130"/>
        <v>2417</v>
      </c>
      <c r="H363" s="48">
        <f t="shared" si="131"/>
        <v>0.19652004227986014</v>
      </c>
      <c r="I363" s="2"/>
      <c r="J363" s="2">
        <f t="shared" si="144"/>
        <v>0.39539799983738516</v>
      </c>
      <c r="K363" s="2">
        <f t="shared" si="145"/>
        <v>0.5919180421172453</v>
      </c>
      <c r="L363" s="2">
        <f t="shared" si="146"/>
        <v>0</v>
      </c>
      <c r="M363" s="2">
        <f t="shared" si="147"/>
        <v>1.2683958045369592E-2</v>
      </c>
      <c r="N363" s="1">
        <v>4863</v>
      </c>
      <c r="O363" s="1">
        <v>7280</v>
      </c>
      <c r="Q363" s="1">
        <v>114</v>
      </c>
      <c r="R363" s="1">
        <v>42</v>
      </c>
      <c r="AG363" s="5">
        <f>IF(Q363&gt;0,RANK(Q363,(N363:P363,Q363:AE363)),0)</f>
        <v>3</v>
      </c>
      <c r="AH363" s="5">
        <f>IF(R363&gt;0,RANK(R363,(N363:P363,Q363:AE363)),0)</f>
        <v>4</v>
      </c>
      <c r="AI363" s="5">
        <f>IF(T363&gt;0,RANK(T363,(N363:P363,Q363:AE363)),0)</f>
        <v>0</v>
      </c>
      <c r="AJ363" s="5">
        <f>IF(S363&gt;0,RANK(S363,(N363:P363,Q363:AE363)),0)</f>
        <v>0</v>
      </c>
      <c r="AK363" s="2">
        <f t="shared" si="148"/>
        <v>9.2690462639238962E-3</v>
      </c>
      <c r="AL363" s="2">
        <f t="shared" si="149"/>
        <v>3.4149117814456461E-3</v>
      </c>
      <c r="AM363" s="2">
        <f t="shared" si="150"/>
        <v>0</v>
      </c>
      <c r="AN363" s="2">
        <f t="shared" si="151"/>
        <v>0</v>
      </c>
      <c r="AP363" t="s">
        <v>965</v>
      </c>
      <c r="AQ363" t="s">
        <v>534</v>
      </c>
      <c r="AR363">
        <v>10</v>
      </c>
      <c r="AT363" s="77">
        <v>37</v>
      </c>
      <c r="AU363" s="79">
        <v>149</v>
      </c>
      <c r="AV363" s="82">
        <f t="shared" si="142"/>
        <v>37149</v>
      </c>
      <c r="AW363" s="82">
        <f t="shared" si="141"/>
        <v>37149</v>
      </c>
      <c r="AX363" s="5" t="s">
        <v>195</v>
      </c>
    </row>
    <row r="364" spans="1:50" ht="15" hidden="1" customHeight="1" outlineLevel="1" x14ac:dyDescent="0.2">
      <c r="A364" t="s">
        <v>107</v>
      </c>
      <c r="B364" t="s">
        <v>534</v>
      </c>
      <c r="C364" s="1">
        <f t="shared" si="143"/>
        <v>72913</v>
      </c>
      <c r="D364" s="7">
        <f>IF(N364&gt;0, RANK(N364,(N364:P364,Q364:AE364)),0)</f>
        <v>2</v>
      </c>
      <c r="E364" s="7">
        <f>IF(O364&gt;0,RANK(O364,(N364:P364,Q364:AE364)),0)</f>
        <v>1</v>
      </c>
      <c r="F364" s="7">
        <f>IF(P364&gt;0,RANK(P364,(N364:P364,Q364:AE364)),0)</f>
        <v>0</v>
      </c>
      <c r="G364" s="45">
        <f t="shared" si="130"/>
        <v>34247</v>
      </c>
      <c r="H364" s="48">
        <f t="shared" si="131"/>
        <v>0.46969676189431242</v>
      </c>
      <c r="I364" s="2"/>
      <c r="J364" s="2">
        <f t="shared" si="144"/>
        <v>0.25961076899866964</v>
      </c>
      <c r="K364" s="2">
        <f t="shared" si="145"/>
        <v>0.72930753089298206</v>
      </c>
      <c r="L364" s="2">
        <f t="shared" si="146"/>
        <v>0</v>
      </c>
      <c r="M364" s="2">
        <f t="shared" si="147"/>
        <v>1.1081700108348302E-2</v>
      </c>
      <c r="N364" s="1">
        <v>18929</v>
      </c>
      <c r="O364" s="1">
        <v>53176</v>
      </c>
      <c r="Q364" s="1">
        <v>555</v>
      </c>
      <c r="R364" s="1">
        <v>253</v>
      </c>
      <c r="AG364" s="5">
        <f>IF(Q364&gt;0,RANK(Q364,(N364:P364,Q364:AE364)),0)</f>
        <v>3</v>
      </c>
      <c r="AH364" s="5">
        <f>IF(R364&gt;0,RANK(R364,(N364:P364,Q364:AE364)),0)</f>
        <v>4</v>
      </c>
      <c r="AI364" s="5">
        <f>IF(T364&gt;0,RANK(T364,(N364:P364,Q364:AE364)),0)</f>
        <v>0</v>
      </c>
      <c r="AJ364" s="5">
        <f>IF(S364&gt;0,RANK(S364,(N364:P364,Q364:AE364)),0)</f>
        <v>0</v>
      </c>
      <c r="AK364" s="2">
        <f t="shared" si="148"/>
        <v>7.6118113367986502E-3</v>
      </c>
      <c r="AL364" s="2">
        <f t="shared" si="149"/>
        <v>3.4698887715496549E-3</v>
      </c>
      <c r="AM364" s="2">
        <f t="shared" si="150"/>
        <v>0</v>
      </c>
      <c r="AN364" s="2">
        <f t="shared" si="151"/>
        <v>0</v>
      </c>
      <c r="AP364" t="s">
        <v>107</v>
      </c>
      <c r="AQ364" t="s">
        <v>534</v>
      </c>
      <c r="AR364">
        <v>6</v>
      </c>
      <c r="AT364" s="77">
        <v>37</v>
      </c>
      <c r="AU364" s="79">
        <v>151</v>
      </c>
      <c r="AV364" s="82">
        <f t="shared" si="142"/>
        <v>37151</v>
      </c>
      <c r="AW364" s="82">
        <f t="shared" si="141"/>
        <v>37151</v>
      </c>
      <c r="AX364" s="5" t="s">
        <v>195</v>
      </c>
    </row>
    <row r="365" spans="1:50" ht="15" hidden="1" customHeight="1" outlineLevel="1" x14ac:dyDescent="0.2">
      <c r="A365" t="s">
        <v>667</v>
      </c>
      <c r="B365" t="s">
        <v>534</v>
      </c>
      <c r="C365" s="1">
        <f t="shared" si="143"/>
        <v>20631</v>
      </c>
      <c r="D365" s="7">
        <f>IF(N365&gt;0, RANK(N365,(N365:P365,Q365:AE365)),0)</f>
        <v>2</v>
      </c>
      <c r="E365" s="7">
        <f>IF(O365&gt;0,RANK(O365,(N365:P365,Q365:AE365)),0)</f>
        <v>1</v>
      </c>
      <c r="F365" s="7">
        <f>IF(P365&gt;0,RANK(P365,(N365:P365,Q365:AE365)),0)</f>
        <v>0</v>
      </c>
      <c r="G365" s="45">
        <f t="shared" si="130"/>
        <v>1118</v>
      </c>
      <c r="H365" s="48">
        <f t="shared" si="131"/>
        <v>5.4190296156269691E-2</v>
      </c>
      <c r="I365" s="2"/>
      <c r="J365" s="2">
        <f t="shared" si="144"/>
        <v>0.46638553632882557</v>
      </c>
      <c r="K365" s="2">
        <f t="shared" si="145"/>
        <v>0.5205758324850952</v>
      </c>
      <c r="L365" s="2">
        <f t="shared" si="146"/>
        <v>0</v>
      </c>
      <c r="M365" s="2">
        <f t="shared" si="147"/>
        <v>1.3038631186079175E-2</v>
      </c>
      <c r="N365" s="1">
        <v>9622</v>
      </c>
      <c r="O365" s="1">
        <v>10740</v>
      </c>
      <c r="Q365" s="1">
        <v>183</v>
      </c>
      <c r="R365" s="1">
        <v>86</v>
      </c>
      <c r="AG365" s="5">
        <f>IF(Q365&gt;0,RANK(Q365,(N365:P365,Q365:AE365)),0)</f>
        <v>3</v>
      </c>
      <c r="AH365" s="5">
        <f>IF(R365&gt;0,RANK(R365,(N365:P365,Q365:AE365)),0)</f>
        <v>4</v>
      </c>
      <c r="AI365" s="5">
        <f>IF(T365&gt;0,RANK(T365,(N365:P365,Q365:AE365)),0)</f>
        <v>0</v>
      </c>
      <c r="AJ365" s="5">
        <f>IF(S365&gt;0,RANK(S365,(N365:P365,Q365:AE365)),0)</f>
        <v>0</v>
      </c>
      <c r="AK365" s="2">
        <f t="shared" si="148"/>
        <v>8.8701468663661479E-3</v>
      </c>
      <c r="AL365" s="2">
        <f t="shared" si="149"/>
        <v>4.168484319713053E-3</v>
      </c>
      <c r="AM365" s="2">
        <f t="shared" si="150"/>
        <v>0</v>
      </c>
      <c r="AN365" s="2">
        <f t="shared" si="151"/>
        <v>0</v>
      </c>
      <c r="AP365" t="s">
        <v>667</v>
      </c>
      <c r="AQ365" t="s">
        <v>534</v>
      </c>
      <c r="AR365">
        <v>9</v>
      </c>
      <c r="AT365" s="77">
        <v>37</v>
      </c>
      <c r="AU365" s="79">
        <v>153</v>
      </c>
      <c r="AV365" s="82">
        <f t="shared" si="142"/>
        <v>37153</v>
      </c>
      <c r="AW365" s="82">
        <f t="shared" si="141"/>
        <v>37153</v>
      </c>
      <c r="AX365" s="5" t="s">
        <v>195</v>
      </c>
    </row>
    <row r="366" spans="1:50" ht="15" hidden="1" customHeight="1" outlineLevel="1" x14ac:dyDescent="0.2">
      <c r="A366" t="s">
        <v>170</v>
      </c>
      <c r="B366" t="s">
        <v>534</v>
      </c>
      <c r="C366" s="1">
        <f t="shared" si="143"/>
        <v>46590</v>
      </c>
      <c r="D366" s="7">
        <f>IF(N366&gt;0, RANK(N366,(N366:P366,Q366:AE366)),0)</f>
        <v>2</v>
      </c>
      <c r="E366" s="7">
        <f>IF(O366&gt;0,RANK(O366,(N366:P366,Q366:AE366)),0)</f>
        <v>1</v>
      </c>
      <c r="F366" s="7">
        <f>IF(P366&gt;0,RANK(P366,(N366:P366,Q366:AE366)),0)</f>
        <v>0</v>
      </c>
      <c r="G366" s="45">
        <f t="shared" si="130"/>
        <v>1607</v>
      </c>
      <c r="H366" s="48">
        <f t="shared" si="131"/>
        <v>3.4492380339128569E-2</v>
      </c>
      <c r="I366" s="2"/>
      <c r="J366" s="2">
        <f t="shared" si="144"/>
        <v>0.47823567289117835</v>
      </c>
      <c r="K366" s="2">
        <f t="shared" si="145"/>
        <v>0.5127280532303069</v>
      </c>
      <c r="L366" s="2">
        <f t="shared" si="146"/>
        <v>0</v>
      </c>
      <c r="M366" s="2">
        <f t="shared" si="147"/>
        <v>9.0362738785148E-3</v>
      </c>
      <c r="N366" s="1">
        <v>22281</v>
      </c>
      <c r="O366" s="1">
        <v>23888</v>
      </c>
      <c r="Q366" s="1">
        <v>280</v>
      </c>
      <c r="R366" s="1">
        <v>141</v>
      </c>
      <c r="AG366" s="5">
        <f>IF(Q366&gt;0,RANK(Q366,(N366:P366,Q366:AE366)),0)</f>
        <v>3</v>
      </c>
      <c r="AH366" s="5">
        <f>IF(R366&gt;0,RANK(R366,(N366:P366,Q366:AE366)),0)</f>
        <v>4</v>
      </c>
      <c r="AI366" s="5">
        <f>IF(T366&gt;0,RANK(T366,(N366:P366,Q366:AE366)),0)</f>
        <v>0</v>
      </c>
      <c r="AJ366" s="5">
        <f>IF(S366&gt;0,RANK(S366,(N366:P366,Q366:AE366)),0)</f>
        <v>0</v>
      </c>
      <c r="AK366" s="2">
        <f t="shared" si="148"/>
        <v>6.0098733633827004E-3</v>
      </c>
      <c r="AL366" s="2">
        <f t="shared" si="149"/>
        <v>3.0264005151320024E-3</v>
      </c>
      <c r="AM366" s="2">
        <f t="shared" si="150"/>
        <v>0</v>
      </c>
      <c r="AN366" s="2">
        <f t="shared" si="151"/>
        <v>0</v>
      </c>
      <c r="AP366" t="s">
        <v>170</v>
      </c>
      <c r="AQ366" t="s">
        <v>534</v>
      </c>
      <c r="AR366">
        <v>9</v>
      </c>
      <c r="AT366" s="77">
        <v>37</v>
      </c>
      <c r="AU366" s="79">
        <v>155</v>
      </c>
      <c r="AV366" s="82">
        <f t="shared" si="142"/>
        <v>37155</v>
      </c>
      <c r="AW366" s="82">
        <f t="shared" si="141"/>
        <v>37155</v>
      </c>
      <c r="AX366" s="5" t="s">
        <v>195</v>
      </c>
    </row>
    <row r="367" spans="1:50" ht="15" hidden="1" customHeight="1" outlineLevel="1" x14ac:dyDescent="0.2">
      <c r="A367" t="s">
        <v>289</v>
      </c>
      <c r="B367" t="s">
        <v>534</v>
      </c>
      <c r="C367" s="1">
        <f t="shared" si="143"/>
        <v>47652</v>
      </c>
      <c r="D367" s="7">
        <f>IF(N367&gt;0, RANK(N367,(N367:P367,Q367:AE367)),0)</f>
        <v>2</v>
      </c>
      <c r="E367" s="7">
        <f>IF(O367&gt;0,RANK(O367,(N367:P367,Q367:AE367)),0)</f>
        <v>1</v>
      </c>
      <c r="F367" s="7">
        <f>IF(P367&gt;0,RANK(P367,(N367:P367,Q367:AE367)),0)</f>
        <v>0</v>
      </c>
      <c r="G367" s="45">
        <f t="shared" si="130"/>
        <v>10694</v>
      </c>
      <c r="H367" s="48">
        <f t="shared" si="131"/>
        <v>0.22441870225803745</v>
      </c>
      <c r="I367" s="2"/>
      <c r="J367" s="2">
        <f t="shared" si="144"/>
        <v>0.38187274406110971</v>
      </c>
      <c r="K367" s="2">
        <f t="shared" si="145"/>
        <v>0.60629144631914711</v>
      </c>
      <c r="L367" s="2">
        <f t="shared" si="146"/>
        <v>0</v>
      </c>
      <c r="M367" s="2">
        <f t="shared" si="147"/>
        <v>1.1835809619743176E-2</v>
      </c>
      <c r="N367" s="1">
        <v>18197</v>
      </c>
      <c r="O367" s="1">
        <v>28891</v>
      </c>
      <c r="Q367" s="1">
        <v>415</v>
      </c>
      <c r="R367" s="1">
        <v>149</v>
      </c>
      <c r="AG367" s="5">
        <f>IF(Q367&gt;0,RANK(Q367,(N367:P367,Q367:AE367)),0)</f>
        <v>3</v>
      </c>
      <c r="AH367" s="5">
        <f>IF(R367&gt;0,RANK(R367,(N367:P367,Q367:AE367)),0)</f>
        <v>4</v>
      </c>
      <c r="AI367" s="5">
        <f>IF(T367&gt;0,RANK(T367,(N367:P367,Q367:AE367)),0)</f>
        <v>0</v>
      </c>
      <c r="AJ367" s="5">
        <f>IF(S367&gt;0,RANK(S367,(N367:P367,Q367:AE367)),0)</f>
        <v>0</v>
      </c>
      <c r="AK367" s="2">
        <f t="shared" si="148"/>
        <v>8.7089733904138333E-3</v>
      </c>
      <c r="AL367" s="2">
        <f t="shared" si="149"/>
        <v>3.1268362293293043E-3</v>
      </c>
      <c r="AM367" s="2">
        <f t="shared" si="150"/>
        <v>0</v>
      </c>
      <c r="AN367" s="2">
        <f t="shared" si="151"/>
        <v>0</v>
      </c>
      <c r="AP367" t="s">
        <v>289</v>
      </c>
      <c r="AQ367" t="s">
        <v>534</v>
      </c>
      <c r="AR367">
        <v>6</v>
      </c>
      <c r="AT367" s="77">
        <v>37</v>
      </c>
      <c r="AU367" s="79">
        <v>157</v>
      </c>
      <c r="AV367" s="82">
        <f t="shared" si="142"/>
        <v>37157</v>
      </c>
      <c r="AW367" s="82">
        <f t="shared" si="141"/>
        <v>37157</v>
      </c>
      <c r="AX367" s="5" t="s">
        <v>195</v>
      </c>
    </row>
    <row r="368" spans="1:50" ht="15" hidden="1" customHeight="1" outlineLevel="1" x14ac:dyDescent="0.2">
      <c r="A368" t="s">
        <v>322</v>
      </c>
      <c r="B368" t="s">
        <v>534</v>
      </c>
      <c r="C368" s="1">
        <f t="shared" si="143"/>
        <v>73219</v>
      </c>
      <c r="D368" s="7">
        <f>IF(N368&gt;0, RANK(N368,(N368:P368,Q368:AE368)),0)</f>
        <v>2</v>
      </c>
      <c r="E368" s="7">
        <f>IF(O368&gt;0,RANK(O368,(N368:P368,Q368:AE368)),0)</f>
        <v>1</v>
      </c>
      <c r="F368" s="7">
        <f>IF(P368&gt;0,RANK(P368,(N368:P368,Q368:AE368)),0)</f>
        <v>0</v>
      </c>
      <c r="G368" s="45">
        <f t="shared" si="130"/>
        <v>21203</v>
      </c>
      <c r="H368" s="48">
        <f t="shared" si="131"/>
        <v>0.28958330487988093</v>
      </c>
      <c r="I368" s="2"/>
      <c r="J368" s="2">
        <f t="shared" si="144"/>
        <v>0.3479015009765225</v>
      </c>
      <c r="K368" s="2">
        <f t="shared" si="145"/>
        <v>0.63748480585640344</v>
      </c>
      <c r="L368" s="2">
        <f t="shared" si="146"/>
        <v>0</v>
      </c>
      <c r="M368" s="2">
        <f t="shared" si="147"/>
        <v>1.461369316707406E-2</v>
      </c>
      <c r="N368" s="1">
        <v>25473</v>
      </c>
      <c r="O368" s="1">
        <v>46676</v>
      </c>
      <c r="Q368" s="1">
        <v>750</v>
      </c>
      <c r="R368" s="1">
        <v>320</v>
      </c>
      <c r="AG368" s="5">
        <f>IF(Q368&gt;0,RANK(Q368,(N368:P368,Q368:AE368)),0)</f>
        <v>3</v>
      </c>
      <c r="AH368" s="5">
        <f>IF(R368&gt;0,RANK(R368,(N368:P368,Q368:AE368)),0)</f>
        <v>4</v>
      </c>
      <c r="AI368" s="5">
        <f>IF(T368&gt;0,RANK(T368,(N368:P368,Q368:AE368)),0)</f>
        <v>0</v>
      </c>
      <c r="AJ368" s="5">
        <f>IF(S368&gt;0,RANK(S368,(N368:P368,Q368:AE368)),0)</f>
        <v>0</v>
      </c>
      <c r="AK368" s="2">
        <f t="shared" si="148"/>
        <v>1.0243242874117374E-2</v>
      </c>
      <c r="AL368" s="2">
        <f t="shared" si="149"/>
        <v>4.3704502929567462E-3</v>
      </c>
      <c r="AM368" s="2">
        <f t="shared" si="150"/>
        <v>0</v>
      </c>
      <c r="AN368" s="2">
        <f t="shared" si="151"/>
        <v>0</v>
      </c>
      <c r="AP368" t="s">
        <v>322</v>
      </c>
      <c r="AQ368" t="s">
        <v>534</v>
      </c>
      <c r="AT368" s="77">
        <v>37</v>
      </c>
      <c r="AU368" s="79">
        <v>159</v>
      </c>
      <c r="AV368" s="82">
        <f t="shared" si="142"/>
        <v>37159</v>
      </c>
      <c r="AW368" s="82">
        <f t="shared" si="141"/>
        <v>37159</v>
      </c>
      <c r="AX368" s="5" t="s">
        <v>195</v>
      </c>
    </row>
    <row r="369" spans="1:50" ht="15" hidden="1" customHeight="1" outlineLevel="1" x14ac:dyDescent="0.2">
      <c r="A369" t="s">
        <v>33</v>
      </c>
      <c r="B369" t="s">
        <v>534</v>
      </c>
      <c r="C369" s="1">
        <f t="shared" si="143"/>
        <v>34276</v>
      </c>
      <c r="D369" s="7">
        <f>IF(N369&gt;0, RANK(N369,(N369:P369,Q369:AE369)),0)</f>
        <v>2</v>
      </c>
      <c r="E369" s="7">
        <f>IF(O369&gt;0,RANK(O369,(N369:P369,Q369:AE369)),0)</f>
        <v>1</v>
      </c>
      <c r="F369" s="7">
        <f>IF(P369&gt;0,RANK(P369,(N369:P369,Q369:AE369)),0)</f>
        <v>0</v>
      </c>
      <c r="G369" s="45">
        <f t="shared" si="130"/>
        <v>12968</v>
      </c>
      <c r="H369" s="48">
        <f t="shared" si="131"/>
        <v>0.3783405298167814</v>
      </c>
      <c r="I369" s="2"/>
      <c r="J369" s="2">
        <f t="shared" si="144"/>
        <v>0.30543237250554323</v>
      </c>
      <c r="K369" s="2">
        <f t="shared" si="145"/>
        <v>0.68377290232232468</v>
      </c>
      <c r="L369" s="2">
        <f t="shared" si="146"/>
        <v>0</v>
      </c>
      <c r="M369" s="2">
        <f t="shared" si="147"/>
        <v>1.0794725172132091E-2</v>
      </c>
      <c r="N369" s="1">
        <v>10469</v>
      </c>
      <c r="O369" s="1">
        <v>23437</v>
      </c>
      <c r="Q369" s="1">
        <v>249</v>
      </c>
      <c r="R369" s="1">
        <v>121</v>
      </c>
      <c r="AG369" s="5">
        <f>IF(Q369&gt;0,RANK(Q369,(N369:P369,Q369:AE369)),0)</f>
        <v>3</v>
      </c>
      <c r="AH369" s="5">
        <f>IF(R369&gt;0,RANK(R369,(N369:P369,Q369:AE369)),0)</f>
        <v>4</v>
      </c>
      <c r="AI369" s="5">
        <f>IF(T369&gt;0,RANK(T369,(N369:P369,Q369:AE369)),0)</f>
        <v>0</v>
      </c>
      <c r="AJ369" s="5">
        <f>IF(S369&gt;0,RANK(S369,(N369:P369,Q369:AE369)),0)</f>
        <v>0</v>
      </c>
      <c r="AK369" s="2">
        <f t="shared" si="148"/>
        <v>7.2645582915159294E-3</v>
      </c>
      <c r="AL369" s="2">
        <f t="shared" si="149"/>
        <v>3.5301668806161745E-3</v>
      </c>
      <c r="AM369" s="2">
        <f t="shared" si="150"/>
        <v>0</v>
      </c>
      <c r="AN369" s="2">
        <f t="shared" si="151"/>
        <v>0</v>
      </c>
      <c r="AP369" t="s">
        <v>33</v>
      </c>
      <c r="AQ369" t="s">
        <v>534</v>
      </c>
      <c r="AR369">
        <v>10</v>
      </c>
      <c r="AT369" s="77">
        <v>37</v>
      </c>
      <c r="AU369" s="79">
        <v>161</v>
      </c>
      <c r="AV369" s="82">
        <f t="shared" si="142"/>
        <v>37161</v>
      </c>
      <c r="AW369" s="82">
        <f t="shared" si="141"/>
        <v>37161</v>
      </c>
      <c r="AX369" s="5" t="s">
        <v>195</v>
      </c>
    </row>
    <row r="370" spans="1:50" ht="15" hidden="1" customHeight="1" outlineLevel="1" x14ac:dyDescent="0.2">
      <c r="A370" t="s">
        <v>171</v>
      </c>
      <c r="B370" t="s">
        <v>534</v>
      </c>
      <c r="C370" s="1">
        <f t="shared" si="143"/>
        <v>28538</v>
      </c>
      <c r="D370" s="7">
        <f>IF(N370&gt;0, RANK(N370,(N370:P370,Q370:AE370)),0)</f>
        <v>2</v>
      </c>
      <c r="E370" s="7">
        <f>IF(O370&gt;0,RANK(O370,(N370:P370,Q370:AE370)),0)</f>
        <v>1</v>
      </c>
      <c r="F370" s="7">
        <f>IF(P370&gt;0,RANK(P370,(N370:P370,Q370:AE370)),0)</f>
        <v>0</v>
      </c>
      <c r="G370" s="45">
        <f t="shared" si="130"/>
        <v>4514</v>
      </c>
      <c r="H370" s="48">
        <f t="shared" si="131"/>
        <v>0.15817506482584623</v>
      </c>
      <c r="I370" s="2"/>
      <c r="J370" s="2">
        <f t="shared" si="144"/>
        <v>0.41663746583502698</v>
      </c>
      <c r="K370" s="2">
        <f t="shared" si="145"/>
        <v>0.57481253066087323</v>
      </c>
      <c r="L370" s="2">
        <f t="shared" si="146"/>
        <v>0</v>
      </c>
      <c r="M370" s="2">
        <f t="shared" si="147"/>
        <v>8.5500035040998457E-3</v>
      </c>
      <c r="N370" s="1">
        <v>11890</v>
      </c>
      <c r="O370" s="1">
        <v>16404</v>
      </c>
      <c r="Q370" s="1">
        <v>174</v>
      </c>
      <c r="R370" s="1">
        <v>70</v>
      </c>
      <c r="AG370" s="5">
        <f>IF(Q370&gt;0,RANK(Q370,(N370:P370,Q370:AE370)),0)</f>
        <v>3</v>
      </c>
      <c r="AH370" s="5">
        <f>IF(R370&gt;0,RANK(R370,(N370:P370,Q370:AE370)),0)</f>
        <v>4</v>
      </c>
      <c r="AI370" s="5">
        <f>IF(T370&gt;0,RANK(T370,(N370:P370,Q370:AE370)),0)</f>
        <v>0</v>
      </c>
      <c r="AJ370" s="5">
        <f>IF(S370&gt;0,RANK(S370,(N370:P370,Q370:AE370)),0)</f>
        <v>0</v>
      </c>
      <c r="AK370" s="2">
        <f t="shared" si="148"/>
        <v>6.0971336463662481E-3</v>
      </c>
      <c r="AL370" s="2">
        <f t="shared" si="149"/>
        <v>2.4528698577335481E-3</v>
      </c>
      <c r="AM370" s="2">
        <f t="shared" si="150"/>
        <v>0</v>
      </c>
      <c r="AN370" s="2">
        <f t="shared" si="151"/>
        <v>0</v>
      </c>
      <c r="AP370" t="s">
        <v>171</v>
      </c>
      <c r="AQ370" t="s">
        <v>534</v>
      </c>
      <c r="AR370">
        <v>7</v>
      </c>
      <c r="AT370" s="77">
        <v>37</v>
      </c>
      <c r="AU370" s="79">
        <v>163</v>
      </c>
      <c r="AV370" s="82">
        <f t="shared" si="142"/>
        <v>37163</v>
      </c>
      <c r="AW370" s="82">
        <f t="shared" si="141"/>
        <v>37163</v>
      </c>
      <c r="AX370" s="5" t="s">
        <v>195</v>
      </c>
    </row>
    <row r="371" spans="1:50" ht="15" hidden="1" customHeight="1" outlineLevel="1" x14ac:dyDescent="0.2">
      <c r="A371" t="s">
        <v>638</v>
      </c>
      <c r="B371" t="s">
        <v>534</v>
      </c>
      <c r="C371" s="1">
        <f t="shared" si="143"/>
        <v>14647</v>
      </c>
      <c r="D371" s="7">
        <f>IF(N371&gt;0, RANK(N371,(N371:P371,Q371:AE371)),0)</f>
        <v>1</v>
      </c>
      <c r="E371" s="7">
        <f>IF(O371&gt;0,RANK(O371,(N371:P371,Q371:AE371)),0)</f>
        <v>2</v>
      </c>
      <c r="F371" s="7">
        <f>IF(P371&gt;0,RANK(P371,(N371:P371,Q371:AE371)),0)</f>
        <v>0</v>
      </c>
      <c r="G371" s="45">
        <f t="shared" si="130"/>
        <v>850</v>
      </c>
      <c r="H371" s="48">
        <f t="shared" si="131"/>
        <v>5.80323615757493E-2</v>
      </c>
      <c r="I371" s="2"/>
      <c r="J371" s="2">
        <f t="shared" si="144"/>
        <v>0.52372499487949753</v>
      </c>
      <c r="K371" s="2">
        <f t="shared" si="145"/>
        <v>0.46569263330374822</v>
      </c>
      <c r="L371" s="2">
        <f t="shared" si="146"/>
        <v>0</v>
      </c>
      <c r="M371" s="2">
        <f t="shared" si="147"/>
        <v>1.0582371816754255E-2</v>
      </c>
      <c r="N371" s="1">
        <v>7671</v>
      </c>
      <c r="O371" s="1">
        <v>6821</v>
      </c>
      <c r="Q371" s="1">
        <v>94</v>
      </c>
      <c r="R371" s="1">
        <v>61</v>
      </c>
      <c r="AG371" s="5">
        <f>IF(Q371&gt;0,RANK(Q371,(N371:P371,Q371:AE371)),0)</f>
        <v>3</v>
      </c>
      <c r="AH371" s="5">
        <f>IF(R371&gt;0,RANK(R371,(N371:P371,Q371:AE371)),0)</f>
        <v>4</v>
      </c>
      <c r="AI371" s="5">
        <f>IF(T371&gt;0,RANK(T371,(N371:P371,Q371:AE371)),0)</f>
        <v>0</v>
      </c>
      <c r="AJ371" s="5">
        <f>IF(S371&gt;0,RANK(S371,(N371:P371,Q371:AE371)),0)</f>
        <v>0</v>
      </c>
      <c r="AK371" s="2">
        <f t="shared" si="148"/>
        <v>6.4176964566122754E-3</v>
      </c>
      <c r="AL371" s="2">
        <f t="shared" si="149"/>
        <v>4.1646753601420087E-3</v>
      </c>
      <c r="AM371" s="2">
        <f t="shared" si="150"/>
        <v>0</v>
      </c>
      <c r="AN371" s="2">
        <f t="shared" si="151"/>
        <v>0</v>
      </c>
      <c r="AP371" t="s">
        <v>638</v>
      </c>
      <c r="AQ371" t="s">
        <v>534</v>
      </c>
      <c r="AR371">
        <v>9</v>
      </c>
      <c r="AT371" s="77">
        <v>37</v>
      </c>
      <c r="AU371" s="79">
        <v>165</v>
      </c>
      <c r="AV371" s="82">
        <f t="shared" si="142"/>
        <v>37165</v>
      </c>
      <c r="AW371" s="82">
        <f t="shared" si="141"/>
        <v>37165</v>
      </c>
      <c r="AX371" s="5" t="s">
        <v>195</v>
      </c>
    </row>
    <row r="372" spans="1:50" ht="15" hidden="1" customHeight="1" outlineLevel="1" x14ac:dyDescent="0.2">
      <c r="A372" t="s">
        <v>77</v>
      </c>
      <c r="B372" t="s">
        <v>534</v>
      </c>
      <c r="C372" s="1">
        <f t="shared" si="143"/>
        <v>33816</v>
      </c>
      <c r="D372" s="7">
        <f>IF(N372&gt;0, RANK(N372,(N372:P372,Q372:AE372)),0)</f>
        <v>2</v>
      </c>
      <c r="E372" s="7">
        <f>IF(O372&gt;0,RANK(O372,(N372:P372,Q372:AE372)),0)</f>
        <v>1</v>
      </c>
      <c r="F372" s="7">
        <f>IF(P372&gt;0,RANK(P372,(N372:P372,Q372:AE372)),0)</f>
        <v>0</v>
      </c>
      <c r="G372" s="45">
        <f t="shared" si="130"/>
        <v>14609</v>
      </c>
      <c r="H372" s="48">
        <f t="shared" si="131"/>
        <v>0.43201443103856163</v>
      </c>
      <c r="I372" s="2"/>
      <c r="J372" s="2">
        <f t="shared" si="144"/>
        <v>0.27835935651762478</v>
      </c>
      <c r="K372" s="2">
        <f t="shared" si="145"/>
        <v>0.71037378755618641</v>
      </c>
      <c r="L372" s="2">
        <f t="shared" si="146"/>
        <v>0</v>
      </c>
      <c r="M372" s="2">
        <f t="shared" si="147"/>
        <v>1.1266855926188812E-2</v>
      </c>
      <c r="N372" s="1">
        <v>9413</v>
      </c>
      <c r="O372" s="1">
        <v>24022</v>
      </c>
      <c r="Q372" s="1">
        <v>264</v>
      </c>
      <c r="R372" s="1">
        <v>117</v>
      </c>
      <c r="AG372" s="5">
        <f>IF(Q372&gt;0,RANK(Q372,(N372:P372,Q372:AE372)),0)</f>
        <v>3</v>
      </c>
      <c r="AH372" s="5">
        <f>IF(R372&gt;0,RANK(R372,(N372:P372,Q372:AE372)),0)</f>
        <v>4</v>
      </c>
      <c r="AI372" s="5">
        <f>IF(T372&gt;0,RANK(T372,(N372:P372,Q372:AE372)),0)</f>
        <v>0</v>
      </c>
      <c r="AJ372" s="5">
        <f>IF(S372&gt;0,RANK(S372,(N372:P372,Q372:AE372)),0)</f>
        <v>0</v>
      </c>
      <c r="AK372" s="2">
        <f t="shared" si="148"/>
        <v>7.806955287437899E-3</v>
      </c>
      <c r="AL372" s="2">
        <f t="shared" si="149"/>
        <v>3.4599006387508869E-3</v>
      </c>
      <c r="AM372" s="2">
        <f t="shared" si="150"/>
        <v>0</v>
      </c>
      <c r="AN372" s="2">
        <f t="shared" si="151"/>
        <v>0</v>
      </c>
      <c r="AP372" t="s">
        <v>77</v>
      </c>
      <c r="AQ372" t="s">
        <v>534</v>
      </c>
      <c r="AR372">
        <v>8</v>
      </c>
      <c r="AT372" s="77">
        <v>37</v>
      </c>
      <c r="AU372" s="79">
        <v>167</v>
      </c>
      <c r="AV372" s="82">
        <f t="shared" si="142"/>
        <v>37167</v>
      </c>
      <c r="AW372" s="82">
        <f t="shared" si="141"/>
        <v>37167</v>
      </c>
      <c r="AX372" s="5" t="s">
        <v>195</v>
      </c>
    </row>
    <row r="373" spans="1:50" ht="15" hidden="1" customHeight="1" outlineLevel="1" x14ac:dyDescent="0.2">
      <c r="A373" t="s">
        <v>78</v>
      </c>
      <c r="B373" t="s">
        <v>534</v>
      </c>
      <c r="C373" s="1">
        <f t="shared" si="143"/>
        <v>25682</v>
      </c>
      <c r="D373" s="7">
        <f>IF(N373&gt;0, RANK(N373,(N373:P373,Q373:AE373)),0)</f>
        <v>2</v>
      </c>
      <c r="E373" s="7">
        <f>IF(O373&gt;0,RANK(O373,(N373:P373,Q373:AE373)),0)</f>
        <v>1</v>
      </c>
      <c r="F373" s="7">
        <f>IF(P373&gt;0,RANK(P373,(N373:P373,Q373:AE373)),0)</f>
        <v>0</v>
      </c>
      <c r="G373" s="45">
        <f t="shared" si="130"/>
        <v>12283</v>
      </c>
      <c r="H373" s="48">
        <f t="shared" si="131"/>
        <v>0.47827272019313138</v>
      </c>
      <c r="I373" s="2"/>
      <c r="J373" s="2">
        <f t="shared" si="144"/>
        <v>0.25570438439373883</v>
      </c>
      <c r="K373" s="2">
        <f t="shared" si="145"/>
        <v>0.73397710458687015</v>
      </c>
      <c r="L373" s="2">
        <f t="shared" si="146"/>
        <v>0</v>
      </c>
      <c r="M373" s="2">
        <f t="shared" si="147"/>
        <v>1.0318511019391075E-2</v>
      </c>
      <c r="N373" s="1">
        <v>6567</v>
      </c>
      <c r="O373" s="1">
        <v>18850</v>
      </c>
      <c r="Q373" s="1">
        <v>200</v>
      </c>
      <c r="R373" s="1">
        <v>65</v>
      </c>
      <c r="AG373" s="5">
        <f>IF(Q373&gt;0,RANK(Q373,(N373:P373,Q373:AE373)),0)</f>
        <v>3</v>
      </c>
      <c r="AH373" s="5">
        <f>IF(R373&gt;0,RANK(R373,(N373:P373,Q373:AE373)),0)</f>
        <v>4</v>
      </c>
      <c r="AI373" s="5">
        <f>IF(T373&gt;0,RANK(T373,(N373:P373,Q373:AE373)),0)</f>
        <v>0</v>
      </c>
      <c r="AJ373" s="5">
        <f>IF(S373&gt;0,RANK(S373,(N373:P373,Q373:AE373)),0)</f>
        <v>0</v>
      </c>
      <c r="AK373" s="2">
        <f t="shared" si="148"/>
        <v>7.7875554863328401E-3</v>
      </c>
      <c r="AL373" s="2">
        <f t="shared" si="149"/>
        <v>2.5309555330581732E-3</v>
      </c>
      <c r="AM373" s="2">
        <f t="shared" si="150"/>
        <v>0</v>
      </c>
      <c r="AN373" s="2">
        <f t="shared" si="151"/>
        <v>0</v>
      </c>
      <c r="AP373" t="s">
        <v>78</v>
      </c>
      <c r="AQ373" t="s">
        <v>534</v>
      </c>
      <c r="AR373">
        <v>5</v>
      </c>
      <c r="AT373" s="77">
        <v>37</v>
      </c>
      <c r="AU373" s="79">
        <v>169</v>
      </c>
      <c r="AV373" s="82">
        <f t="shared" si="142"/>
        <v>37169</v>
      </c>
      <c r="AW373" s="82">
        <f t="shared" si="141"/>
        <v>37169</v>
      </c>
      <c r="AX373" s="5" t="s">
        <v>195</v>
      </c>
    </row>
    <row r="374" spans="1:50" ht="15" hidden="1" customHeight="1" outlineLevel="1" x14ac:dyDescent="0.2">
      <c r="A374" t="s">
        <v>129</v>
      </c>
      <c r="B374" t="s">
        <v>534</v>
      </c>
      <c r="C374" s="1">
        <f t="shared" si="143"/>
        <v>36599</v>
      </c>
      <c r="D374" s="7">
        <f>IF(N374&gt;0, RANK(N374,(N374:P374,Q374:AE374)),0)</f>
        <v>2</v>
      </c>
      <c r="E374" s="7">
        <f>IF(O374&gt;0,RANK(O374,(N374:P374,Q374:AE374)),0)</f>
        <v>1</v>
      </c>
      <c r="F374" s="7">
        <f>IF(P374&gt;0,RANK(P374,(N374:P374,Q374:AE374)),0)</f>
        <v>0</v>
      </c>
      <c r="G374" s="45">
        <f t="shared" ref="G374:G437" si="152">IF(C374&gt;0,MAX(N374:P374)-LARGE(N374:P374,2),0)</f>
        <v>14494</v>
      </c>
      <c r="H374" s="48">
        <f t="shared" ref="H374:H437" si="153">IF(C374&gt;0,G374/C374,0)</f>
        <v>0.396021749228121</v>
      </c>
      <c r="I374" s="2"/>
      <c r="J374" s="2">
        <f t="shared" si="144"/>
        <v>0.2970572966474494</v>
      </c>
      <c r="K374" s="2">
        <f t="shared" si="145"/>
        <v>0.69307904587557034</v>
      </c>
      <c r="L374" s="2">
        <f t="shared" si="146"/>
        <v>0</v>
      </c>
      <c r="M374" s="2">
        <f t="shared" si="147"/>
        <v>9.8636574769802587E-3</v>
      </c>
      <c r="N374" s="1">
        <v>10872</v>
      </c>
      <c r="O374" s="1">
        <v>25366</v>
      </c>
      <c r="Q374" s="1">
        <v>265</v>
      </c>
      <c r="R374" s="1">
        <v>96</v>
      </c>
      <c r="AG374" s="5">
        <f>IF(Q374&gt;0,RANK(Q374,(N374:P374,Q374:AE374)),0)</f>
        <v>3</v>
      </c>
      <c r="AH374" s="5">
        <f>IF(R374&gt;0,RANK(R374,(N374:P374,Q374:AE374)),0)</f>
        <v>4</v>
      </c>
      <c r="AI374" s="5">
        <f>IF(T374&gt;0,RANK(T374,(N374:P374,Q374:AE374)),0)</f>
        <v>0</v>
      </c>
      <c r="AJ374" s="5">
        <f>IF(S374&gt;0,RANK(S374,(N374:P374,Q374:AE374)),0)</f>
        <v>0</v>
      </c>
      <c r="AK374" s="2">
        <f t="shared" si="148"/>
        <v>7.2406349900270501E-3</v>
      </c>
      <c r="AL374" s="2">
        <f t="shared" si="149"/>
        <v>2.6230224869531952E-3</v>
      </c>
      <c r="AM374" s="2">
        <f t="shared" si="150"/>
        <v>0</v>
      </c>
      <c r="AN374" s="2">
        <f t="shared" si="151"/>
        <v>0</v>
      </c>
      <c r="AP374" t="s">
        <v>129</v>
      </c>
      <c r="AQ374" t="s">
        <v>534</v>
      </c>
      <c r="AR374">
        <v>5</v>
      </c>
      <c r="AT374" s="77">
        <v>37</v>
      </c>
      <c r="AU374" s="79">
        <v>171</v>
      </c>
      <c r="AV374" s="82">
        <f t="shared" si="142"/>
        <v>37171</v>
      </c>
      <c r="AW374" s="82">
        <f t="shared" si="141"/>
        <v>37171</v>
      </c>
      <c r="AX374" s="5" t="s">
        <v>195</v>
      </c>
    </row>
    <row r="375" spans="1:50" ht="15" hidden="1" customHeight="1" outlineLevel="1" x14ac:dyDescent="0.2">
      <c r="A375" t="s">
        <v>306</v>
      </c>
      <c r="B375" t="s">
        <v>534</v>
      </c>
      <c r="C375" s="1">
        <f t="shared" si="143"/>
        <v>7029</v>
      </c>
      <c r="D375" s="7">
        <f>IF(N375&gt;0, RANK(N375,(N375:P375,Q375:AE375)),0)</f>
        <v>2</v>
      </c>
      <c r="E375" s="7">
        <f>IF(O375&gt;0,RANK(O375,(N375:P375,Q375:AE375)),0)</f>
        <v>1</v>
      </c>
      <c r="F375" s="7">
        <f>IF(P375&gt;0,RANK(P375,(N375:P375,Q375:AE375)),0)</f>
        <v>0</v>
      </c>
      <c r="G375" s="45">
        <f t="shared" si="152"/>
        <v>804</v>
      </c>
      <c r="H375" s="48">
        <f t="shared" si="153"/>
        <v>0.11438326931284677</v>
      </c>
      <c r="I375" s="2"/>
      <c r="J375" s="2">
        <f t="shared" si="144"/>
        <v>0.43292075686441883</v>
      </c>
      <c r="K375" s="2">
        <f t="shared" si="145"/>
        <v>0.54730402617726559</v>
      </c>
      <c r="L375" s="2">
        <f t="shared" si="146"/>
        <v>0</v>
      </c>
      <c r="M375" s="2">
        <f t="shared" si="147"/>
        <v>1.9775216958315522E-2</v>
      </c>
      <c r="N375" s="1">
        <v>3043</v>
      </c>
      <c r="O375" s="1">
        <v>3847</v>
      </c>
      <c r="Q375" s="1">
        <v>107</v>
      </c>
      <c r="R375" s="1">
        <v>32</v>
      </c>
      <c r="AG375" s="5">
        <f>IF(Q375&gt;0,RANK(Q375,(N375:P375,Q375:AE375)),0)</f>
        <v>3</v>
      </c>
      <c r="AH375" s="5">
        <f>IF(R375&gt;0,RANK(R375,(N375:P375,Q375:AE375)),0)</f>
        <v>4</v>
      </c>
      <c r="AI375" s="5">
        <f>IF(T375&gt;0,RANK(T375,(N375:P375,Q375:AE375)),0)</f>
        <v>0</v>
      </c>
      <c r="AJ375" s="5">
        <f>IF(S375&gt;0,RANK(S375,(N375:P375,Q375:AE375)),0)</f>
        <v>0</v>
      </c>
      <c r="AK375" s="2">
        <f t="shared" si="148"/>
        <v>1.5222649025465928E-2</v>
      </c>
      <c r="AL375" s="2">
        <f t="shared" si="149"/>
        <v>4.5525679328496226E-3</v>
      </c>
      <c r="AM375" s="2">
        <f t="shared" si="150"/>
        <v>0</v>
      </c>
      <c r="AN375" s="2">
        <f t="shared" si="151"/>
        <v>0</v>
      </c>
      <c r="AP375" t="s">
        <v>306</v>
      </c>
      <c r="AQ375" t="s">
        <v>534</v>
      </c>
      <c r="AR375">
        <v>11</v>
      </c>
      <c r="AT375" s="77">
        <v>37</v>
      </c>
      <c r="AU375" s="79">
        <v>173</v>
      </c>
      <c r="AV375" s="82">
        <f t="shared" si="142"/>
        <v>37173</v>
      </c>
      <c r="AW375" s="82">
        <f t="shared" si="141"/>
        <v>37173</v>
      </c>
      <c r="AX375" s="5" t="s">
        <v>195</v>
      </c>
    </row>
    <row r="376" spans="1:50" ht="15" hidden="1" customHeight="1" outlineLevel="1" x14ac:dyDescent="0.2">
      <c r="A376" t="s">
        <v>395</v>
      </c>
      <c r="B376" t="s">
        <v>534</v>
      </c>
      <c r="C376" s="1">
        <f t="shared" si="143"/>
        <v>20325</v>
      </c>
      <c r="D376" s="7">
        <f>IF(N376&gt;0, RANK(N376,(N376:P376,Q376:AE376)),0)</f>
        <v>2</v>
      </c>
      <c r="E376" s="7">
        <f>IF(O376&gt;0,RANK(O376,(N376:P376,Q376:AE376)),0)</f>
        <v>1</v>
      </c>
      <c r="F376" s="7">
        <f>IF(P376&gt;0,RANK(P376,(N376:P376,Q376:AE376)),0)</f>
        <v>0</v>
      </c>
      <c r="G376" s="45">
        <f t="shared" si="152"/>
        <v>1574</v>
      </c>
      <c r="H376" s="48">
        <f t="shared" si="153"/>
        <v>7.744157441574416E-2</v>
      </c>
      <c r="I376" s="2"/>
      <c r="J376" s="2">
        <f t="shared" si="144"/>
        <v>0.45392373923739238</v>
      </c>
      <c r="K376" s="2">
        <f t="shared" si="145"/>
        <v>0.53136531365313655</v>
      </c>
      <c r="L376" s="2">
        <f t="shared" si="146"/>
        <v>0</v>
      </c>
      <c r="M376" s="2">
        <f t="shared" si="147"/>
        <v>1.4710947109471073E-2</v>
      </c>
      <c r="N376" s="1">
        <v>9226</v>
      </c>
      <c r="O376" s="1">
        <v>10800</v>
      </c>
      <c r="Q376" s="1">
        <v>230</v>
      </c>
      <c r="R376" s="1">
        <v>69</v>
      </c>
      <c r="AG376" s="5">
        <f>IF(Q376&gt;0,RANK(Q376,(N376:P376,Q376:AE376)),0)</f>
        <v>3</v>
      </c>
      <c r="AH376" s="5">
        <f>IF(R376&gt;0,RANK(R376,(N376:P376,Q376:AE376)),0)</f>
        <v>4</v>
      </c>
      <c r="AI376" s="5">
        <f>IF(T376&gt;0,RANK(T376,(N376:P376,Q376:AE376)),0)</f>
        <v>0</v>
      </c>
      <c r="AJ376" s="5">
        <f>IF(S376&gt;0,RANK(S376,(N376:P376,Q376:AE376)),0)</f>
        <v>0</v>
      </c>
      <c r="AK376" s="2">
        <f t="shared" si="148"/>
        <v>1.1316113161131611E-2</v>
      </c>
      <c r="AL376" s="2">
        <f t="shared" si="149"/>
        <v>3.3948339483394832E-3</v>
      </c>
      <c r="AM376" s="2">
        <f t="shared" si="150"/>
        <v>0</v>
      </c>
      <c r="AN376" s="2">
        <f t="shared" si="151"/>
        <v>0</v>
      </c>
      <c r="AP376" t="s">
        <v>395</v>
      </c>
      <c r="AQ376" t="s">
        <v>534</v>
      </c>
      <c r="AR376">
        <v>11</v>
      </c>
      <c r="AT376" s="77">
        <v>37</v>
      </c>
      <c r="AU376" s="79">
        <v>175</v>
      </c>
      <c r="AV376" s="82">
        <f t="shared" si="142"/>
        <v>37175</v>
      </c>
      <c r="AW376" s="82">
        <f t="shared" si="141"/>
        <v>37175</v>
      </c>
      <c r="AX376" s="5" t="s">
        <v>195</v>
      </c>
    </row>
    <row r="377" spans="1:50" ht="15" hidden="1" customHeight="1" outlineLevel="1" x14ac:dyDescent="0.2">
      <c r="A377" t="s">
        <v>203</v>
      </c>
      <c r="B377" t="s">
        <v>534</v>
      </c>
      <c r="C377" s="1">
        <f t="shared" si="143"/>
        <v>1802</v>
      </c>
      <c r="D377" s="7">
        <f>IF(N377&gt;0, RANK(N377,(N377:P377,Q377:AE377)),0)</f>
        <v>2</v>
      </c>
      <c r="E377" s="7">
        <f>IF(O377&gt;0,RANK(O377,(N377:P377,Q377:AE377)),0)</f>
        <v>1</v>
      </c>
      <c r="F377" s="7">
        <f>IF(P377&gt;0,RANK(P377,(N377:P377,Q377:AE377)),0)</f>
        <v>0</v>
      </c>
      <c r="G377" s="45">
        <f t="shared" si="152"/>
        <v>164</v>
      </c>
      <c r="H377" s="48">
        <f t="shared" si="153"/>
        <v>9.1009988901220862E-2</v>
      </c>
      <c r="I377" s="2"/>
      <c r="J377" s="2">
        <f t="shared" si="144"/>
        <v>0.45005549389567145</v>
      </c>
      <c r="K377" s="2">
        <f t="shared" si="145"/>
        <v>0.54106548279689237</v>
      </c>
      <c r="L377" s="2">
        <f t="shared" si="146"/>
        <v>0</v>
      </c>
      <c r="M377" s="2">
        <f t="shared" si="147"/>
        <v>8.8790233074361735E-3</v>
      </c>
      <c r="N377" s="1">
        <v>811</v>
      </c>
      <c r="O377" s="1">
        <v>975</v>
      </c>
      <c r="Q377" s="1">
        <v>9</v>
      </c>
      <c r="R377" s="1">
        <v>7</v>
      </c>
      <c r="AG377" s="5">
        <f>IF(Q377&gt;0,RANK(Q377,(N377:P377,Q377:AE377)),0)</f>
        <v>3</v>
      </c>
      <c r="AH377" s="5">
        <f>IF(R377&gt;0,RANK(R377,(N377:P377,Q377:AE377)),0)</f>
        <v>4</v>
      </c>
      <c r="AI377" s="5">
        <f>IF(T377&gt;0,RANK(T377,(N377:P377,Q377:AE377)),0)</f>
        <v>0</v>
      </c>
      <c r="AJ377" s="5">
        <f>IF(S377&gt;0,RANK(S377,(N377:P377,Q377:AE377)),0)</f>
        <v>0</v>
      </c>
      <c r="AK377" s="2">
        <f t="shared" si="148"/>
        <v>4.9944506104328528E-3</v>
      </c>
      <c r="AL377" s="2">
        <f t="shared" si="149"/>
        <v>3.8845726970033298E-3</v>
      </c>
      <c r="AM377" s="2">
        <f t="shared" si="150"/>
        <v>0</v>
      </c>
      <c r="AN377" s="2">
        <f t="shared" si="151"/>
        <v>0</v>
      </c>
      <c r="AP377" t="s">
        <v>203</v>
      </c>
      <c r="AQ377" t="s">
        <v>534</v>
      </c>
      <c r="AR377">
        <v>3</v>
      </c>
      <c r="AT377" s="77">
        <v>37</v>
      </c>
      <c r="AU377" s="79">
        <v>177</v>
      </c>
      <c r="AV377" s="82">
        <f t="shared" si="142"/>
        <v>37177</v>
      </c>
      <c r="AW377" s="82">
        <f t="shared" si="141"/>
        <v>37177</v>
      </c>
      <c r="AX377" s="5" t="s">
        <v>195</v>
      </c>
    </row>
    <row r="378" spans="1:50" ht="15" hidden="1" customHeight="1" outlineLevel="1" x14ac:dyDescent="0.2">
      <c r="A378" t="s">
        <v>555</v>
      </c>
      <c r="B378" t="s">
        <v>534</v>
      </c>
      <c r="C378" s="1">
        <f t="shared" si="143"/>
        <v>130471</v>
      </c>
      <c r="D378" s="7">
        <f>IF(N378&gt;0, RANK(N378,(N378:P378,Q378:AE378)),0)</f>
        <v>2</v>
      </c>
      <c r="E378" s="7">
        <f>IF(O378&gt;0,RANK(O378,(N378:P378,Q378:AE378)),0)</f>
        <v>1</v>
      </c>
      <c r="F378" s="7">
        <f>IF(P378&gt;0,RANK(P378,(N378:P378,Q378:AE378)),0)</f>
        <v>0</v>
      </c>
      <c r="G378" s="45">
        <f t="shared" si="152"/>
        <v>25999</v>
      </c>
      <c r="H378" s="48">
        <f t="shared" si="153"/>
        <v>0.19927033593672158</v>
      </c>
      <c r="I378" s="2"/>
      <c r="J378" s="2">
        <f t="shared" si="144"/>
        <v>0.39323681124541088</v>
      </c>
      <c r="K378" s="2">
        <f t="shared" si="145"/>
        <v>0.59250714718213238</v>
      </c>
      <c r="L378" s="2">
        <f t="shared" si="146"/>
        <v>0</v>
      </c>
      <c r="M378" s="2">
        <f t="shared" si="147"/>
        <v>1.4256041572456746E-2</v>
      </c>
      <c r="N378" s="1">
        <v>51306</v>
      </c>
      <c r="O378" s="1">
        <v>77305</v>
      </c>
      <c r="Q378" s="1">
        <v>1371</v>
      </c>
      <c r="R378" s="1">
        <v>489</v>
      </c>
      <c r="X378" s="45"/>
      <c r="AG378" s="5">
        <f>IF(Q378&gt;0,RANK(Q378,(N378:P378,Q378:AE378)),0)</f>
        <v>3</v>
      </c>
      <c r="AH378" s="5">
        <f>IF(R378&gt;0,RANK(R378,(N378:P378,Q378:AE378)),0)</f>
        <v>4</v>
      </c>
      <c r="AI378" s="5">
        <f>IF(T378&gt;0,RANK(T378,(N378:P378,Q378:AE378)),0)</f>
        <v>0</v>
      </c>
      <c r="AJ378" s="5">
        <f>IF(S378&gt;0,RANK(S378,(N378:P378,Q378:AE378)),0)</f>
        <v>0</v>
      </c>
      <c r="AK378" s="2">
        <f t="shared" si="148"/>
        <v>1.0508082255826966E-2</v>
      </c>
      <c r="AL378" s="2">
        <f t="shared" si="149"/>
        <v>3.7479593166297493E-3</v>
      </c>
      <c r="AM378" s="2">
        <f t="shared" si="150"/>
        <v>0</v>
      </c>
      <c r="AN378" s="2">
        <f t="shared" si="151"/>
        <v>0</v>
      </c>
      <c r="AP378" t="s">
        <v>555</v>
      </c>
      <c r="AQ378" t="s">
        <v>534</v>
      </c>
      <c r="AR378">
        <v>9</v>
      </c>
      <c r="AT378" s="77">
        <v>37</v>
      </c>
      <c r="AU378" s="79">
        <v>179</v>
      </c>
      <c r="AV378" s="82">
        <f t="shared" si="142"/>
        <v>37179</v>
      </c>
      <c r="AW378" s="82">
        <f t="shared" si="141"/>
        <v>37179</v>
      </c>
      <c r="AX378" s="5" t="s">
        <v>195</v>
      </c>
    </row>
    <row r="379" spans="1:50" ht="15" hidden="1" customHeight="1" outlineLevel="1" x14ac:dyDescent="0.2">
      <c r="A379" t="s">
        <v>510</v>
      </c>
      <c r="B379" t="s">
        <v>534</v>
      </c>
      <c r="C379" s="1">
        <f t="shared" si="143"/>
        <v>20950</v>
      </c>
      <c r="D379" s="7">
        <f>IF(N379&gt;0, RANK(N379,(N379:P379,Q379:AE379)),0)</f>
        <v>1</v>
      </c>
      <c r="E379" s="7">
        <f>IF(O379&gt;0,RANK(O379,(N379:P379,Q379:AE379)),0)</f>
        <v>2</v>
      </c>
      <c r="F379" s="7">
        <f>IF(P379&gt;0,RANK(P379,(N379:P379,Q379:AE379)),0)</f>
        <v>0</v>
      </c>
      <c r="G379" s="45">
        <f t="shared" si="152"/>
        <v>5552</v>
      </c>
      <c r="H379" s="48">
        <f t="shared" si="153"/>
        <v>0.26501193317422433</v>
      </c>
      <c r="I379" s="2"/>
      <c r="J379" s="2">
        <f t="shared" si="144"/>
        <v>0.6281622911694511</v>
      </c>
      <c r="K379" s="2">
        <f t="shared" si="145"/>
        <v>0.36315035799522671</v>
      </c>
      <c r="L379" s="2">
        <f t="shared" si="146"/>
        <v>0</v>
      </c>
      <c r="M379" s="2">
        <f t="shared" si="147"/>
        <v>8.6873508353221829E-3</v>
      </c>
      <c r="N379" s="1">
        <v>13160</v>
      </c>
      <c r="O379" s="1">
        <v>7608</v>
      </c>
      <c r="Q379" s="1">
        <v>130</v>
      </c>
      <c r="R379" s="1">
        <v>52</v>
      </c>
      <c r="AG379" s="5">
        <f>IF(Q379&gt;0,RANK(Q379,(N379:P379,Q379:AE379)),0)</f>
        <v>3</v>
      </c>
      <c r="AH379" s="5">
        <f>IF(R379&gt;0,RANK(R379,(N379:P379,Q379:AE379)),0)</f>
        <v>4</v>
      </c>
      <c r="AI379" s="5">
        <f>IF(T379&gt;0,RANK(T379,(N379:P379,Q379:AE379)),0)</f>
        <v>0</v>
      </c>
      <c r="AJ379" s="5">
        <f>IF(S379&gt;0,RANK(S379,(N379:P379,Q379:AE379)),0)</f>
        <v>0</v>
      </c>
      <c r="AK379" s="2">
        <f t="shared" si="148"/>
        <v>6.205250596658711E-3</v>
      </c>
      <c r="AL379" s="2">
        <f t="shared" si="149"/>
        <v>2.4821002386634845E-3</v>
      </c>
      <c r="AM379" s="2">
        <f t="shared" si="150"/>
        <v>0</v>
      </c>
      <c r="AN379" s="2">
        <f t="shared" si="151"/>
        <v>0</v>
      </c>
      <c r="AP379" t="s">
        <v>510</v>
      </c>
      <c r="AQ379" t="s">
        <v>534</v>
      </c>
      <c r="AR379">
        <v>1</v>
      </c>
      <c r="AT379" s="77">
        <v>37</v>
      </c>
      <c r="AU379" s="79">
        <v>181</v>
      </c>
      <c r="AV379" s="82">
        <f t="shared" si="142"/>
        <v>37181</v>
      </c>
      <c r="AW379" s="82">
        <f t="shared" si="141"/>
        <v>37181</v>
      </c>
      <c r="AX379" s="5" t="s">
        <v>195</v>
      </c>
    </row>
    <row r="380" spans="1:50" ht="15" hidden="1" customHeight="1" outlineLevel="1" x14ac:dyDescent="0.2">
      <c r="A380" t="s">
        <v>192</v>
      </c>
      <c r="B380" t="s">
        <v>534</v>
      </c>
      <c r="C380" s="1">
        <f t="shared" si="143"/>
        <v>629673</v>
      </c>
      <c r="D380" s="7">
        <f>IF(N380&gt;0, RANK(N380,(N380:P380,Q380:AE380)),0)</f>
        <v>1</v>
      </c>
      <c r="E380" s="7">
        <f>IF(O380&gt;0,RANK(O380,(N380:P380,Q380:AE380)),0)</f>
        <v>2</v>
      </c>
      <c r="F380" s="7">
        <f>IF(P380&gt;0,RANK(P380,(N380:P380,Q380:AE380)),0)</f>
        <v>0</v>
      </c>
      <c r="G380" s="45">
        <f t="shared" si="152"/>
        <v>201203</v>
      </c>
      <c r="H380" s="48">
        <f t="shared" si="153"/>
        <v>0.31953569551179739</v>
      </c>
      <c r="I380" s="2"/>
      <c r="J380" s="2">
        <f t="shared" si="144"/>
        <v>0.65174463570774033</v>
      </c>
      <c r="K380" s="2">
        <f t="shared" si="145"/>
        <v>0.33220894019594299</v>
      </c>
      <c r="L380" s="2">
        <f t="shared" si="146"/>
        <v>0</v>
      </c>
      <c r="M380" s="2">
        <f t="shared" si="147"/>
        <v>1.604642409631668E-2</v>
      </c>
      <c r="N380" s="1">
        <v>410386</v>
      </c>
      <c r="O380" s="1">
        <v>209183</v>
      </c>
      <c r="Q380" s="1">
        <v>7928</v>
      </c>
      <c r="R380" s="1">
        <v>2176</v>
      </c>
      <c r="X380" s="45"/>
      <c r="AG380" s="5">
        <f>IF(Q380&gt;0,RANK(Q380,(N380:P380,Q380:AE380)),0)</f>
        <v>3</v>
      </c>
      <c r="AH380" s="5">
        <f>IF(R380&gt;0,RANK(R380,(N380:P380,Q380:AE380)),0)</f>
        <v>4</v>
      </c>
      <c r="AI380" s="5">
        <f>IF(T380&gt;0,RANK(T380,(N380:P380,Q380:AE380)),0)</f>
        <v>0</v>
      </c>
      <c r="AJ380" s="5">
        <f>IF(S380&gt;0,RANK(S380,(N380:P380,Q380:AE380)),0)</f>
        <v>0</v>
      </c>
      <c r="AK380" s="2">
        <f t="shared" si="148"/>
        <v>1.25906621373316E-2</v>
      </c>
      <c r="AL380" s="2">
        <f t="shared" si="149"/>
        <v>3.4557619589850605E-3</v>
      </c>
      <c r="AM380" s="2">
        <f t="shared" si="150"/>
        <v>0</v>
      </c>
      <c r="AN380" s="2">
        <f t="shared" si="151"/>
        <v>0</v>
      </c>
      <c r="AP380" t="s">
        <v>192</v>
      </c>
      <c r="AQ380" t="s">
        <v>534</v>
      </c>
      <c r="AT380" s="77">
        <v>37</v>
      </c>
      <c r="AU380" s="79">
        <v>183</v>
      </c>
      <c r="AV380" s="82">
        <f t="shared" si="142"/>
        <v>37183</v>
      </c>
      <c r="AW380" s="82">
        <f t="shared" si="141"/>
        <v>37183</v>
      </c>
      <c r="AX380" s="5" t="s">
        <v>195</v>
      </c>
    </row>
    <row r="381" spans="1:50" ht="15" hidden="1" customHeight="1" outlineLevel="1" x14ac:dyDescent="0.2">
      <c r="A381" t="s">
        <v>439</v>
      </c>
      <c r="B381" t="s">
        <v>534</v>
      </c>
      <c r="C381" s="1">
        <f t="shared" si="143"/>
        <v>10295</v>
      </c>
      <c r="D381" s="7">
        <f>IF(N381&gt;0, RANK(N381,(N381:P381,Q381:AE381)),0)</f>
        <v>1</v>
      </c>
      <c r="E381" s="7">
        <f>IF(O381&gt;0,RANK(O381,(N381:P381,Q381:AE381)),0)</f>
        <v>2</v>
      </c>
      <c r="F381" s="7">
        <f>IF(P381&gt;0,RANK(P381,(N381:P381,Q381:AE381)),0)</f>
        <v>0</v>
      </c>
      <c r="G381" s="45">
        <f t="shared" si="152"/>
        <v>3219</v>
      </c>
      <c r="H381" s="48">
        <f t="shared" si="153"/>
        <v>0.3126760563380282</v>
      </c>
      <c r="I381" s="2"/>
      <c r="J381" s="2">
        <f t="shared" si="144"/>
        <v>0.65235551238465272</v>
      </c>
      <c r="K381" s="2">
        <f t="shared" si="145"/>
        <v>0.33967945604662458</v>
      </c>
      <c r="L381" s="2">
        <f t="shared" si="146"/>
        <v>0</v>
      </c>
      <c r="M381" s="2">
        <f t="shared" si="147"/>
        <v>7.9650315687226914E-3</v>
      </c>
      <c r="N381" s="1">
        <v>6716</v>
      </c>
      <c r="O381" s="1">
        <v>3497</v>
      </c>
      <c r="Q381" s="1">
        <v>61</v>
      </c>
      <c r="R381" s="1">
        <v>21</v>
      </c>
      <c r="AG381" s="5">
        <f>IF(Q381&gt;0,RANK(Q381,(N381:P381,Q381:AE381)),0)</f>
        <v>3</v>
      </c>
      <c r="AH381" s="5">
        <f>IF(R381&gt;0,RANK(R381,(N381:P381,Q381:AE381)),0)</f>
        <v>4</v>
      </c>
      <c r="AI381" s="5">
        <f>IF(T381&gt;0,RANK(T381,(N381:P381,Q381:AE381)),0)</f>
        <v>0</v>
      </c>
      <c r="AJ381" s="5">
        <f>IF(S381&gt;0,RANK(S381,(N381:P381,Q381:AE381)),0)</f>
        <v>0</v>
      </c>
      <c r="AK381" s="2">
        <f t="shared" si="148"/>
        <v>5.9252064108790675E-3</v>
      </c>
      <c r="AL381" s="2">
        <f t="shared" si="149"/>
        <v>2.0398251578436135E-3</v>
      </c>
      <c r="AM381" s="2">
        <f t="shared" si="150"/>
        <v>0</v>
      </c>
      <c r="AN381" s="2">
        <f t="shared" si="151"/>
        <v>0</v>
      </c>
      <c r="AP381" t="s">
        <v>439</v>
      </c>
      <c r="AQ381" t="s">
        <v>534</v>
      </c>
      <c r="AR381">
        <v>1</v>
      </c>
      <c r="AT381" s="77">
        <v>37</v>
      </c>
      <c r="AU381" s="79">
        <v>185</v>
      </c>
      <c r="AV381" s="82">
        <f t="shared" si="142"/>
        <v>37185</v>
      </c>
      <c r="AW381" s="82">
        <f t="shared" si="141"/>
        <v>37185</v>
      </c>
      <c r="AX381" s="5" t="s">
        <v>195</v>
      </c>
    </row>
    <row r="382" spans="1:50" ht="15" hidden="1" customHeight="1" outlineLevel="1" x14ac:dyDescent="0.2">
      <c r="A382" t="s">
        <v>387</v>
      </c>
      <c r="B382" t="s">
        <v>534</v>
      </c>
      <c r="C382" s="1">
        <f t="shared" si="143"/>
        <v>6191</v>
      </c>
      <c r="D382" s="7">
        <f>IF(N382&gt;0, RANK(N382,(N382:P382,Q382:AE382)),0)</f>
        <v>1</v>
      </c>
      <c r="E382" s="7">
        <f>IF(O382&gt;0,RANK(O382,(N382:P382,Q382:AE382)),0)</f>
        <v>2</v>
      </c>
      <c r="F382" s="7">
        <f>IF(P382&gt;0,RANK(P382,(N382:P382,Q382:AE382)),0)</f>
        <v>0</v>
      </c>
      <c r="G382" s="45">
        <f t="shared" si="152"/>
        <v>908</v>
      </c>
      <c r="H382" s="48">
        <f t="shared" si="153"/>
        <v>0.14666451300274591</v>
      </c>
      <c r="I382" s="2"/>
      <c r="J382" s="2">
        <f t="shared" si="144"/>
        <v>0.57034404781133907</v>
      </c>
      <c r="K382" s="2">
        <f t="shared" si="145"/>
        <v>0.42367953480859311</v>
      </c>
      <c r="L382" s="2">
        <f t="shared" si="146"/>
        <v>0</v>
      </c>
      <c r="M382" s="2">
        <f t="shared" si="147"/>
        <v>5.9764173800678222E-3</v>
      </c>
      <c r="N382" s="1">
        <v>3531</v>
      </c>
      <c r="O382" s="1">
        <v>2623</v>
      </c>
      <c r="Q382" s="1">
        <v>24</v>
      </c>
      <c r="R382" s="1">
        <v>13</v>
      </c>
      <c r="AG382" s="5">
        <f>IF(Q382&gt;0,RANK(Q382,(N382:P382,Q382:AE382)),0)</f>
        <v>3</v>
      </c>
      <c r="AH382" s="5">
        <f>IF(R382&gt;0,RANK(R382,(N382:P382,Q382:AE382)),0)</f>
        <v>4</v>
      </c>
      <c r="AI382" s="5">
        <f>IF(T382&gt;0,RANK(T382,(N382:P382,Q382:AE382)),0)</f>
        <v>0</v>
      </c>
      <c r="AJ382" s="5">
        <f>IF(S382&gt;0,RANK(S382,(N382:P382,Q382:AE382)),0)</f>
        <v>0</v>
      </c>
      <c r="AK382" s="2">
        <f t="shared" si="148"/>
        <v>3.8765950573413019E-3</v>
      </c>
      <c r="AL382" s="2">
        <f t="shared" si="149"/>
        <v>2.0998223227265385E-3</v>
      </c>
      <c r="AM382" s="2">
        <f t="shared" si="150"/>
        <v>0</v>
      </c>
      <c r="AN382" s="2">
        <f t="shared" si="151"/>
        <v>0</v>
      </c>
      <c r="AP382" t="s">
        <v>387</v>
      </c>
      <c r="AQ382" t="s">
        <v>534</v>
      </c>
      <c r="AR382">
        <v>1</v>
      </c>
      <c r="AT382" s="77">
        <v>37</v>
      </c>
      <c r="AU382" s="79">
        <v>187</v>
      </c>
      <c r="AV382" s="82">
        <f t="shared" si="142"/>
        <v>37187</v>
      </c>
      <c r="AW382" s="82">
        <f t="shared" si="141"/>
        <v>37187</v>
      </c>
      <c r="AX382" s="5" t="s">
        <v>195</v>
      </c>
    </row>
    <row r="383" spans="1:50" ht="15" hidden="1" customHeight="1" outlineLevel="1" x14ac:dyDescent="0.2">
      <c r="A383" t="s">
        <v>194</v>
      </c>
      <c r="B383" t="s">
        <v>534</v>
      </c>
      <c r="C383" s="1">
        <f t="shared" si="143"/>
        <v>32040</v>
      </c>
      <c r="D383" s="7">
        <f>IF(N383&gt;0, RANK(N383,(N383:P383,Q383:AE383)),0)</f>
        <v>1</v>
      </c>
      <c r="E383" s="7">
        <f>IF(O383&gt;0,RANK(O383,(N383:P383,Q383:AE383)),0)</f>
        <v>2</v>
      </c>
      <c r="F383" s="7">
        <f>IF(P383&gt;0,RANK(P383,(N383:P383,Q383:AE383)),0)</f>
        <v>0</v>
      </c>
      <c r="G383" s="45">
        <f t="shared" si="152"/>
        <v>3852</v>
      </c>
      <c r="H383" s="48">
        <f t="shared" si="153"/>
        <v>0.12022471910112359</v>
      </c>
      <c r="I383" s="2"/>
      <c r="J383" s="2">
        <f t="shared" si="144"/>
        <v>0.55062421972534337</v>
      </c>
      <c r="K383" s="2">
        <f t="shared" si="145"/>
        <v>0.43039950062421972</v>
      </c>
      <c r="L383" s="2">
        <f t="shared" si="146"/>
        <v>0</v>
      </c>
      <c r="M383" s="2">
        <f t="shared" si="147"/>
        <v>1.8976279650436911E-2</v>
      </c>
      <c r="N383" s="1">
        <v>17642</v>
      </c>
      <c r="O383" s="1">
        <v>13790</v>
      </c>
      <c r="Q383" s="1">
        <v>482</v>
      </c>
      <c r="R383" s="1">
        <v>126</v>
      </c>
      <c r="AG383" s="5">
        <f>IF(Q383&gt;0,RANK(Q383,(N383:P383,Q383:AE383)),0)</f>
        <v>3</v>
      </c>
      <c r="AH383" s="5">
        <f>IF(R383&gt;0,RANK(R383,(N383:P383,Q383:AE383)),0)</f>
        <v>4</v>
      </c>
      <c r="AI383" s="5">
        <f>IF(T383&gt;0,RANK(T383,(N383:P383,Q383:AE383)),0)</f>
        <v>0</v>
      </c>
      <c r="AJ383" s="5">
        <f>IF(S383&gt;0,RANK(S383,(N383:P383,Q383:AE383)),0)</f>
        <v>0</v>
      </c>
      <c r="AK383" s="2">
        <f t="shared" si="148"/>
        <v>1.5043695380774033E-2</v>
      </c>
      <c r="AL383" s="2">
        <f t="shared" si="149"/>
        <v>3.9325842696629216E-3</v>
      </c>
      <c r="AM383" s="2">
        <f t="shared" si="150"/>
        <v>0</v>
      </c>
      <c r="AN383" s="2">
        <f t="shared" si="151"/>
        <v>0</v>
      </c>
      <c r="AP383" t="s">
        <v>194</v>
      </c>
      <c r="AQ383" t="s">
        <v>534</v>
      </c>
      <c r="AR383">
        <v>5</v>
      </c>
      <c r="AT383" s="77">
        <v>37</v>
      </c>
      <c r="AU383" s="79">
        <v>189</v>
      </c>
      <c r="AV383" s="82">
        <f t="shared" si="142"/>
        <v>37189</v>
      </c>
      <c r="AW383" s="82">
        <f t="shared" si="141"/>
        <v>37189</v>
      </c>
      <c r="AX383" s="5" t="s">
        <v>195</v>
      </c>
    </row>
    <row r="384" spans="1:50" ht="15" hidden="1" customHeight="1" outlineLevel="1" x14ac:dyDescent="0.2">
      <c r="A384" t="s">
        <v>440</v>
      </c>
      <c r="B384" t="s">
        <v>534</v>
      </c>
      <c r="C384" s="1">
        <f t="shared" si="143"/>
        <v>55316</v>
      </c>
      <c r="D384" s="7">
        <f>IF(N384&gt;0, RANK(N384,(N384:P384,Q384:AE384)),0)</f>
        <v>2</v>
      </c>
      <c r="E384" s="7">
        <f>IF(O384&gt;0,RANK(O384,(N384:P384,Q384:AE384)),0)</f>
        <v>1</v>
      </c>
      <c r="F384" s="7">
        <f>IF(P384&gt;0,RANK(P384,(N384:P384,Q384:AE384)),0)</f>
        <v>0</v>
      </c>
      <c r="G384" s="45">
        <f t="shared" si="152"/>
        <v>3467</v>
      </c>
      <c r="H384" s="48">
        <f t="shared" si="153"/>
        <v>6.2676260033263431E-2</v>
      </c>
      <c r="I384" s="2"/>
      <c r="J384" s="2">
        <f t="shared" si="144"/>
        <v>0.46259671704389327</v>
      </c>
      <c r="K384" s="2">
        <f t="shared" si="145"/>
        <v>0.5252729770771567</v>
      </c>
      <c r="L384" s="2">
        <f t="shared" si="146"/>
        <v>0</v>
      </c>
      <c r="M384" s="2">
        <f t="shared" si="147"/>
        <v>1.2130305878950032E-2</v>
      </c>
      <c r="N384" s="1">
        <v>25589</v>
      </c>
      <c r="O384" s="1">
        <v>29056</v>
      </c>
      <c r="Q384" s="1">
        <v>447</v>
      </c>
      <c r="R384" s="1">
        <v>224</v>
      </c>
      <c r="AG384" s="5">
        <f>IF(Q384&gt;0,RANK(Q384,(N384:P384,Q384:AE384)),0)</f>
        <v>3</v>
      </c>
      <c r="AH384" s="5">
        <f>IF(R384&gt;0,RANK(R384,(N384:P384,Q384:AE384)),0)</f>
        <v>4</v>
      </c>
      <c r="AI384" s="5">
        <f>IF(T384&gt;0,RANK(T384,(N384:P384,Q384:AE384)),0)</f>
        <v>0</v>
      </c>
      <c r="AJ384" s="5">
        <f>IF(S384&gt;0,RANK(S384,(N384:P384,Q384:AE384)),0)</f>
        <v>0</v>
      </c>
      <c r="AK384" s="2">
        <f t="shared" si="148"/>
        <v>8.0808446019234939E-3</v>
      </c>
      <c r="AL384" s="2">
        <f t="shared" si="149"/>
        <v>4.0494612770265387E-3</v>
      </c>
      <c r="AM384" s="2">
        <f t="shared" si="150"/>
        <v>0</v>
      </c>
      <c r="AN384" s="2">
        <f t="shared" si="151"/>
        <v>0</v>
      </c>
      <c r="AP384" t="s">
        <v>440</v>
      </c>
      <c r="AQ384" t="s">
        <v>534</v>
      </c>
      <c r="AR384">
        <v>7</v>
      </c>
      <c r="AT384" s="77">
        <v>37</v>
      </c>
      <c r="AU384" s="79">
        <v>191</v>
      </c>
      <c r="AV384" s="82">
        <f t="shared" si="142"/>
        <v>37191</v>
      </c>
      <c r="AW384" s="82">
        <f t="shared" si="141"/>
        <v>37191</v>
      </c>
      <c r="AX384" s="5" t="s">
        <v>195</v>
      </c>
    </row>
    <row r="385" spans="1:50" ht="15" hidden="1" customHeight="1" outlineLevel="1" x14ac:dyDescent="0.2">
      <c r="A385" t="s">
        <v>206</v>
      </c>
      <c r="B385" t="s">
        <v>534</v>
      </c>
      <c r="C385" s="1">
        <f t="shared" si="143"/>
        <v>35350</v>
      </c>
      <c r="D385" s="7">
        <f>IF(N385&gt;0, RANK(N385,(N385:P385,Q385:AE385)),0)</f>
        <v>2</v>
      </c>
      <c r="E385" s="7">
        <f>IF(O385&gt;0,RANK(O385,(N385:P385,Q385:AE385)),0)</f>
        <v>1</v>
      </c>
      <c r="F385" s="7">
        <f>IF(P385&gt;0,RANK(P385,(N385:P385,Q385:AE385)),0)</f>
        <v>0</v>
      </c>
      <c r="G385" s="45">
        <f t="shared" si="152"/>
        <v>15932</v>
      </c>
      <c r="H385" s="48">
        <f t="shared" si="153"/>
        <v>0.4506930693069307</v>
      </c>
      <c r="I385" s="2"/>
      <c r="J385" s="2">
        <f t="shared" si="144"/>
        <v>0.26978783592644978</v>
      </c>
      <c r="K385" s="2">
        <f t="shared" si="145"/>
        <v>0.72048090523338049</v>
      </c>
      <c r="L385" s="2">
        <f t="shared" si="146"/>
        <v>0</v>
      </c>
      <c r="M385" s="2">
        <f>IF(C385=0,"-",(1-J385-K385-L385))</f>
        <v>9.7312588401696765E-3</v>
      </c>
      <c r="N385" s="1">
        <v>9537</v>
      </c>
      <c r="O385" s="1">
        <v>25469</v>
      </c>
      <c r="Q385" s="1">
        <v>250</v>
      </c>
      <c r="R385" s="1">
        <v>94</v>
      </c>
      <c r="AG385" s="5">
        <f>IF(Q385&gt;0,RANK(Q385,(N385:P385,Q385:AE385)),0)</f>
        <v>3</v>
      </c>
      <c r="AH385" s="5">
        <f>IF(R385&gt;0,RANK(R385,(N385:P385,Q385:AE385)),0)</f>
        <v>4</v>
      </c>
      <c r="AI385" s="5">
        <f>IF(T385&gt;0,RANK(T385,(N385:P385,Q385:AE385)),0)</f>
        <v>0</v>
      </c>
      <c r="AJ385" s="5">
        <f>IF(S385&gt;0,RANK(S385,(N385:P385,Q385:AE385)),0)</f>
        <v>0</v>
      </c>
      <c r="AK385" s="2">
        <f t="shared" si="148"/>
        <v>7.0721357850070717E-3</v>
      </c>
      <c r="AL385" s="2">
        <f t="shared" si="149"/>
        <v>2.6591230551626589E-3</v>
      </c>
      <c r="AM385" s="2">
        <f t="shared" si="150"/>
        <v>0</v>
      </c>
      <c r="AN385" s="2">
        <f t="shared" si="151"/>
        <v>0</v>
      </c>
      <c r="AP385" t="s">
        <v>206</v>
      </c>
      <c r="AQ385" t="s">
        <v>534</v>
      </c>
      <c r="AR385">
        <v>5</v>
      </c>
      <c r="AT385" s="77">
        <v>37</v>
      </c>
      <c r="AU385" s="79">
        <v>193</v>
      </c>
      <c r="AV385" s="82">
        <f t="shared" si="142"/>
        <v>37193</v>
      </c>
      <c r="AW385" s="82">
        <f t="shared" si="141"/>
        <v>37193</v>
      </c>
      <c r="AX385" s="5" t="s">
        <v>195</v>
      </c>
    </row>
    <row r="386" spans="1:50" ht="15" hidden="1" customHeight="1" outlineLevel="1" x14ac:dyDescent="0.2">
      <c r="A386" t="s">
        <v>61</v>
      </c>
      <c r="B386" t="s">
        <v>534</v>
      </c>
      <c r="C386" s="1">
        <f t="shared" si="143"/>
        <v>40685</v>
      </c>
      <c r="D386" s="7">
        <f>IF(N386&gt;0, RANK(N386,(N386:P386,Q386:AE386)),0)</f>
        <v>1</v>
      </c>
      <c r="E386" s="7">
        <f>IF(O386&gt;0,RANK(O386,(N386:P386,Q386:AE386)),0)</f>
        <v>2</v>
      </c>
      <c r="F386" s="7">
        <f>IF(P386&gt;0,RANK(P386,(N386:P386,Q386:AE386)),0)</f>
        <v>0</v>
      </c>
      <c r="G386" s="45">
        <f t="shared" si="152"/>
        <v>3709</v>
      </c>
      <c r="H386" s="48">
        <f t="shared" si="153"/>
        <v>9.1163819589529307E-2</v>
      </c>
      <c r="I386" s="2"/>
      <c r="J386" s="2">
        <f t="shared" si="144"/>
        <v>0.54108393756912865</v>
      </c>
      <c r="K386" s="2">
        <f t="shared" si="145"/>
        <v>0.44992011797959935</v>
      </c>
      <c r="L386" s="2">
        <f t="shared" si="146"/>
        <v>0</v>
      </c>
      <c r="M386" s="2">
        <f>IF(C386=0,"-",(1-J386-K386-L386))</f>
        <v>8.9959444512719977E-3</v>
      </c>
      <c r="N386" s="1">
        <v>22014</v>
      </c>
      <c r="O386" s="1">
        <v>18305</v>
      </c>
      <c r="Q386" s="1">
        <v>262</v>
      </c>
      <c r="R386" s="1">
        <v>104</v>
      </c>
      <c r="AG386" s="5">
        <f>IF(Q386&gt;0,RANK(Q386,(N386:P386,Q386:AE386)),0)</f>
        <v>3</v>
      </c>
      <c r="AH386" s="5">
        <f>IF(R386&gt;0,RANK(R386,(N386:P386,Q386:AE386)),0)</f>
        <v>4</v>
      </c>
      <c r="AI386" s="5">
        <f>IF(T386&gt;0,RANK(T386,(N386:P386,Q386:AE386)),0)</f>
        <v>0</v>
      </c>
      <c r="AJ386" s="5">
        <f>IF(S386&gt;0,RANK(S386,(N386:P386,Q386:AE386)),0)</f>
        <v>0</v>
      </c>
      <c r="AK386" s="2">
        <f t="shared" si="148"/>
        <v>6.4397197984515176E-3</v>
      </c>
      <c r="AL386" s="2">
        <f t="shared" si="149"/>
        <v>2.5562246528204498E-3</v>
      </c>
      <c r="AM386" s="2">
        <f t="shared" si="150"/>
        <v>0</v>
      </c>
      <c r="AN386" s="2">
        <f t="shared" si="151"/>
        <v>0</v>
      </c>
      <c r="AP386" t="s">
        <v>61</v>
      </c>
      <c r="AQ386" t="s">
        <v>534</v>
      </c>
      <c r="AT386" s="77">
        <v>37</v>
      </c>
      <c r="AU386" s="79">
        <v>195</v>
      </c>
      <c r="AV386" s="82">
        <f t="shared" si="142"/>
        <v>37195</v>
      </c>
      <c r="AW386" s="82">
        <f t="shared" si="141"/>
        <v>37195</v>
      </c>
      <c r="AX386" s="5" t="s">
        <v>195</v>
      </c>
    </row>
    <row r="387" spans="1:50" ht="15" hidden="1" customHeight="1" outlineLevel="1" x14ac:dyDescent="0.2">
      <c r="A387" t="s">
        <v>36</v>
      </c>
      <c r="B387" t="s">
        <v>534</v>
      </c>
      <c r="C387" s="1">
        <f t="shared" si="143"/>
        <v>19900</v>
      </c>
      <c r="D387" s="7">
        <f>IF(N387&gt;0, RANK(N387,(N387:P387,Q387:AE387)),0)</f>
        <v>2</v>
      </c>
      <c r="E387" s="7">
        <f>IF(O387&gt;0,RANK(O387,(N387:P387,Q387:AE387)),0)</f>
        <v>1</v>
      </c>
      <c r="F387" s="7">
        <f>IF(P387&gt;0,RANK(P387,(N387:P387,Q387:AE387)),0)</f>
        <v>0</v>
      </c>
      <c r="G387" s="45">
        <f t="shared" si="152"/>
        <v>10133</v>
      </c>
      <c r="H387" s="48">
        <f t="shared" si="153"/>
        <v>0.5091959798994975</v>
      </c>
      <c r="I387" s="2"/>
      <c r="J387" s="2">
        <f t="shared" si="144"/>
        <v>0.24005025125628141</v>
      </c>
      <c r="K387" s="2">
        <f t="shared" si="145"/>
        <v>0.74924623115577893</v>
      </c>
      <c r="L387" s="2">
        <f t="shared" si="146"/>
        <v>0</v>
      </c>
      <c r="M387" s="2">
        <f>IF(C387=0,"-",(1-J387-K387-L387))</f>
        <v>1.0703517587939637E-2</v>
      </c>
      <c r="N387" s="1">
        <v>4777</v>
      </c>
      <c r="O387" s="1">
        <v>14910</v>
      </c>
      <c r="Q387" s="1">
        <v>159</v>
      </c>
      <c r="R387" s="1">
        <v>54</v>
      </c>
      <c r="AG387" s="5">
        <f>IF(Q387&gt;0,RANK(Q387,(N387:P387,Q387:AE387)),0)</f>
        <v>3</v>
      </c>
      <c r="AH387" s="5">
        <f>IF(R387&gt;0,RANK(R387,(N387:P387,Q387:AE387)),0)</f>
        <v>4</v>
      </c>
      <c r="AI387" s="5">
        <f>IF(T387&gt;0,RANK(T387,(N387:P387,Q387:AE387)),0)</f>
        <v>0</v>
      </c>
      <c r="AJ387" s="5">
        <f>IF(S387&gt;0,RANK(S387,(N387:P387,Q387:AE387)),0)</f>
        <v>0</v>
      </c>
      <c r="AK387" s="2">
        <f t="shared" si="148"/>
        <v>7.9899497487437177E-3</v>
      </c>
      <c r="AL387" s="2">
        <f t="shared" si="149"/>
        <v>2.7135678391959797E-3</v>
      </c>
      <c r="AM387" s="2">
        <f t="shared" si="150"/>
        <v>0</v>
      </c>
      <c r="AN387" s="2">
        <f t="shared" si="151"/>
        <v>0</v>
      </c>
      <c r="AP387" t="s">
        <v>36</v>
      </c>
      <c r="AQ387" t="s">
        <v>534</v>
      </c>
      <c r="AR387">
        <v>5</v>
      </c>
      <c r="AT387" s="77">
        <v>37</v>
      </c>
      <c r="AU387" s="79">
        <v>197</v>
      </c>
      <c r="AV387" s="82">
        <f t="shared" si="142"/>
        <v>37197</v>
      </c>
      <c r="AW387" s="82">
        <f t="shared" ref="AW387:AW450" si="154">AV387</f>
        <v>37197</v>
      </c>
      <c r="AX387" s="5" t="s">
        <v>195</v>
      </c>
    </row>
    <row r="388" spans="1:50" ht="15" hidden="1" customHeight="1" outlineLevel="1" x14ac:dyDescent="0.2">
      <c r="A388" t="s">
        <v>83</v>
      </c>
      <c r="B388" t="s">
        <v>534</v>
      </c>
      <c r="C388" s="1">
        <f t="shared" si="143"/>
        <v>11374</v>
      </c>
      <c r="D388" s="7">
        <f>IF(N388&gt;0, RANK(N388,(N388:P388,Q388:AE388)),0)</f>
        <v>2</v>
      </c>
      <c r="E388" s="7">
        <f>IF(O388&gt;0,RANK(O388,(N388:P388,Q388:AE388)),0)</f>
        <v>1</v>
      </c>
      <c r="F388" s="7">
        <f>IF(P388&gt;0,RANK(P388,(N388:P388,Q388:AE388)),0)</f>
        <v>0</v>
      </c>
      <c r="G388" s="45">
        <f t="shared" si="152"/>
        <v>2958</v>
      </c>
      <c r="H388" s="48">
        <f t="shared" si="153"/>
        <v>0.26006681906101636</v>
      </c>
      <c r="I388" s="2"/>
      <c r="J388" s="2">
        <f t="shared" si="144"/>
        <v>0.3646034816247582</v>
      </c>
      <c r="K388" s="2">
        <f t="shared" si="145"/>
        <v>0.62467030068577456</v>
      </c>
      <c r="L388" s="2">
        <f t="shared" si="146"/>
        <v>0</v>
      </c>
      <c r="M388" s="2">
        <f>IF(C388=0,"-",(1-J388-K388-L388))</f>
        <v>1.0726217689467243E-2</v>
      </c>
      <c r="N388" s="1">
        <v>4147</v>
      </c>
      <c r="O388" s="1">
        <v>7105</v>
      </c>
      <c r="Q388" s="1">
        <v>83</v>
      </c>
      <c r="R388" s="1">
        <v>39</v>
      </c>
      <c r="AG388" s="5">
        <f>IF(Q388&gt;0,RANK(Q388,(N388:P388,Q388:AE388)),0)</f>
        <v>3</v>
      </c>
      <c r="AH388" s="5">
        <f>IF(R388&gt;0,RANK(R388,(N388:P388,Q388:AE388)),0)</f>
        <v>4</v>
      </c>
      <c r="AI388" s="5">
        <f>IF(T388&gt;0,RANK(T388,(N388:P388,Q388:AE388)),0)</f>
        <v>0</v>
      </c>
      <c r="AJ388" s="5">
        <f>IF(S388&gt;0,RANK(S388,(N388:P388,Q388:AE388)),0)</f>
        <v>0</v>
      </c>
      <c r="AK388" s="2">
        <f t="shared" si="148"/>
        <v>7.2973448215227716E-3</v>
      </c>
      <c r="AL388" s="2">
        <f t="shared" si="149"/>
        <v>3.4288728679444345E-3</v>
      </c>
      <c r="AM388" s="2">
        <f t="shared" si="150"/>
        <v>0</v>
      </c>
      <c r="AN388" s="2">
        <f t="shared" si="151"/>
        <v>0</v>
      </c>
      <c r="AP388" t="s">
        <v>83</v>
      </c>
      <c r="AQ388" t="s">
        <v>534</v>
      </c>
      <c r="AR388">
        <v>11</v>
      </c>
      <c r="AT388" s="77">
        <v>37</v>
      </c>
      <c r="AU388" s="79">
        <v>199</v>
      </c>
      <c r="AV388" s="82">
        <f t="shared" si="142"/>
        <v>37199</v>
      </c>
      <c r="AW388" s="82">
        <f t="shared" si="154"/>
        <v>37199</v>
      </c>
      <c r="AX388" s="5" t="s">
        <v>195</v>
      </c>
    </row>
    <row r="389" spans="1:50" ht="15" customHeight="1" collapsed="1" x14ac:dyDescent="0.2">
      <c r="A389" t="s">
        <v>654</v>
      </c>
      <c r="B389" t="s">
        <v>123</v>
      </c>
      <c r="C389" s="1">
        <f t="shared" si="143"/>
        <v>5502778</v>
      </c>
      <c r="D389" s="7">
        <f>IF(N389&gt;0, RANK(N389,(N389:P389,Q389:AE389)),0)</f>
        <v>1</v>
      </c>
      <c r="E389" s="7">
        <f>IF(O389&gt;0,RANK(O389,(N389:P389,Q389:AE389)),0)</f>
        <v>2</v>
      </c>
      <c r="F389" s="7">
        <f>IF(P389&gt;0,RANK(P389,(N389:P389,Q389:AE389)),0)</f>
        <v>0</v>
      </c>
      <c r="G389" s="45">
        <f t="shared" si="152"/>
        <v>248185</v>
      </c>
      <c r="H389" s="48">
        <f t="shared" si="153"/>
        <v>4.5101764963078647E-2</v>
      </c>
      <c r="I389" s="2"/>
      <c r="J389" s="2">
        <f t="shared" si="144"/>
        <v>0.51515616294169964</v>
      </c>
      <c r="K389" s="2">
        <f t="shared" si="145"/>
        <v>0.47005439797862097</v>
      </c>
      <c r="L389" s="2">
        <f t="shared" si="146"/>
        <v>0</v>
      </c>
      <c r="M389" s="2">
        <f>IF(C389=0,"-",(1-J389-K389-L389))</f>
        <v>1.478943907967939E-2</v>
      </c>
      <c r="N389" s="1">
        <f>SUM(N289:N388)</f>
        <v>2834790</v>
      </c>
      <c r="O389" s="1">
        <f>SUM(O289:O388)</f>
        <v>2586605</v>
      </c>
      <c r="Q389" s="1">
        <f>SUM(Q289:Q388)</f>
        <v>60449</v>
      </c>
      <c r="R389" s="1">
        <f>SUM(R289:R388)</f>
        <v>20934</v>
      </c>
      <c r="T389" s="45"/>
      <c r="AG389" s="5">
        <f>IF(Q389&gt;0,RANK(Q389,(N389:P389,Q389:AE389)),0)</f>
        <v>3</v>
      </c>
      <c r="AH389" s="5">
        <f>IF(R389&gt;0,RANK(R389,(N389:P389,Q389:AE389)),0)</f>
        <v>4</v>
      </c>
      <c r="AI389" s="5">
        <f>IF(T389&gt;0,RANK(T389,(N389:P389,Q389:AE389)),0)</f>
        <v>0</v>
      </c>
      <c r="AJ389" s="5">
        <f>IF(S389&gt;0,RANK(S389,(N389:P389,Q389:AE389)),0)</f>
        <v>0</v>
      </c>
      <c r="AK389" s="2">
        <f t="shared" si="148"/>
        <v>1.0985178758801464E-2</v>
      </c>
      <c r="AL389" s="2">
        <f t="shared" si="149"/>
        <v>3.8042603208779274E-3</v>
      </c>
      <c r="AM389" s="2">
        <f t="shared" si="150"/>
        <v>0</v>
      </c>
      <c r="AN389" s="2">
        <f t="shared" si="151"/>
        <v>0</v>
      </c>
      <c r="AP389" t="s">
        <v>654</v>
      </c>
      <c r="AQ389" t="s">
        <v>123</v>
      </c>
      <c r="AT389" s="77">
        <v>37</v>
      </c>
      <c r="AU389" s="79"/>
      <c r="AV389" s="77">
        <v>37</v>
      </c>
      <c r="AW389" s="77">
        <f t="shared" si="154"/>
        <v>37</v>
      </c>
      <c r="AX389" s="5" t="s">
        <v>963</v>
      </c>
    </row>
    <row r="390" spans="1:50" ht="15" customHeight="1" x14ac:dyDescent="0.2">
      <c r="C390" s="1"/>
      <c r="D390" s="7"/>
      <c r="E390" s="7"/>
      <c r="F390" s="7"/>
      <c r="G390" s="45"/>
      <c r="H390" s="48"/>
      <c r="I390" s="2"/>
      <c r="AG390" s="5"/>
      <c r="AH390" s="5"/>
      <c r="AI390" s="5"/>
      <c r="AJ390" s="5"/>
      <c r="AT390" s="77"/>
      <c r="AU390" s="79"/>
      <c r="AV390" s="82"/>
      <c r="AW390" s="82"/>
    </row>
    <row r="391" spans="1:50" ht="15" hidden="1" customHeight="1" outlineLevel="1" x14ac:dyDescent="0.2">
      <c r="A391" t="s">
        <v>627</v>
      </c>
      <c r="B391" t="s">
        <v>236</v>
      </c>
      <c r="C391" s="1">
        <f t="shared" ref="C391:C422" si="155">SUM(N391:AE391)</f>
        <v>1260</v>
      </c>
      <c r="D391" s="7">
        <f>IF(N391&gt;0, RANK(N391,(N391:P391,Q391:AE391)),0)</f>
        <v>2</v>
      </c>
      <c r="E391" s="7">
        <f>IF(O391&gt;0,RANK(O391,(N391:P391,Q391:AE391)),0)</f>
        <v>1</v>
      </c>
      <c r="F391" s="7">
        <f>IF(P391&gt;0,RANK(P391,(N391:P391,Q391:AE391)),0)</f>
        <v>0</v>
      </c>
      <c r="G391" s="45">
        <f t="shared" si="152"/>
        <v>837</v>
      </c>
      <c r="H391" s="48">
        <f t="shared" si="153"/>
        <v>0.66428571428571426</v>
      </c>
      <c r="I391" s="2"/>
      <c r="J391" s="2">
        <f t="shared" ref="J391:J422" si="156">IF($C391=0,"-",N391/$C391)</f>
        <v>0.12936507936507938</v>
      </c>
      <c r="K391" s="2">
        <f t="shared" ref="K391:K422" si="157">IF($C391=0,"-",O391/$C391)</f>
        <v>0.79365079365079361</v>
      </c>
      <c r="L391" s="2">
        <f t="shared" ref="L391:L422" si="158">IF($C391=0,"-",P391/$C391)</f>
        <v>0</v>
      </c>
      <c r="M391" s="2">
        <f t="shared" ref="M391:M422" si="159">IF(C391=0,"-",(1-J391-K391-L391))</f>
        <v>7.6984126984127044E-2</v>
      </c>
      <c r="N391" s="1">
        <v>163</v>
      </c>
      <c r="O391" s="1">
        <v>1000</v>
      </c>
      <c r="Q391" s="1">
        <v>40</v>
      </c>
      <c r="U391" s="1">
        <v>57</v>
      </c>
      <c r="AG391" s="5">
        <f>IF(Q391&gt;0,RANK(Q391,(N391:P391,Q391:AE391)),0)</f>
        <v>4</v>
      </c>
      <c r="AH391" s="5">
        <f>IF(R391&gt;0,RANK(R391,(N391:P391,Q391:AE391)),0)</f>
        <v>0</v>
      </c>
      <c r="AI391" s="5">
        <f>IF(T391&gt;0,RANK(T391,(N391:P391,Q391:AE391)),0)</f>
        <v>0</v>
      </c>
      <c r="AJ391" s="5">
        <f>IF(S391&gt;0,RANK(S391,(N391:P391,Q391:AE391)),0)</f>
        <v>0</v>
      </c>
      <c r="AK391" s="2">
        <f t="shared" ref="AK391:AK422" si="160">IF($C391=0,"-",Q391/$C391)</f>
        <v>3.1746031746031744E-2</v>
      </c>
      <c r="AL391" s="2">
        <f t="shared" ref="AL391:AL422" si="161">IF($C391=0,"-",R391/$C391)</f>
        <v>0</v>
      </c>
      <c r="AM391" s="2">
        <f t="shared" ref="AM391:AM422" si="162">IF($C391=0,"-",T391/$C391)</f>
        <v>0</v>
      </c>
      <c r="AN391" s="2">
        <f t="shared" ref="AN391:AN422" si="163">IF($C391=0,"-",S391/$C391)</f>
        <v>0</v>
      </c>
      <c r="AP391" t="s">
        <v>627</v>
      </c>
      <c r="AQ391" t="s">
        <v>236</v>
      </c>
      <c r="AR391">
        <v>1</v>
      </c>
      <c r="AT391" s="77">
        <v>38</v>
      </c>
      <c r="AU391" s="79">
        <v>1</v>
      </c>
      <c r="AV391" s="82">
        <f t="shared" si="142"/>
        <v>38001</v>
      </c>
      <c r="AW391" s="82">
        <f t="shared" si="154"/>
        <v>38001</v>
      </c>
      <c r="AX391" s="5" t="s">
        <v>195</v>
      </c>
    </row>
    <row r="392" spans="1:50" ht="15" hidden="1" customHeight="1" outlineLevel="1" x14ac:dyDescent="0.2">
      <c r="A392" t="s">
        <v>782</v>
      </c>
      <c r="B392" t="s">
        <v>236</v>
      </c>
      <c r="C392" s="1">
        <f t="shared" si="155"/>
        <v>5516</v>
      </c>
      <c r="D392" s="7">
        <f>IF(N392&gt;0, RANK(N392,(N392:P392,Q392:AE392)),0)</f>
        <v>2</v>
      </c>
      <c r="E392" s="7">
        <f>IF(O392&gt;0,RANK(O392,(N392:P392,Q392:AE392)),0)</f>
        <v>1</v>
      </c>
      <c r="F392" s="7">
        <f>IF(P392&gt;0,RANK(P392,(N392:P392,Q392:AE392)),0)</f>
        <v>0</v>
      </c>
      <c r="G392" s="45">
        <f t="shared" si="152"/>
        <v>2409</v>
      </c>
      <c r="H392" s="48">
        <f t="shared" si="153"/>
        <v>0.43672951414068167</v>
      </c>
      <c r="I392" s="2"/>
      <c r="J392" s="2">
        <f t="shared" si="156"/>
        <v>0.24764321972443801</v>
      </c>
      <c r="K392" s="2">
        <f t="shared" si="157"/>
        <v>0.68437273386511965</v>
      </c>
      <c r="L392" s="2">
        <f t="shared" si="158"/>
        <v>0</v>
      </c>
      <c r="M392" s="2">
        <f t="shared" si="159"/>
        <v>6.7984046410442311E-2</v>
      </c>
      <c r="N392" s="1">
        <v>1366</v>
      </c>
      <c r="O392" s="1">
        <v>3775</v>
      </c>
      <c r="Q392" s="1">
        <v>173</v>
      </c>
      <c r="U392" s="1">
        <v>202</v>
      </c>
      <c r="AG392" s="5">
        <f>IF(Q392&gt;0,RANK(Q392,(N392:P392,Q392:AE392)),0)</f>
        <v>4</v>
      </c>
      <c r="AH392" s="5">
        <f>IF(R392&gt;0,RANK(R392,(N392:P392,Q392:AE392)),0)</f>
        <v>0</v>
      </c>
      <c r="AI392" s="5">
        <f>IF(T392&gt;0,RANK(T392,(N392:P392,Q392:AE392)),0)</f>
        <v>0</v>
      </c>
      <c r="AJ392" s="5">
        <f>IF(S392&gt;0,RANK(S392,(N392:P392,Q392:AE392)),0)</f>
        <v>0</v>
      </c>
      <c r="AK392" s="2">
        <f t="shared" si="160"/>
        <v>3.1363306744017404E-2</v>
      </c>
      <c r="AL392" s="2">
        <f t="shared" si="161"/>
        <v>0</v>
      </c>
      <c r="AM392" s="2">
        <f t="shared" si="162"/>
        <v>0</v>
      </c>
      <c r="AN392" s="2">
        <f t="shared" si="163"/>
        <v>0</v>
      </c>
      <c r="AP392" t="s">
        <v>782</v>
      </c>
      <c r="AQ392" t="s">
        <v>236</v>
      </c>
      <c r="AR392">
        <v>1</v>
      </c>
      <c r="AT392" s="77">
        <v>38</v>
      </c>
      <c r="AU392" s="79">
        <v>3</v>
      </c>
      <c r="AV392" s="82">
        <f t="shared" si="142"/>
        <v>38003</v>
      </c>
      <c r="AW392" s="82">
        <f t="shared" si="154"/>
        <v>38003</v>
      </c>
      <c r="AX392" s="5" t="s">
        <v>195</v>
      </c>
    </row>
    <row r="393" spans="1:50" ht="15" hidden="1" customHeight="1" outlineLevel="1" x14ac:dyDescent="0.2">
      <c r="A393" t="s">
        <v>762</v>
      </c>
      <c r="B393" t="s">
        <v>236</v>
      </c>
      <c r="C393" s="1">
        <f t="shared" si="155"/>
        <v>1952</v>
      </c>
      <c r="D393" s="7">
        <f>IF(N393&gt;0, RANK(N393,(N393:P393,Q393:AE393)),0)</f>
        <v>2</v>
      </c>
      <c r="E393" s="7">
        <f>IF(O393&gt;0,RANK(O393,(N393:P393,Q393:AE393)),0)</f>
        <v>1</v>
      </c>
      <c r="F393" s="7">
        <f>IF(P393&gt;0,RANK(P393,(N393:P393,Q393:AE393)),0)</f>
        <v>0</v>
      </c>
      <c r="G393" s="45">
        <f t="shared" si="152"/>
        <v>390</v>
      </c>
      <c r="H393" s="48">
        <f t="shared" si="153"/>
        <v>0.19979508196721313</v>
      </c>
      <c r="I393" s="2"/>
      <c r="J393" s="2">
        <f t="shared" si="156"/>
        <v>0.36270491803278687</v>
      </c>
      <c r="K393" s="2">
        <f t="shared" si="157"/>
        <v>0.5625</v>
      </c>
      <c r="L393" s="2">
        <f t="shared" si="158"/>
        <v>0</v>
      </c>
      <c r="M393" s="2">
        <f t="shared" si="159"/>
        <v>7.4795081967213184E-2</v>
      </c>
      <c r="N393" s="1">
        <v>708</v>
      </c>
      <c r="O393" s="1">
        <v>1098</v>
      </c>
      <c r="Q393" s="1">
        <v>61</v>
      </c>
      <c r="U393" s="1">
        <v>85</v>
      </c>
      <c r="AG393" s="5">
        <f>IF(Q393&gt;0,RANK(Q393,(N393:P393,Q393:AE393)),0)</f>
        <v>4</v>
      </c>
      <c r="AH393" s="5">
        <f>IF(R393&gt;0,RANK(R393,(N393:P393,Q393:AE393)),0)</f>
        <v>0</v>
      </c>
      <c r="AI393" s="5">
        <f>IF(T393&gt;0,RANK(T393,(N393:P393,Q393:AE393)),0)</f>
        <v>0</v>
      </c>
      <c r="AJ393" s="5">
        <f>IF(S393&gt;0,RANK(S393,(N393:P393,Q393:AE393)),0)</f>
        <v>0</v>
      </c>
      <c r="AK393" s="2">
        <f t="shared" si="160"/>
        <v>3.125E-2</v>
      </c>
      <c r="AL393" s="2">
        <f t="shared" si="161"/>
        <v>0</v>
      </c>
      <c r="AM393" s="2">
        <f t="shared" si="162"/>
        <v>0</v>
      </c>
      <c r="AN393" s="2">
        <f t="shared" si="163"/>
        <v>0</v>
      </c>
      <c r="AP393" t="s">
        <v>762</v>
      </c>
      <c r="AQ393" t="s">
        <v>236</v>
      </c>
      <c r="AR393">
        <v>1</v>
      </c>
      <c r="AT393" s="77">
        <v>38</v>
      </c>
      <c r="AU393" s="79">
        <v>5</v>
      </c>
      <c r="AV393" s="82">
        <f t="shared" si="142"/>
        <v>38005</v>
      </c>
      <c r="AW393" s="82">
        <f t="shared" si="154"/>
        <v>38005</v>
      </c>
      <c r="AX393" s="5" t="s">
        <v>195</v>
      </c>
    </row>
    <row r="394" spans="1:50" ht="15" hidden="1" customHeight="1" outlineLevel="1" x14ac:dyDescent="0.2">
      <c r="A394" t="s">
        <v>548</v>
      </c>
      <c r="B394" t="s">
        <v>236</v>
      </c>
      <c r="C394" s="1">
        <f t="shared" si="155"/>
        <v>629</v>
      </c>
      <c r="D394" s="7">
        <f>IF(N394&gt;0, RANK(N394,(N394:P394,Q394:AE394)),0)</f>
        <v>3</v>
      </c>
      <c r="E394" s="7">
        <f>IF(O394&gt;0,RANK(O394,(N394:P394,Q394:AE394)),0)</f>
        <v>1</v>
      </c>
      <c r="F394" s="7">
        <f>IF(P394&gt;0,RANK(P394,(N394:P394,Q394:AE394)),0)</f>
        <v>0</v>
      </c>
      <c r="G394" s="45">
        <f t="shared" si="152"/>
        <v>385</v>
      </c>
      <c r="H394" s="48">
        <f t="shared" si="153"/>
        <v>0.61208267090620028</v>
      </c>
      <c r="I394" s="2"/>
      <c r="J394" s="2">
        <f t="shared" si="156"/>
        <v>9.0620031796502382E-2</v>
      </c>
      <c r="K394" s="2">
        <f t="shared" si="157"/>
        <v>0.70270270270270274</v>
      </c>
      <c r="L394" s="2">
        <f t="shared" si="158"/>
        <v>0</v>
      </c>
      <c r="M394" s="2">
        <f t="shared" si="159"/>
        <v>0.2066772655007949</v>
      </c>
      <c r="N394" s="1">
        <v>57</v>
      </c>
      <c r="O394" s="1">
        <v>442</v>
      </c>
      <c r="Q394" s="1">
        <v>28</v>
      </c>
      <c r="U394" s="1">
        <v>102</v>
      </c>
      <c r="AG394" s="5">
        <f>IF(Q394&gt;0,RANK(Q394,(N394:P394,Q394:AE394)),0)</f>
        <v>4</v>
      </c>
      <c r="AH394" s="5">
        <f>IF(R394&gt;0,RANK(R394,(N394:P394,Q394:AE394)),0)</f>
        <v>0</v>
      </c>
      <c r="AI394" s="5">
        <f>IF(T394&gt;0,RANK(T394,(N394:P394,Q394:AE394)),0)</f>
        <v>0</v>
      </c>
      <c r="AJ394" s="5">
        <f>IF(S394&gt;0,RANK(S394,(N394:P394,Q394:AE394)),0)</f>
        <v>0</v>
      </c>
      <c r="AK394" s="2">
        <f t="shared" si="160"/>
        <v>4.4515103338632747E-2</v>
      </c>
      <c r="AL394" s="2">
        <f t="shared" si="161"/>
        <v>0</v>
      </c>
      <c r="AM394" s="2">
        <f t="shared" si="162"/>
        <v>0</v>
      </c>
      <c r="AN394" s="2">
        <f t="shared" si="163"/>
        <v>0</v>
      </c>
      <c r="AP394" t="s">
        <v>548</v>
      </c>
      <c r="AQ394" t="s">
        <v>236</v>
      </c>
      <c r="AR394">
        <v>1</v>
      </c>
      <c r="AT394" s="77">
        <v>38</v>
      </c>
      <c r="AU394" s="79">
        <v>7</v>
      </c>
      <c r="AV394" s="82">
        <f t="shared" si="142"/>
        <v>38007</v>
      </c>
      <c r="AW394" s="82">
        <f t="shared" si="154"/>
        <v>38007</v>
      </c>
      <c r="AX394" s="5" t="s">
        <v>195</v>
      </c>
    </row>
    <row r="395" spans="1:50" ht="15" hidden="1" customHeight="1" outlineLevel="1" x14ac:dyDescent="0.2">
      <c r="A395" t="s">
        <v>175</v>
      </c>
      <c r="B395" t="s">
        <v>236</v>
      </c>
      <c r="C395" s="1">
        <f t="shared" si="155"/>
        <v>3445</v>
      </c>
      <c r="D395" s="7">
        <f>IF(N395&gt;0, RANK(N395,(N395:P395,Q395:AE395)),0)</f>
        <v>2</v>
      </c>
      <c r="E395" s="7">
        <f>IF(O395&gt;0,RANK(O395,(N395:P395,Q395:AE395)),0)</f>
        <v>1</v>
      </c>
      <c r="F395" s="7">
        <f>IF(P395&gt;0,RANK(P395,(N395:P395,Q395:AE395)),0)</f>
        <v>0</v>
      </c>
      <c r="G395" s="45">
        <f t="shared" si="152"/>
        <v>2065</v>
      </c>
      <c r="H395" s="48">
        <f t="shared" si="153"/>
        <v>0.59941944847605222</v>
      </c>
      <c r="I395" s="2"/>
      <c r="J395" s="2">
        <f t="shared" si="156"/>
        <v>0.17068214804063861</v>
      </c>
      <c r="K395" s="2">
        <f t="shared" si="157"/>
        <v>0.77010159651669086</v>
      </c>
      <c r="L395" s="2">
        <f t="shared" si="158"/>
        <v>0</v>
      </c>
      <c r="M395" s="2">
        <f t="shared" si="159"/>
        <v>5.9216255442670507E-2</v>
      </c>
      <c r="N395" s="1">
        <v>588</v>
      </c>
      <c r="O395" s="1">
        <v>2653</v>
      </c>
      <c r="Q395" s="1">
        <v>93</v>
      </c>
      <c r="U395" s="1">
        <v>111</v>
      </c>
      <c r="AG395" s="5">
        <f>IF(Q395&gt;0,RANK(Q395,(N395:P395,Q395:AE395)),0)</f>
        <v>4</v>
      </c>
      <c r="AH395" s="5">
        <f>IF(R395&gt;0,RANK(R395,(N395:P395,Q395:AE395)),0)</f>
        <v>0</v>
      </c>
      <c r="AI395" s="5">
        <f>IF(T395&gt;0,RANK(T395,(N395:P395,Q395:AE395)),0)</f>
        <v>0</v>
      </c>
      <c r="AJ395" s="5">
        <f>IF(S395&gt;0,RANK(S395,(N395:P395,Q395:AE395)),0)</f>
        <v>0</v>
      </c>
      <c r="AK395" s="2">
        <f t="shared" si="160"/>
        <v>2.6995645863570391E-2</v>
      </c>
      <c r="AL395" s="2">
        <f t="shared" si="161"/>
        <v>0</v>
      </c>
      <c r="AM395" s="2">
        <f t="shared" si="162"/>
        <v>0</v>
      </c>
      <c r="AN395" s="2">
        <f t="shared" si="163"/>
        <v>0</v>
      </c>
      <c r="AP395" t="s">
        <v>175</v>
      </c>
      <c r="AQ395" t="s">
        <v>236</v>
      </c>
      <c r="AR395">
        <v>1</v>
      </c>
      <c r="AT395" s="77">
        <v>38</v>
      </c>
      <c r="AU395" s="79">
        <v>9</v>
      </c>
      <c r="AV395" s="82">
        <f t="shared" si="142"/>
        <v>38009</v>
      </c>
      <c r="AW395" s="82">
        <f t="shared" si="154"/>
        <v>38009</v>
      </c>
      <c r="AX395" s="5" t="s">
        <v>195</v>
      </c>
    </row>
    <row r="396" spans="1:50" ht="15" hidden="1" customHeight="1" outlineLevel="1" x14ac:dyDescent="0.2">
      <c r="A396" t="s">
        <v>382</v>
      </c>
      <c r="B396" t="s">
        <v>236</v>
      </c>
      <c r="C396" s="1">
        <f t="shared" si="155"/>
        <v>1636</v>
      </c>
      <c r="D396" s="7">
        <f>IF(N396&gt;0, RANK(N396,(N396:P396,Q396:AE396)),0)</f>
        <v>2</v>
      </c>
      <c r="E396" s="7">
        <f>IF(O396&gt;0,RANK(O396,(N396:P396,Q396:AE396)),0)</f>
        <v>1</v>
      </c>
      <c r="F396" s="7">
        <f>IF(P396&gt;0,RANK(P396,(N396:P396,Q396:AE396)),0)</f>
        <v>0</v>
      </c>
      <c r="G396" s="45">
        <f t="shared" si="152"/>
        <v>1083</v>
      </c>
      <c r="H396" s="48">
        <f t="shared" si="153"/>
        <v>0.66198044009779955</v>
      </c>
      <c r="I396" s="2"/>
      <c r="J396" s="2">
        <f t="shared" si="156"/>
        <v>0.10452322738386308</v>
      </c>
      <c r="K396" s="2">
        <f t="shared" si="157"/>
        <v>0.76650366748166254</v>
      </c>
      <c r="L396" s="2">
        <f t="shared" si="158"/>
        <v>0</v>
      </c>
      <c r="M396" s="2">
        <f t="shared" si="159"/>
        <v>0.12897310513447435</v>
      </c>
      <c r="N396" s="1">
        <v>171</v>
      </c>
      <c r="O396" s="1">
        <v>1254</v>
      </c>
      <c r="Q396" s="1">
        <v>53</v>
      </c>
      <c r="U396" s="1">
        <v>158</v>
      </c>
      <c r="AG396" s="5">
        <f>IF(Q396&gt;0,RANK(Q396,(N396:P396,Q396:AE396)),0)</f>
        <v>4</v>
      </c>
      <c r="AH396" s="5">
        <f>IF(R396&gt;0,RANK(R396,(N396:P396,Q396:AE396)),0)</f>
        <v>0</v>
      </c>
      <c r="AI396" s="5">
        <f>IF(T396&gt;0,RANK(T396,(N396:P396,Q396:AE396)),0)</f>
        <v>0</v>
      </c>
      <c r="AJ396" s="5">
        <f>IF(S396&gt;0,RANK(S396,(N396:P396,Q396:AE396)),0)</f>
        <v>0</v>
      </c>
      <c r="AK396" s="2">
        <f t="shared" si="160"/>
        <v>3.2396088019559899E-2</v>
      </c>
      <c r="AL396" s="2">
        <f t="shared" si="161"/>
        <v>0</v>
      </c>
      <c r="AM396" s="2">
        <f t="shared" si="162"/>
        <v>0</v>
      </c>
      <c r="AN396" s="2">
        <f t="shared" si="163"/>
        <v>0</v>
      </c>
      <c r="AP396" t="s">
        <v>382</v>
      </c>
      <c r="AQ396" t="s">
        <v>236</v>
      </c>
      <c r="AR396">
        <v>1</v>
      </c>
      <c r="AT396" s="77">
        <v>38</v>
      </c>
      <c r="AU396" s="79">
        <v>11</v>
      </c>
      <c r="AV396" s="82">
        <f t="shared" si="142"/>
        <v>38011</v>
      </c>
      <c r="AW396" s="82">
        <f t="shared" si="154"/>
        <v>38011</v>
      </c>
      <c r="AX396" s="5" t="s">
        <v>195</v>
      </c>
    </row>
    <row r="397" spans="1:50" ht="15" hidden="1" customHeight="1" outlineLevel="1" x14ac:dyDescent="0.2">
      <c r="A397" t="s">
        <v>300</v>
      </c>
      <c r="B397" t="s">
        <v>236</v>
      </c>
      <c r="C397" s="1">
        <f t="shared" si="155"/>
        <v>1142</v>
      </c>
      <c r="D397" s="7">
        <f>IF(N397&gt;0, RANK(N397,(N397:P397,Q397:AE397)),0)</f>
        <v>2</v>
      </c>
      <c r="E397" s="7">
        <f>IF(O397&gt;0,RANK(O397,(N397:P397,Q397:AE397)),0)</f>
        <v>1</v>
      </c>
      <c r="F397" s="7">
        <f>IF(P397&gt;0,RANK(P397,(N397:P397,Q397:AE397)),0)</f>
        <v>0</v>
      </c>
      <c r="G397" s="45">
        <f t="shared" si="152"/>
        <v>731</v>
      </c>
      <c r="H397" s="48">
        <f t="shared" si="153"/>
        <v>0.64010507880910683</v>
      </c>
      <c r="I397" s="2"/>
      <c r="J397" s="2">
        <f t="shared" si="156"/>
        <v>0.11295971978984239</v>
      </c>
      <c r="K397" s="2">
        <f t="shared" si="157"/>
        <v>0.75306479859894926</v>
      </c>
      <c r="L397" s="2">
        <f t="shared" si="158"/>
        <v>0</v>
      </c>
      <c r="M397" s="2">
        <f t="shared" si="159"/>
        <v>0.13397548161120831</v>
      </c>
      <c r="N397" s="1">
        <v>129</v>
      </c>
      <c r="O397" s="1">
        <v>860</v>
      </c>
      <c r="Q397" s="1">
        <v>43</v>
      </c>
      <c r="U397" s="1">
        <v>110</v>
      </c>
      <c r="AG397" s="5">
        <f>IF(Q397&gt;0,RANK(Q397,(N397:P397,Q397:AE397)),0)</f>
        <v>4</v>
      </c>
      <c r="AH397" s="5">
        <f>IF(R397&gt;0,RANK(R397,(N397:P397,Q397:AE397)),0)</f>
        <v>0</v>
      </c>
      <c r="AI397" s="5">
        <f>IF(T397&gt;0,RANK(T397,(N397:P397,Q397:AE397)),0)</f>
        <v>0</v>
      </c>
      <c r="AJ397" s="5">
        <f>IF(S397&gt;0,RANK(S397,(N397:P397,Q397:AE397)),0)</f>
        <v>0</v>
      </c>
      <c r="AK397" s="2">
        <f t="shared" si="160"/>
        <v>3.7653239929947457E-2</v>
      </c>
      <c r="AL397" s="2">
        <f t="shared" si="161"/>
        <v>0</v>
      </c>
      <c r="AM397" s="2">
        <f t="shared" si="162"/>
        <v>0</v>
      </c>
      <c r="AN397" s="2">
        <f t="shared" si="163"/>
        <v>0</v>
      </c>
      <c r="AP397" t="s">
        <v>300</v>
      </c>
      <c r="AQ397" t="s">
        <v>236</v>
      </c>
      <c r="AR397">
        <v>1</v>
      </c>
      <c r="AT397" s="77">
        <v>38</v>
      </c>
      <c r="AU397" s="79">
        <v>13</v>
      </c>
      <c r="AV397" s="82">
        <f t="shared" si="142"/>
        <v>38013</v>
      </c>
      <c r="AW397" s="82">
        <f t="shared" si="154"/>
        <v>38013</v>
      </c>
      <c r="AX397" s="5" t="s">
        <v>195</v>
      </c>
    </row>
    <row r="398" spans="1:50" ht="15" hidden="1" customHeight="1" outlineLevel="1" x14ac:dyDescent="0.2">
      <c r="A398" t="s">
        <v>649</v>
      </c>
      <c r="B398" t="s">
        <v>236</v>
      </c>
      <c r="C398" s="1">
        <f t="shared" si="155"/>
        <v>50003</v>
      </c>
      <c r="D398" s="7">
        <f>IF(N398&gt;0, RANK(N398,(N398:P398,Q398:AE398)),0)</f>
        <v>2</v>
      </c>
      <c r="E398" s="7">
        <f>IF(O398&gt;0,RANK(O398,(N398:P398,Q398:AE398)),0)</f>
        <v>1</v>
      </c>
      <c r="F398" s="7">
        <f>IF(P398&gt;0,RANK(P398,(N398:P398,Q398:AE398)),0)</f>
        <v>0</v>
      </c>
      <c r="G398" s="45">
        <f t="shared" si="152"/>
        <v>19003</v>
      </c>
      <c r="H398" s="48">
        <f t="shared" si="153"/>
        <v>0.38003719776813394</v>
      </c>
      <c r="I398" s="2"/>
      <c r="J398" s="2">
        <f t="shared" si="156"/>
        <v>0.24126552406855589</v>
      </c>
      <c r="K398" s="2">
        <f t="shared" si="157"/>
        <v>0.62130272183668978</v>
      </c>
      <c r="L398" s="2">
        <f t="shared" si="158"/>
        <v>0</v>
      </c>
      <c r="M398" s="2">
        <f t="shared" si="159"/>
        <v>0.13743175409475428</v>
      </c>
      <c r="N398" s="1">
        <v>12064</v>
      </c>
      <c r="O398" s="1">
        <v>31067</v>
      </c>
      <c r="Q398" s="1">
        <v>2385</v>
      </c>
      <c r="U398" s="1">
        <v>4487</v>
      </c>
      <c r="AG398" s="5">
        <f>IF(Q398&gt;0,RANK(Q398,(N398:P398,Q398:AE398)),0)</f>
        <v>4</v>
      </c>
      <c r="AH398" s="5">
        <f>IF(R398&gt;0,RANK(R398,(N398:P398,Q398:AE398)),0)</f>
        <v>0</v>
      </c>
      <c r="AI398" s="5">
        <f>IF(T398&gt;0,RANK(T398,(N398:P398,Q398:AE398)),0)</f>
        <v>0</v>
      </c>
      <c r="AJ398" s="5">
        <f>IF(S398&gt;0,RANK(S398,(N398:P398,Q398:AE398)),0)</f>
        <v>0</v>
      </c>
      <c r="AK398" s="2">
        <f t="shared" si="160"/>
        <v>4.7697138171709695E-2</v>
      </c>
      <c r="AL398" s="2">
        <f t="shared" si="161"/>
        <v>0</v>
      </c>
      <c r="AM398" s="2">
        <f t="shared" si="162"/>
        <v>0</v>
      </c>
      <c r="AN398" s="2">
        <f t="shared" si="163"/>
        <v>0</v>
      </c>
      <c r="AP398" t="s">
        <v>649</v>
      </c>
      <c r="AQ398" t="s">
        <v>236</v>
      </c>
      <c r="AR398">
        <v>1</v>
      </c>
      <c r="AT398" s="77">
        <v>38</v>
      </c>
      <c r="AU398" s="79">
        <v>15</v>
      </c>
      <c r="AV398" s="82">
        <f t="shared" si="142"/>
        <v>38015</v>
      </c>
      <c r="AW398" s="82">
        <f t="shared" si="154"/>
        <v>38015</v>
      </c>
      <c r="AX398" s="5" t="s">
        <v>195</v>
      </c>
    </row>
    <row r="399" spans="1:50" ht="15" hidden="1" customHeight="1" outlineLevel="1" x14ac:dyDescent="0.2">
      <c r="A399" t="s">
        <v>420</v>
      </c>
      <c r="B399" t="s">
        <v>236</v>
      </c>
      <c r="C399" s="1">
        <f t="shared" si="155"/>
        <v>85392</v>
      </c>
      <c r="D399" s="7">
        <f>IF(N399&gt;0, RANK(N399,(N399:P399,Q399:AE399)),0)</f>
        <v>2</v>
      </c>
      <c r="E399" s="7">
        <f>IF(O399&gt;0,RANK(O399,(N399:P399,Q399:AE399)),0)</f>
        <v>1</v>
      </c>
      <c r="F399" s="7">
        <f>IF(P399&gt;0,RANK(P399,(N399:P399,Q399:AE399)),0)</f>
        <v>0</v>
      </c>
      <c r="G399" s="45">
        <f t="shared" si="152"/>
        <v>19594</v>
      </c>
      <c r="H399" s="48">
        <f t="shared" si="153"/>
        <v>0.22945943413902942</v>
      </c>
      <c r="I399" s="2"/>
      <c r="J399" s="2">
        <f t="shared" si="156"/>
        <v>0.36367575416900882</v>
      </c>
      <c r="K399" s="2">
        <f t="shared" si="157"/>
        <v>0.59313518830803824</v>
      </c>
      <c r="L399" s="2">
        <f t="shared" si="158"/>
        <v>0</v>
      </c>
      <c r="M399" s="2">
        <f t="shared" si="159"/>
        <v>4.3189057522952989E-2</v>
      </c>
      <c r="N399" s="1">
        <v>31055</v>
      </c>
      <c r="O399" s="1">
        <v>50649</v>
      </c>
      <c r="Q399" s="1">
        <v>2737</v>
      </c>
      <c r="U399" s="1">
        <v>951</v>
      </c>
      <c r="AG399" s="5">
        <f>IF(Q399&gt;0,RANK(Q399,(N399:P399,Q399:AE399)),0)</f>
        <v>3</v>
      </c>
      <c r="AH399" s="5">
        <f>IF(R399&gt;0,RANK(R399,(N399:P399,Q399:AE399)),0)</f>
        <v>0</v>
      </c>
      <c r="AI399" s="5">
        <f>IF(T399&gt;0,RANK(T399,(N399:P399,Q399:AE399)),0)</f>
        <v>0</v>
      </c>
      <c r="AJ399" s="5">
        <f>IF(S399&gt;0,RANK(S399,(N399:P399,Q399:AE399)),0)</f>
        <v>0</v>
      </c>
      <c r="AK399" s="2">
        <f t="shared" si="160"/>
        <v>3.2052182874273936E-2</v>
      </c>
      <c r="AL399" s="2">
        <f t="shared" si="161"/>
        <v>0</v>
      </c>
      <c r="AM399" s="2">
        <f t="shared" si="162"/>
        <v>0</v>
      </c>
      <c r="AN399" s="2">
        <f t="shared" si="163"/>
        <v>0</v>
      </c>
      <c r="AP399" t="s">
        <v>420</v>
      </c>
      <c r="AQ399" t="s">
        <v>236</v>
      </c>
      <c r="AR399">
        <v>1</v>
      </c>
      <c r="AT399" s="77">
        <v>38</v>
      </c>
      <c r="AU399" s="79">
        <v>17</v>
      </c>
      <c r="AV399" s="82">
        <f t="shared" si="142"/>
        <v>38017</v>
      </c>
      <c r="AW399" s="82">
        <f t="shared" si="154"/>
        <v>38017</v>
      </c>
      <c r="AX399" s="5" t="s">
        <v>195</v>
      </c>
    </row>
    <row r="400" spans="1:50" ht="15" hidden="1" customHeight="1" outlineLevel="1" x14ac:dyDescent="0.2">
      <c r="A400" t="s">
        <v>62</v>
      </c>
      <c r="B400" t="s">
        <v>236</v>
      </c>
      <c r="C400" s="1">
        <f t="shared" si="155"/>
        <v>2011</v>
      </c>
      <c r="D400" s="7">
        <f>IF(N400&gt;0, RANK(N400,(N400:P400,Q400:AE400)),0)</f>
        <v>2</v>
      </c>
      <c r="E400" s="7">
        <f>IF(O400&gt;0,RANK(O400,(N400:P400,Q400:AE400)),0)</f>
        <v>1</v>
      </c>
      <c r="F400" s="7">
        <f>IF(P400&gt;0,RANK(P400,(N400:P400,Q400:AE400)),0)</f>
        <v>0</v>
      </c>
      <c r="G400" s="45">
        <f t="shared" si="152"/>
        <v>1208</v>
      </c>
      <c r="H400" s="48">
        <f t="shared" si="153"/>
        <v>0.6006961710591745</v>
      </c>
      <c r="I400" s="2"/>
      <c r="J400" s="2">
        <f t="shared" si="156"/>
        <v>0.17056190949776232</v>
      </c>
      <c r="K400" s="2">
        <f t="shared" si="157"/>
        <v>0.7712580805569369</v>
      </c>
      <c r="L400" s="2">
        <f t="shared" si="158"/>
        <v>0</v>
      </c>
      <c r="M400" s="2">
        <f t="shared" si="159"/>
        <v>5.8180009945300815E-2</v>
      </c>
      <c r="N400" s="1">
        <v>343</v>
      </c>
      <c r="O400" s="1">
        <v>1551</v>
      </c>
      <c r="Q400" s="1">
        <v>55</v>
      </c>
      <c r="U400" s="1">
        <v>62</v>
      </c>
      <c r="AG400" s="5">
        <f>IF(Q400&gt;0,RANK(Q400,(N400:P400,Q400:AE400)),0)</f>
        <v>4</v>
      </c>
      <c r="AH400" s="5">
        <f>IF(R400&gt;0,RANK(R400,(N400:P400,Q400:AE400)),0)</f>
        <v>0</v>
      </c>
      <c r="AI400" s="5">
        <f>IF(T400&gt;0,RANK(T400,(N400:P400,Q400:AE400)),0)</f>
        <v>0</v>
      </c>
      <c r="AJ400" s="5">
        <f>IF(S400&gt;0,RANK(S400,(N400:P400,Q400:AE400)),0)</f>
        <v>0</v>
      </c>
      <c r="AK400" s="2">
        <f t="shared" si="160"/>
        <v>2.7349577324714072E-2</v>
      </c>
      <c r="AL400" s="2">
        <f t="shared" si="161"/>
        <v>0</v>
      </c>
      <c r="AM400" s="2">
        <f t="shared" si="162"/>
        <v>0</v>
      </c>
      <c r="AN400" s="2">
        <f t="shared" si="163"/>
        <v>0</v>
      </c>
      <c r="AP400" t="s">
        <v>62</v>
      </c>
      <c r="AQ400" t="s">
        <v>236</v>
      </c>
      <c r="AR400">
        <v>1</v>
      </c>
      <c r="AT400" s="77">
        <v>38</v>
      </c>
      <c r="AU400" s="79">
        <v>19</v>
      </c>
      <c r="AV400" s="82">
        <f t="shared" si="142"/>
        <v>38019</v>
      </c>
      <c r="AW400" s="82">
        <f t="shared" si="154"/>
        <v>38019</v>
      </c>
      <c r="AX400" s="5" t="s">
        <v>195</v>
      </c>
    </row>
    <row r="401" spans="1:50" ht="15" hidden="1" customHeight="1" outlineLevel="1" x14ac:dyDescent="0.2">
      <c r="A401" t="s">
        <v>390</v>
      </c>
      <c r="B401" t="s">
        <v>236</v>
      </c>
      <c r="C401" s="1">
        <f t="shared" si="155"/>
        <v>2422</v>
      </c>
      <c r="D401" s="7">
        <f>IF(N401&gt;0, RANK(N401,(N401:P401,Q401:AE401)),0)</f>
        <v>2</v>
      </c>
      <c r="E401" s="7">
        <f>IF(O401&gt;0,RANK(O401,(N401:P401,Q401:AE401)),0)</f>
        <v>1</v>
      </c>
      <c r="F401" s="7">
        <f>IF(P401&gt;0,RANK(P401,(N401:P401,Q401:AE401)),0)</f>
        <v>0</v>
      </c>
      <c r="G401" s="45">
        <f t="shared" si="152"/>
        <v>1312</v>
      </c>
      <c r="H401" s="48">
        <f t="shared" si="153"/>
        <v>0.54170107349298102</v>
      </c>
      <c r="I401" s="2"/>
      <c r="J401" s="2">
        <f t="shared" si="156"/>
        <v>0.19777043765483071</v>
      </c>
      <c r="K401" s="2">
        <f t="shared" si="157"/>
        <v>0.73947151114781173</v>
      </c>
      <c r="L401" s="2">
        <f t="shared" si="158"/>
        <v>0</v>
      </c>
      <c r="M401" s="2">
        <f t="shared" si="159"/>
        <v>6.2758051197357556E-2</v>
      </c>
      <c r="N401" s="1">
        <v>479</v>
      </c>
      <c r="O401" s="1">
        <v>1791</v>
      </c>
      <c r="Q401" s="1">
        <v>72</v>
      </c>
      <c r="U401" s="1">
        <v>80</v>
      </c>
      <c r="AG401" s="5">
        <f>IF(Q401&gt;0,RANK(Q401,(N401:P401,Q401:AE401)),0)</f>
        <v>4</v>
      </c>
      <c r="AH401" s="5">
        <f>IF(R401&gt;0,RANK(R401,(N401:P401,Q401:AE401)),0)</f>
        <v>0</v>
      </c>
      <c r="AI401" s="5">
        <f>IF(T401&gt;0,RANK(T401,(N401:P401,Q401:AE401)),0)</f>
        <v>0</v>
      </c>
      <c r="AJ401" s="5">
        <f>IF(S401&gt;0,RANK(S401,(N401:P401,Q401:AE401)),0)</f>
        <v>0</v>
      </c>
      <c r="AK401" s="2">
        <f t="shared" si="160"/>
        <v>2.972749793559042E-2</v>
      </c>
      <c r="AL401" s="2">
        <f t="shared" si="161"/>
        <v>0</v>
      </c>
      <c r="AM401" s="2">
        <f t="shared" si="162"/>
        <v>0</v>
      </c>
      <c r="AN401" s="2">
        <f t="shared" si="163"/>
        <v>0</v>
      </c>
      <c r="AP401" t="s">
        <v>390</v>
      </c>
      <c r="AQ401" t="s">
        <v>236</v>
      </c>
      <c r="AR401">
        <v>1</v>
      </c>
      <c r="AT401" s="77">
        <v>38</v>
      </c>
      <c r="AU401" s="79">
        <v>21</v>
      </c>
      <c r="AV401" s="82">
        <f t="shared" si="142"/>
        <v>38021</v>
      </c>
      <c r="AW401" s="82">
        <f t="shared" si="154"/>
        <v>38021</v>
      </c>
      <c r="AX401" s="5" t="s">
        <v>195</v>
      </c>
    </row>
    <row r="402" spans="1:50" ht="15" hidden="1" customHeight="1" outlineLevel="1" x14ac:dyDescent="0.2">
      <c r="A402" t="s">
        <v>514</v>
      </c>
      <c r="B402" t="s">
        <v>236</v>
      </c>
      <c r="C402" s="1">
        <f t="shared" si="155"/>
        <v>1196</v>
      </c>
      <c r="D402" s="7">
        <f>IF(N402&gt;0, RANK(N402,(N402:P402,Q402:AE402)),0)</f>
        <v>2</v>
      </c>
      <c r="E402" s="7">
        <f>IF(O402&gt;0,RANK(O402,(N402:P402,Q402:AE402)),0)</f>
        <v>1</v>
      </c>
      <c r="F402" s="7">
        <f>IF(P402&gt;0,RANK(P402,(N402:P402,Q402:AE402)),0)</f>
        <v>0</v>
      </c>
      <c r="G402" s="45">
        <f t="shared" si="152"/>
        <v>718</v>
      </c>
      <c r="H402" s="48">
        <f t="shared" si="153"/>
        <v>0.60033444816053516</v>
      </c>
      <c r="I402" s="2"/>
      <c r="J402" s="2">
        <f t="shared" si="156"/>
        <v>0.16722408026755853</v>
      </c>
      <c r="K402" s="2">
        <f t="shared" si="157"/>
        <v>0.76755852842809369</v>
      </c>
      <c r="L402" s="2">
        <f t="shared" si="158"/>
        <v>0</v>
      </c>
      <c r="M402" s="2">
        <f t="shared" si="159"/>
        <v>6.5217391304347783E-2</v>
      </c>
      <c r="N402" s="1">
        <v>200</v>
      </c>
      <c r="O402" s="1">
        <v>918</v>
      </c>
      <c r="Q402" s="1">
        <v>40</v>
      </c>
      <c r="U402" s="1">
        <v>38</v>
      </c>
      <c r="AG402" s="5">
        <f>IF(Q402&gt;0,RANK(Q402,(N402:P402,Q402:AE402)),0)</f>
        <v>3</v>
      </c>
      <c r="AH402" s="5">
        <f>IF(R402&gt;0,RANK(R402,(N402:P402,Q402:AE402)),0)</f>
        <v>0</v>
      </c>
      <c r="AI402" s="5">
        <f>IF(T402&gt;0,RANK(T402,(N402:P402,Q402:AE402)),0)</f>
        <v>0</v>
      </c>
      <c r="AJ402" s="5">
        <f>IF(S402&gt;0,RANK(S402,(N402:P402,Q402:AE402)),0)</f>
        <v>0</v>
      </c>
      <c r="AK402" s="2">
        <f t="shared" si="160"/>
        <v>3.3444816053511704E-2</v>
      </c>
      <c r="AL402" s="2">
        <f t="shared" si="161"/>
        <v>0</v>
      </c>
      <c r="AM402" s="2">
        <f t="shared" si="162"/>
        <v>0</v>
      </c>
      <c r="AN402" s="2">
        <f t="shared" si="163"/>
        <v>0</v>
      </c>
      <c r="AP402" t="s">
        <v>514</v>
      </c>
      <c r="AQ402" t="s">
        <v>236</v>
      </c>
      <c r="AR402">
        <v>1</v>
      </c>
      <c r="AT402" s="77">
        <v>38</v>
      </c>
      <c r="AU402" s="79">
        <v>23</v>
      </c>
      <c r="AV402" s="82">
        <f t="shared" si="142"/>
        <v>38023</v>
      </c>
      <c r="AW402" s="82">
        <f t="shared" si="154"/>
        <v>38023</v>
      </c>
      <c r="AX402" s="5" t="s">
        <v>195</v>
      </c>
    </row>
    <row r="403" spans="1:50" ht="15" hidden="1" customHeight="1" outlineLevel="1" x14ac:dyDescent="0.2">
      <c r="A403" t="s">
        <v>403</v>
      </c>
      <c r="B403" t="s">
        <v>236</v>
      </c>
      <c r="C403" s="1">
        <f t="shared" si="155"/>
        <v>2310</v>
      </c>
      <c r="D403" s="7">
        <f>IF(N403&gt;0, RANK(N403,(N403:P403,Q403:AE403)),0)</f>
        <v>2</v>
      </c>
      <c r="E403" s="7">
        <f>IF(O403&gt;0,RANK(O403,(N403:P403,Q403:AE403)),0)</f>
        <v>1</v>
      </c>
      <c r="F403" s="7">
        <f>IF(P403&gt;0,RANK(P403,(N403:P403,Q403:AE403)),0)</f>
        <v>0</v>
      </c>
      <c r="G403" s="45">
        <f t="shared" si="152"/>
        <v>1431</v>
      </c>
      <c r="H403" s="48">
        <f t="shared" si="153"/>
        <v>0.61948051948051952</v>
      </c>
      <c r="I403" s="2"/>
      <c r="J403" s="2">
        <f t="shared" si="156"/>
        <v>0.12121212121212122</v>
      </c>
      <c r="K403" s="2">
        <f t="shared" si="157"/>
        <v>0.74069264069264074</v>
      </c>
      <c r="L403" s="2">
        <f t="shared" si="158"/>
        <v>0</v>
      </c>
      <c r="M403" s="2">
        <f t="shared" si="159"/>
        <v>0.13809523809523805</v>
      </c>
      <c r="N403" s="1">
        <v>280</v>
      </c>
      <c r="O403" s="1">
        <v>1711</v>
      </c>
      <c r="Q403" s="1">
        <v>99</v>
      </c>
      <c r="U403" s="1">
        <v>220</v>
      </c>
      <c r="AG403" s="5">
        <f>IF(Q403&gt;0,RANK(Q403,(N403:P403,Q403:AE403)),0)</f>
        <v>4</v>
      </c>
      <c r="AH403" s="5">
        <f>IF(R403&gt;0,RANK(R403,(N403:P403,Q403:AE403)),0)</f>
        <v>0</v>
      </c>
      <c r="AI403" s="5">
        <f>IF(T403&gt;0,RANK(T403,(N403:P403,Q403:AE403)),0)</f>
        <v>0</v>
      </c>
      <c r="AJ403" s="5">
        <f>IF(S403&gt;0,RANK(S403,(N403:P403,Q403:AE403)),0)</f>
        <v>0</v>
      </c>
      <c r="AK403" s="2">
        <f t="shared" si="160"/>
        <v>4.2857142857142858E-2</v>
      </c>
      <c r="AL403" s="2">
        <f t="shared" si="161"/>
        <v>0</v>
      </c>
      <c r="AM403" s="2">
        <f t="shared" si="162"/>
        <v>0</v>
      </c>
      <c r="AN403" s="2">
        <f t="shared" si="163"/>
        <v>0</v>
      </c>
      <c r="AP403" t="s">
        <v>403</v>
      </c>
      <c r="AQ403" t="s">
        <v>236</v>
      </c>
      <c r="AR403">
        <v>1</v>
      </c>
      <c r="AT403" s="77">
        <v>38</v>
      </c>
      <c r="AU403" s="79">
        <v>25</v>
      </c>
      <c r="AV403" s="82">
        <f t="shared" si="142"/>
        <v>38025</v>
      </c>
      <c r="AW403" s="82">
        <f t="shared" si="154"/>
        <v>38025</v>
      </c>
      <c r="AX403" s="5" t="s">
        <v>195</v>
      </c>
    </row>
    <row r="404" spans="1:50" ht="15" hidden="1" customHeight="1" outlineLevel="1" x14ac:dyDescent="0.2">
      <c r="A404" t="s">
        <v>133</v>
      </c>
      <c r="B404" t="s">
        <v>236</v>
      </c>
      <c r="C404" s="1">
        <f t="shared" si="155"/>
        <v>1253</v>
      </c>
      <c r="D404" s="7">
        <f>IF(N404&gt;0, RANK(N404,(N404:P404,Q404:AE404)),0)</f>
        <v>2</v>
      </c>
      <c r="E404" s="7">
        <f>IF(O404&gt;0,RANK(O404,(N404:P404,Q404:AE404)),0)</f>
        <v>1</v>
      </c>
      <c r="F404" s="7">
        <f>IF(P404&gt;0,RANK(P404,(N404:P404,Q404:AE404)),0)</f>
        <v>0</v>
      </c>
      <c r="G404" s="45">
        <f t="shared" si="152"/>
        <v>540</v>
      </c>
      <c r="H404" s="48">
        <f t="shared" si="153"/>
        <v>0.4309656823623304</v>
      </c>
      <c r="I404" s="2"/>
      <c r="J404" s="2">
        <f t="shared" si="156"/>
        <v>0.24501197126895452</v>
      </c>
      <c r="K404" s="2">
        <f t="shared" si="157"/>
        <v>0.67597765363128492</v>
      </c>
      <c r="L404" s="2">
        <f t="shared" si="158"/>
        <v>0</v>
      </c>
      <c r="M404" s="2">
        <f t="shared" si="159"/>
        <v>7.901037509976061E-2</v>
      </c>
      <c r="N404" s="1">
        <v>307</v>
      </c>
      <c r="O404" s="1">
        <v>847</v>
      </c>
      <c r="Q404" s="1">
        <v>37</v>
      </c>
      <c r="U404" s="1">
        <v>62</v>
      </c>
      <c r="AG404" s="5">
        <f>IF(Q404&gt;0,RANK(Q404,(N404:P404,Q404:AE404)),0)</f>
        <v>4</v>
      </c>
      <c r="AH404" s="5">
        <f>IF(R404&gt;0,RANK(R404,(N404:P404,Q404:AE404)),0)</f>
        <v>0</v>
      </c>
      <c r="AI404" s="5">
        <f>IF(T404&gt;0,RANK(T404,(N404:P404,Q404:AE404)),0)</f>
        <v>0</v>
      </c>
      <c r="AJ404" s="5">
        <f>IF(S404&gt;0,RANK(S404,(N404:P404,Q404:AE404)),0)</f>
        <v>0</v>
      </c>
      <c r="AK404" s="2">
        <f t="shared" si="160"/>
        <v>2.9529130087789304E-2</v>
      </c>
      <c r="AL404" s="2">
        <f t="shared" si="161"/>
        <v>0</v>
      </c>
      <c r="AM404" s="2">
        <f t="shared" si="162"/>
        <v>0</v>
      </c>
      <c r="AN404" s="2">
        <f t="shared" si="163"/>
        <v>0</v>
      </c>
      <c r="AP404" t="s">
        <v>133</v>
      </c>
      <c r="AQ404" t="s">
        <v>236</v>
      </c>
      <c r="AR404">
        <v>1</v>
      </c>
      <c r="AT404" s="77">
        <v>38</v>
      </c>
      <c r="AU404" s="79">
        <v>27</v>
      </c>
      <c r="AV404" s="82">
        <f t="shared" si="142"/>
        <v>38027</v>
      </c>
      <c r="AW404" s="82">
        <f t="shared" si="154"/>
        <v>38027</v>
      </c>
      <c r="AX404" s="5" t="s">
        <v>195</v>
      </c>
    </row>
    <row r="405" spans="1:50" ht="15" hidden="1" customHeight="1" outlineLevel="1" x14ac:dyDescent="0.2">
      <c r="A405" t="s">
        <v>750</v>
      </c>
      <c r="B405" t="s">
        <v>236</v>
      </c>
      <c r="C405" s="1">
        <f t="shared" si="155"/>
        <v>1956</v>
      </c>
      <c r="D405" s="7">
        <f>IF(N405&gt;0, RANK(N405,(N405:P405,Q405:AE405)),0)</f>
        <v>3</v>
      </c>
      <c r="E405" s="7">
        <f>IF(O405&gt;0,RANK(O405,(N405:P405,Q405:AE405)),0)</f>
        <v>1</v>
      </c>
      <c r="F405" s="7">
        <f>IF(P405&gt;0,RANK(P405,(N405:P405,Q405:AE405)),0)</f>
        <v>0</v>
      </c>
      <c r="G405" s="45">
        <f t="shared" si="152"/>
        <v>1150</v>
      </c>
      <c r="H405" s="48">
        <f t="shared" si="153"/>
        <v>0.58793456032719837</v>
      </c>
      <c r="I405" s="2"/>
      <c r="J405" s="2">
        <f t="shared" si="156"/>
        <v>0.11503067484662577</v>
      </c>
      <c r="K405" s="2">
        <f t="shared" si="157"/>
        <v>0.70296523517382414</v>
      </c>
      <c r="L405" s="2">
        <f t="shared" si="158"/>
        <v>0</v>
      </c>
      <c r="M405" s="2">
        <f t="shared" si="159"/>
        <v>0.18200408997955009</v>
      </c>
      <c r="N405" s="1">
        <v>225</v>
      </c>
      <c r="O405" s="1">
        <v>1375</v>
      </c>
      <c r="Q405" s="1">
        <v>98</v>
      </c>
      <c r="U405" s="1">
        <v>258</v>
      </c>
      <c r="AG405" s="5">
        <f>IF(Q405&gt;0,RANK(Q405,(N405:P405,Q405:AE405)),0)</f>
        <v>4</v>
      </c>
      <c r="AH405" s="5">
        <f>IF(R405&gt;0,RANK(R405,(N405:P405,Q405:AE405)),0)</f>
        <v>0</v>
      </c>
      <c r="AI405" s="5">
        <f>IF(T405&gt;0,RANK(T405,(N405:P405,Q405:AE405)),0)</f>
        <v>0</v>
      </c>
      <c r="AJ405" s="5">
        <f>IF(S405&gt;0,RANK(S405,(N405:P405,Q405:AE405)),0)</f>
        <v>0</v>
      </c>
      <c r="AK405" s="2">
        <f t="shared" si="160"/>
        <v>5.0102249488752554E-2</v>
      </c>
      <c r="AL405" s="2">
        <f t="shared" si="161"/>
        <v>0</v>
      </c>
      <c r="AM405" s="2">
        <f t="shared" si="162"/>
        <v>0</v>
      </c>
      <c r="AN405" s="2">
        <f t="shared" si="163"/>
        <v>0</v>
      </c>
      <c r="AP405" t="s">
        <v>750</v>
      </c>
      <c r="AQ405" t="s">
        <v>236</v>
      </c>
      <c r="AR405">
        <v>1</v>
      </c>
      <c r="AT405" s="77">
        <v>38</v>
      </c>
      <c r="AU405" s="79">
        <v>29</v>
      </c>
      <c r="AV405" s="82">
        <f t="shared" si="142"/>
        <v>38029</v>
      </c>
      <c r="AW405" s="82">
        <f t="shared" si="154"/>
        <v>38029</v>
      </c>
      <c r="AX405" s="5" t="s">
        <v>195</v>
      </c>
    </row>
    <row r="406" spans="1:50" ht="15" hidden="1" customHeight="1" outlineLevel="1" x14ac:dyDescent="0.2">
      <c r="A406" t="s">
        <v>751</v>
      </c>
      <c r="B406" t="s">
        <v>236</v>
      </c>
      <c r="C406" s="1">
        <f t="shared" si="155"/>
        <v>1757</v>
      </c>
      <c r="D406" s="7">
        <f>IF(N406&gt;0, RANK(N406,(N406:P406,Q406:AE406)),0)</f>
        <v>2</v>
      </c>
      <c r="E406" s="7">
        <f>IF(O406&gt;0,RANK(O406,(N406:P406,Q406:AE406)),0)</f>
        <v>1</v>
      </c>
      <c r="F406" s="7">
        <f>IF(P406&gt;0,RANK(P406,(N406:P406,Q406:AE406)),0)</f>
        <v>0</v>
      </c>
      <c r="G406" s="45">
        <f t="shared" si="152"/>
        <v>1027</v>
      </c>
      <c r="H406" s="48">
        <f t="shared" si="153"/>
        <v>0.58451906659077979</v>
      </c>
      <c r="I406" s="2"/>
      <c r="J406" s="2">
        <f t="shared" si="156"/>
        <v>0.16505406943653955</v>
      </c>
      <c r="K406" s="2">
        <f t="shared" si="157"/>
        <v>0.74957313602731934</v>
      </c>
      <c r="L406" s="2">
        <f t="shared" si="158"/>
        <v>0</v>
      </c>
      <c r="M406" s="2">
        <f t="shared" si="159"/>
        <v>8.5372794536141106E-2</v>
      </c>
      <c r="N406" s="1">
        <v>290</v>
      </c>
      <c r="O406" s="1">
        <v>1317</v>
      </c>
      <c r="Q406" s="1">
        <v>58</v>
      </c>
      <c r="U406" s="1">
        <v>92</v>
      </c>
      <c r="AG406" s="5">
        <f>IF(Q406&gt;0,RANK(Q406,(N406:P406,Q406:AE406)),0)</f>
        <v>4</v>
      </c>
      <c r="AH406" s="5">
        <f>IF(R406&gt;0,RANK(R406,(N406:P406,Q406:AE406)),0)</f>
        <v>0</v>
      </c>
      <c r="AI406" s="5">
        <f>IF(T406&gt;0,RANK(T406,(N406:P406,Q406:AE406)),0)</f>
        <v>0</v>
      </c>
      <c r="AJ406" s="5">
        <f>IF(S406&gt;0,RANK(S406,(N406:P406,Q406:AE406)),0)</f>
        <v>0</v>
      </c>
      <c r="AK406" s="2">
        <f t="shared" si="160"/>
        <v>3.3010813887307915E-2</v>
      </c>
      <c r="AL406" s="2">
        <f t="shared" si="161"/>
        <v>0</v>
      </c>
      <c r="AM406" s="2">
        <f t="shared" si="162"/>
        <v>0</v>
      </c>
      <c r="AN406" s="2">
        <f t="shared" si="163"/>
        <v>0</v>
      </c>
      <c r="AP406" t="s">
        <v>751</v>
      </c>
      <c r="AQ406" t="s">
        <v>236</v>
      </c>
      <c r="AR406">
        <v>1</v>
      </c>
      <c r="AT406" s="77">
        <v>38</v>
      </c>
      <c r="AU406" s="79">
        <v>31</v>
      </c>
      <c r="AV406" s="82">
        <f t="shared" si="142"/>
        <v>38031</v>
      </c>
      <c r="AW406" s="82">
        <f t="shared" si="154"/>
        <v>38031</v>
      </c>
      <c r="AX406" s="5" t="s">
        <v>195</v>
      </c>
    </row>
    <row r="407" spans="1:50" ht="15" hidden="1" customHeight="1" outlineLevel="1" x14ac:dyDescent="0.2">
      <c r="A407" t="s">
        <v>63</v>
      </c>
      <c r="B407" t="s">
        <v>236</v>
      </c>
      <c r="C407" s="1">
        <f t="shared" si="155"/>
        <v>1014</v>
      </c>
      <c r="D407" s="7">
        <f>IF(N407&gt;0, RANK(N407,(N407:P407,Q407:AE407)),0)</f>
        <v>2</v>
      </c>
      <c r="E407" s="7">
        <f>IF(O407&gt;0,RANK(O407,(N407:P407,Q407:AE407)),0)</f>
        <v>1</v>
      </c>
      <c r="F407" s="7">
        <f>IF(P407&gt;0,RANK(P407,(N407:P407,Q407:AE407)),0)</f>
        <v>0</v>
      </c>
      <c r="G407" s="45">
        <f t="shared" si="152"/>
        <v>687</v>
      </c>
      <c r="H407" s="48">
        <f t="shared" si="153"/>
        <v>0.6775147928994083</v>
      </c>
      <c r="I407" s="2"/>
      <c r="J407" s="2">
        <f t="shared" si="156"/>
        <v>0.10355029585798817</v>
      </c>
      <c r="K407" s="2">
        <f t="shared" si="157"/>
        <v>0.78106508875739644</v>
      </c>
      <c r="L407" s="2">
        <f t="shared" si="158"/>
        <v>0</v>
      </c>
      <c r="M407" s="2">
        <f t="shared" si="159"/>
        <v>0.11538461538461542</v>
      </c>
      <c r="N407" s="1">
        <v>105</v>
      </c>
      <c r="O407" s="1">
        <v>792</v>
      </c>
      <c r="Q407" s="1">
        <v>46</v>
      </c>
      <c r="U407" s="1">
        <v>71</v>
      </c>
      <c r="AG407" s="5">
        <f>IF(Q407&gt;0,RANK(Q407,(N407:P407,Q407:AE407)),0)</f>
        <v>4</v>
      </c>
      <c r="AH407" s="5">
        <f>IF(R407&gt;0,RANK(R407,(N407:P407,Q407:AE407)),0)</f>
        <v>0</v>
      </c>
      <c r="AI407" s="5">
        <f>IF(T407&gt;0,RANK(T407,(N407:P407,Q407:AE407)),0)</f>
        <v>0</v>
      </c>
      <c r="AJ407" s="5">
        <f>IF(S407&gt;0,RANK(S407,(N407:P407,Q407:AE407)),0)</f>
        <v>0</v>
      </c>
      <c r="AK407" s="2">
        <f t="shared" si="160"/>
        <v>4.5364891518737675E-2</v>
      </c>
      <c r="AL407" s="2">
        <f t="shared" si="161"/>
        <v>0</v>
      </c>
      <c r="AM407" s="2">
        <f t="shared" si="162"/>
        <v>0</v>
      </c>
      <c r="AN407" s="2">
        <f t="shared" si="163"/>
        <v>0</v>
      </c>
      <c r="AP407" t="s">
        <v>63</v>
      </c>
      <c r="AQ407" t="s">
        <v>236</v>
      </c>
      <c r="AR407">
        <v>1</v>
      </c>
      <c r="AT407" s="77">
        <v>38</v>
      </c>
      <c r="AU407" s="79">
        <v>33</v>
      </c>
      <c r="AV407" s="82">
        <f t="shared" ref="AV407:AV443" si="164">1000*AT407+AU407</f>
        <v>38033</v>
      </c>
      <c r="AW407" s="82">
        <f t="shared" si="154"/>
        <v>38033</v>
      </c>
      <c r="AX407" s="5" t="s">
        <v>195</v>
      </c>
    </row>
    <row r="408" spans="1:50" ht="15" hidden="1" customHeight="1" outlineLevel="1" x14ac:dyDescent="0.2">
      <c r="A408" t="s">
        <v>23</v>
      </c>
      <c r="B408" t="s">
        <v>236</v>
      </c>
      <c r="C408" s="1">
        <f t="shared" si="155"/>
        <v>30506</v>
      </c>
      <c r="D408" s="7">
        <f>IF(N408&gt;0, RANK(N408,(N408:P408,Q408:AE408)),0)</f>
        <v>2</v>
      </c>
      <c r="E408" s="7">
        <f>IF(O408&gt;0,RANK(O408,(N408:P408,Q408:AE408)),0)</f>
        <v>1</v>
      </c>
      <c r="F408" s="7">
        <f>IF(P408&gt;0,RANK(P408,(N408:P408,Q408:AE408)),0)</f>
        <v>0</v>
      </c>
      <c r="G408" s="45">
        <f t="shared" si="152"/>
        <v>9144</v>
      </c>
      <c r="H408" s="48">
        <f t="shared" si="153"/>
        <v>0.29974431259424378</v>
      </c>
      <c r="I408" s="2"/>
      <c r="J408" s="2">
        <f t="shared" si="156"/>
        <v>0.32800104897397231</v>
      </c>
      <c r="K408" s="2">
        <f t="shared" si="157"/>
        <v>0.62774536156821614</v>
      </c>
      <c r="L408" s="2">
        <f t="shared" si="158"/>
        <v>0</v>
      </c>
      <c r="M408" s="2">
        <f t="shared" si="159"/>
        <v>4.4253589457811549E-2</v>
      </c>
      <c r="N408" s="1">
        <v>10006</v>
      </c>
      <c r="O408" s="1">
        <v>19150</v>
      </c>
      <c r="Q408" s="1">
        <v>955</v>
      </c>
      <c r="U408" s="1">
        <v>395</v>
      </c>
      <c r="AG408" s="5">
        <f>IF(Q408&gt;0,RANK(Q408,(N408:P408,Q408:AE408)),0)</f>
        <v>3</v>
      </c>
      <c r="AH408" s="5">
        <f>IF(R408&gt;0,RANK(R408,(N408:P408,Q408:AE408)),0)</f>
        <v>0</v>
      </c>
      <c r="AI408" s="5">
        <f>IF(T408&gt;0,RANK(T408,(N408:P408,Q408:AE408)),0)</f>
        <v>0</v>
      </c>
      <c r="AJ408" s="5">
        <f>IF(S408&gt;0,RANK(S408,(N408:P408,Q408:AE408)),0)</f>
        <v>0</v>
      </c>
      <c r="AK408" s="2">
        <f t="shared" si="160"/>
        <v>3.1305316986822262E-2</v>
      </c>
      <c r="AL408" s="2">
        <f t="shared" si="161"/>
        <v>0</v>
      </c>
      <c r="AM408" s="2">
        <f t="shared" si="162"/>
        <v>0</v>
      </c>
      <c r="AN408" s="2">
        <f t="shared" si="163"/>
        <v>0</v>
      </c>
      <c r="AP408" t="s">
        <v>23</v>
      </c>
      <c r="AQ408" t="s">
        <v>236</v>
      </c>
      <c r="AR408">
        <v>1</v>
      </c>
      <c r="AT408" s="77">
        <v>38</v>
      </c>
      <c r="AU408" s="79">
        <v>35</v>
      </c>
      <c r="AV408" s="82">
        <f t="shared" si="164"/>
        <v>38035</v>
      </c>
      <c r="AW408" s="82">
        <f t="shared" si="154"/>
        <v>38035</v>
      </c>
      <c r="AX408" s="5" t="s">
        <v>195</v>
      </c>
    </row>
    <row r="409" spans="1:50" ht="15" hidden="1" customHeight="1" outlineLevel="1" x14ac:dyDescent="0.2">
      <c r="A409" t="s">
        <v>49</v>
      </c>
      <c r="B409" t="s">
        <v>236</v>
      </c>
      <c r="C409" s="1">
        <f t="shared" si="155"/>
        <v>1372</v>
      </c>
      <c r="D409" s="7">
        <f>IF(N409&gt;0, RANK(N409,(N409:P409,Q409:AE409)),0)</f>
        <v>2</v>
      </c>
      <c r="E409" s="7">
        <f>IF(O409&gt;0,RANK(O409,(N409:P409,Q409:AE409)),0)</f>
        <v>1</v>
      </c>
      <c r="F409" s="7">
        <f>IF(P409&gt;0,RANK(P409,(N409:P409,Q409:AE409)),0)</f>
        <v>0</v>
      </c>
      <c r="G409" s="45">
        <f t="shared" si="152"/>
        <v>793</v>
      </c>
      <c r="H409" s="48">
        <f t="shared" si="153"/>
        <v>0.57798833819241979</v>
      </c>
      <c r="I409" s="2"/>
      <c r="J409" s="2">
        <f t="shared" si="156"/>
        <v>0.12463556851311954</v>
      </c>
      <c r="K409" s="2">
        <f t="shared" si="157"/>
        <v>0.70262390670553931</v>
      </c>
      <c r="L409" s="2">
        <f t="shared" si="158"/>
        <v>0</v>
      </c>
      <c r="M409" s="2">
        <f t="shared" si="159"/>
        <v>0.17274052478134116</v>
      </c>
      <c r="N409" s="1">
        <v>171</v>
      </c>
      <c r="O409" s="1">
        <v>964</v>
      </c>
      <c r="Q409" s="1">
        <v>71</v>
      </c>
      <c r="U409" s="1">
        <v>166</v>
      </c>
      <c r="AG409" s="5">
        <f>IF(Q409&gt;0,RANK(Q409,(N409:P409,Q409:AE409)),0)</f>
        <v>4</v>
      </c>
      <c r="AH409" s="5">
        <f>IF(R409&gt;0,RANK(R409,(N409:P409,Q409:AE409)),0)</f>
        <v>0</v>
      </c>
      <c r="AI409" s="5">
        <f>IF(T409&gt;0,RANK(T409,(N409:P409,Q409:AE409)),0)</f>
        <v>0</v>
      </c>
      <c r="AJ409" s="5">
        <f>IF(S409&gt;0,RANK(S409,(N409:P409,Q409:AE409)),0)</f>
        <v>0</v>
      </c>
      <c r="AK409" s="2">
        <f t="shared" si="160"/>
        <v>5.1749271137026237E-2</v>
      </c>
      <c r="AL409" s="2">
        <f t="shared" si="161"/>
        <v>0</v>
      </c>
      <c r="AM409" s="2">
        <f t="shared" si="162"/>
        <v>0</v>
      </c>
      <c r="AN409" s="2">
        <f t="shared" si="163"/>
        <v>0</v>
      </c>
      <c r="AP409" t="s">
        <v>49</v>
      </c>
      <c r="AQ409" t="s">
        <v>236</v>
      </c>
      <c r="AR409">
        <v>1</v>
      </c>
      <c r="AT409" s="77">
        <v>38</v>
      </c>
      <c r="AU409" s="79">
        <v>37</v>
      </c>
      <c r="AV409" s="82">
        <f t="shared" si="164"/>
        <v>38037</v>
      </c>
      <c r="AW409" s="82">
        <f t="shared" si="154"/>
        <v>38037</v>
      </c>
      <c r="AX409" s="5" t="s">
        <v>195</v>
      </c>
    </row>
    <row r="410" spans="1:50" ht="15" hidden="1" customHeight="1" outlineLevel="1" x14ac:dyDescent="0.2">
      <c r="A410" t="s">
        <v>127</v>
      </c>
      <c r="B410" t="s">
        <v>236</v>
      </c>
      <c r="C410" s="1">
        <f t="shared" si="155"/>
        <v>1241</v>
      </c>
      <c r="D410" s="7">
        <f>IF(N410&gt;0, RANK(N410,(N410:P410,Q410:AE410)),0)</f>
        <v>2</v>
      </c>
      <c r="E410" s="7">
        <f>IF(O410&gt;0,RANK(O410,(N410:P410,Q410:AE410)),0)</f>
        <v>1</v>
      </c>
      <c r="F410" s="7">
        <f>IF(P410&gt;0,RANK(P410,(N410:P410,Q410:AE410)),0)</f>
        <v>0</v>
      </c>
      <c r="G410" s="45">
        <f t="shared" si="152"/>
        <v>677</v>
      </c>
      <c r="H410" s="48">
        <f t="shared" si="153"/>
        <v>0.54552780016116031</v>
      </c>
      <c r="I410" s="2"/>
      <c r="J410" s="2">
        <f t="shared" si="156"/>
        <v>0.19903303787268331</v>
      </c>
      <c r="K410" s="2">
        <f t="shared" si="157"/>
        <v>0.74456083803384365</v>
      </c>
      <c r="L410" s="2">
        <f t="shared" si="158"/>
        <v>0</v>
      </c>
      <c r="M410" s="2">
        <f t="shared" si="159"/>
        <v>5.6406124093473009E-2</v>
      </c>
      <c r="N410" s="1">
        <v>247</v>
      </c>
      <c r="O410" s="1">
        <v>924</v>
      </c>
      <c r="Q410" s="1">
        <v>33</v>
      </c>
      <c r="U410" s="1">
        <v>37</v>
      </c>
      <c r="AG410" s="5">
        <f>IF(Q410&gt;0,RANK(Q410,(N410:P410,Q410:AE410)),0)</f>
        <v>4</v>
      </c>
      <c r="AH410" s="5">
        <f>IF(R410&gt;0,RANK(R410,(N410:P410,Q410:AE410)),0)</f>
        <v>0</v>
      </c>
      <c r="AI410" s="5">
        <f>IF(T410&gt;0,RANK(T410,(N410:P410,Q410:AE410)),0)</f>
        <v>0</v>
      </c>
      <c r="AJ410" s="5">
        <f>IF(S410&gt;0,RANK(S410,(N410:P410,Q410:AE410)),0)</f>
        <v>0</v>
      </c>
      <c r="AK410" s="2">
        <f t="shared" si="160"/>
        <v>2.6591458501208701E-2</v>
      </c>
      <c r="AL410" s="2">
        <f t="shared" si="161"/>
        <v>0</v>
      </c>
      <c r="AM410" s="2">
        <f t="shared" si="162"/>
        <v>0</v>
      </c>
      <c r="AN410" s="2">
        <f t="shared" si="163"/>
        <v>0</v>
      </c>
      <c r="AP410" t="s">
        <v>127</v>
      </c>
      <c r="AQ410" t="s">
        <v>236</v>
      </c>
      <c r="AR410">
        <v>1</v>
      </c>
      <c r="AT410" s="77">
        <v>38</v>
      </c>
      <c r="AU410" s="79">
        <v>39</v>
      </c>
      <c r="AV410" s="82">
        <f t="shared" si="164"/>
        <v>38039</v>
      </c>
      <c r="AW410" s="82">
        <f t="shared" si="154"/>
        <v>38039</v>
      </c>
      <c r="AX410" s="5" t="s">
        <v>195</v>
      </c>
    </row>
    <row r="411" spans="1:50" ht="15" hidden="1" customHeight="1" outlineLevel="1" x14ac:dyDescent="0.2">
      <c r="A411" t="s">
        <v>9</v>
      </c>
      <c r="B411" t="s">
        <v>236</v>
      </c>
      <c r="C411" s="1">
        <f t="shared" si="155"/>
        <v>1288</v>
      </c>
      <c r="D411" s="7">
        <f>IF(N411&gt;0, RANK(N411,(N411:P411,Q411:AE411)),0)</f>
        <v>2</v>
      </c>
      <c r="E411" s="7">
        <f>IF(O411&gt;0,RANK(O411,(N411:P411,Q411:AE411)),0)</f>
        <v>1</v>
      </c>
      <c r="F411" s="7">
        <f>IF(P411&gt;0,RANK(P411,(N411:P411,Q411:AE411)),0)</f>
        <v>0</v>
      </c>
      <c r="G411" s="45">
        <f t="shared" si="152"/>
        <v>770</v>
      </c>
      <c r="H411" s="48">
        <f t="shared" si="153"/>
        <v>0.59782608695652173</v>
      </c>
      <c r="I411" s="2"/>
      <c r="J411" s="2">
        <f t="shared" si="156"/>
        <v>0.1187888198757764</v>
      </c>
      <c r="K411" s="2">
        <f t="shared" si="157"/>
        <v>0.71661490683229812</v>
      </c>
      <c r="L411" s="2">
        <f t="shared" si="158"/>
        <v>0</v>
      </c>
      <c r="M411" s="2">
        <f t="shared" si="159"/>
        <v>0.1645962732919255</v>
      </c>
      <c r="N411" s="1">
        <v>153</v>
      </c>
      <c r="O411" s="1">
        <v>923</v>
      </c>
      <c r="Q411" s="1">
        <v>65</v>
      </c>
      <c r="U411" s="1">
        <v>147</v>
      </c>
      <c r="AG411" s="5">
        <f>IF(Q411&gt;0,RANK(Q411,(N411:P411,Q411:AE411)),0)</f>
        <v>4</v>
      </c>
      <c r="AH411" s="5">
        <f>IF(R411&gt;0,RANK(R411,(N411:P411,Q411:AE411)),0)</f>
        <v>0</v>
      </c>
      <c r="AI411" s="5">
        <f>IF(T411&gt;0,RANK(T411,(N411:P411,Q411:AE411)),0)</f>
        <v>0</v>
      </c>
      <c r="AJ411" s="5">
        <f>IF(S411&gt;0,RANK(S411,(N411:P411,Q411:AE411)),0)</f>
        <v>0</v>
      </c>
      <c r="AK411" s="2">
        <f t="shared" si="160"/>
        <v>5.0465838509316768E-2</v>
      </c>
      <c r="AL411" s="2">
        <f t="shared" si="161"/>
        <v>0</v>
      </c>
      <c r="AM411" s="2">
        <f t="shared" si="162"/>
        <v>0</v>
      </c>
      <c r="AN411" s="2">
        <f t="shared" si="163"/>
        <v>0</v>
      </c>
      <c r="AP411" t="s">
        <v>9</v>
      </c>
      <c r="AQ411" t="s">
        <v>236</v>
      </c>
      <c r="AR411">
        <v>1</v>
      </c>
      <c r="AT411" s="77">
        <v>38</v>
      </c>
      <c r="AU411" s="79">
        <v>41</v>
      </c>
      <c r="AV411" s="82">
        <f t="shared" si="164"/>
        <v>38041</v>
      </c>
      <c r="AW411" s="82">
        <f t="shared" si="154"/>
        <v>38041</v>
      </c>
      <c r="AX411" s="5" t="s">
        <v>195</v>
      </c>
    </row>
    <row r="412" spans="1:50" ht="15" hidden="1" customHeight="1" outlineLevel="1" x14ac:dyDescent="0.2">
      <c r="A412" t="s">
        <v>515</v>
      </c>
      <c r="B412" t="s">
        <v>236</v>
      </c>
      <c r="C412" s="1">
        <f t="shared" si="155"/>
        <v>1442</v>
      </c>
      <c r="D412" s="7">
        <f>IF(N412&gt;0, RANK(N412,(N412:P412,Q412:AE412)),0)</f>
        <v>3</v>
      </c>
      <c r="E412" s="7">
        <f>IF(O412&gt;0,RANK(O412,(N412:P412,Q412:AE412)),0)</f>
        <v>1</v>
      </c>
      <c r="F412" s="7">
        <f>IF(P412&gt;0,RANK(P412,(N412:P412,Q412:AE412)),0)</f>
        <v>0</v>
      </c>
      <c r="G412" s="45">
        <f t="shared" si="152"/>
        <v>713</v>
      </c>
      <c r="H412" s="48">
        <f t="shared" si="153"/>
        <v>0.49445214979195562</v>
      </c>
      <c r="I412" s="2"/>
      <c r="J412" s="2">
        <f t="shared" si="156"/>
        <v>0.14909847434119278</v>
      </c>
      <c r="K412" s="2">
        <f t="shared" si="157"/>
        <v>0.64355062413314845</v>
      </c>
      <c r="L412" s="2">
        <f t="shared" si="158"/>
        <v>0</v>
      </c>
      <c r="M412" s="2">
        <f t="shared" si="159"/>
        <v>0.20735090152565883</v>
      </c>
      <c r="N412" s="1">
        <v>215</v>
      </c>
      <c r="O412" s="1">
        <v>928</v>
      </c>
      <c r="Q412" s="1">
        <v>75</v>
      </c>
      <c r="U412" s="1">
        <v>224</v>
      </c>
      <c r="AG412" s="5">
        <f>IF(Q412&gt;0,RANK(Q412,(N412:P412,Q412:AE412)),0)</f>
        <v>4</v>
      </c>
      <c r="AH412" s="5">
        <f>IF(R412&gt;0,RANK(R412,(N412:P412,Q412:AE412)),0)</f>
        <v>0</v>
      </c>
      <c r="AI412" s="5">
        <f>IF(T412&gt;0,RANK(T412,(N412:P412,Q412:AE412)),0)</f>
        <v>0</v>
      </c>
      <c r="AJ412" s="5">
        <f>IF(S412&gt;0,RANK(S412,(N412:P412,Q412:AE412)),0)</f>
        <v>0</v>
      </c>
      <c r="AK412" s="2">
        <f t="shared" si="160"/>
        <v>5.2011095700416086E-2</v>
      </c>
      <c r="AL412" s="2">
        <f t="shared" si="161"/>
        <v>0</v>
      </c>
      <c r="AM412" s="2">
        <f t="shared" si="162"/>
        <v>0</v>
      </c>
      <c r="AN412" s="2">
        <f t="shared" si="163"/>
        <v>0</v>
      </c>
      <c r="AP412" t="s">
        <v>515</v>
      </c>
      <c r="AQ412" t="s">
        <v>236</v>
      </c>
      <c r="AR412">
        <v>1</v>
      </c>
      <c r="AT412" s="77">
        <v>38</v>
      </c>
      <c r="AU412" s="79">
        <v>43</v>
      </c>
      <c r="AV412" s="82">
        <f t="shared" si="164"/>
        <v>38043</v>
      </c>
      <c r="AW412" s="82">
        <f t="shared" si="154"/>
        <v>38043</v>
      </c>
      <c r="AX412" s="5" t="s">
        <v>195</v>
      </c>
    </row>
    <row r="413" spans="1:50" ht="15" hidden="1" customHeight="1" outlineLevel="1" x14ac:dyDescent="0.2">
      <c r="A413" t="s">
        <v>24</v>
      </c>
      <c r="B413" t="s">
        <v>236</v>
      </c>
      <c r="C413" s="1">
        <f t="shared" si="155"/>
        <v>2207</v>
      </c>
      <c r="D413" s="7">
        <f>IF(N413&gt;0, RANK(N413,(N413:P413,Q413:AE413)),0)</f>
        <v>2</v>
      </c>
      <c r="E413" s="7">
        <f>IF(O413&gt;0,RANK(O413,(N413:P413,Q413:AE413)),0)</f>
        <v>1</v>
      </c>
      <c r="F413" s="7">
        <f>IF(P413&gt;0,RANK(P413,(N413:P413,Q413:AE413)),0)</f>
        <v>0</v>
      </c>
      <c r="G413" s="45">
        <f t="shared" si="152"/>
        <v>1275</v>
      </c>
      <c r="H413" s="48">
        <f t="shared" si="153"/>
        <v>0.57770729497054829</v>
      </c>
      <c r="I413" s="2"/>
      <c r="J413" s="2">
        <f t="shared" si="156"/>
        <v>0.17716357045763481</v>
      </c>
      <c r="K413" s="2">
        <f t="shared" si="157"/>
        <v>0.75487086542818305</v>
      </c>
      <c r="L413" s="2">
        <f t="shared" si="158"/>
        <v>0</v>
      </c>
      <c r="M413" s="2">
        <f t="shared" si="159"/>
        <v>6.7965564114182087E-2</v>
      </c>
      <c r="N413" s="1">
        <v>391</v>
      </c>
      <c r="O413" s="1">
        <v>1666</v>
      </c>
      <c r="Q413" s="1">
        <v>69</v>
      </c>
      <c r="U413" s="1">
        <v>81</v>
      </c>
      <c r="AG413" s="5">
        <f>IF(Q413&gt;0,RANK(Q413,(N413:P413,Q413:AE413)),0)</f>
        <v>4</v>
      </c>
      <c r="AH413" s="5">
        <f>IF(R413&gt;0,RANK(R413,(N413:P413,Q413:AE413)),0)</f>
        <v>0</v>
      </c>
      <c r="AI413" s="5">
        <f>IF(T413&gt;0,RANK(T413,(N413:P413,Q413:AE413)),0)</f>
        <v>0</v>
      </c>
      <c r="AJ413" s="5">
        <f>IF(S413&gt;0,RANK(S413,(N413:P413,Q413:AE413)),0)</f>
        <v>0</v>
      </c>
      <c r="AK413" s="2">
        <f t="shared" si="160"/>
        <v>3.1264159492523785E-2</v>
      </c>
      <c r="AL413" s="2">
        <f t="shared" si="161"/>
        <v>0</v>
      </c>
      <c r="AM413" s="2">
        <f t="shared" si="162"/>
        <v>0</v>
      </c>
      <c r="AN413" s="2">
        <f t="shared" si="163"/>
        <v>0</v>
      </c>
      <c r="AP413" t="s">
        <v>24</v>
      </c>
      <c r="AQ413" t="s">
        <v>236</v>
      </c>
      <c r="AR413">
        <v>1</v>
      </c>
      <c r="AT413" s="77">
        <v>38</v>
      </c>
      <c r="AU413" s="79">
        <v>45</v>
      </c>
      <c r="AV413" s="82">
        <f t="shared" si="164"/>
        <v>38045</v>
      </c>
      <c r="AW413" s="82">
        <f t="shared" si="154"/>
        <v>38045</v>
      </c>
      <c r="AX413" s="5" t="s">
        <v>195</v>
      </c>
    </row>
    <row r="414" spans="1:50" ht="15" hidden="1" customHeight="1" outlineLevel="1" x14ac:dyDescent="0.2">
      <c r="A414" t="s">
        <v>232</v>
      </c>
      <c r="B414" t="s">
        <v>236</v>
      </c>
      <c r="C414" s="1">
        <f t="shared" si="155"/>
        <v>1059</v>
      </c>
      <c r="D414" s="7">
        <f>IF(N414&gt;0, RANK(N414,(N414:P414,Q414:AE414)),0)</f>
        <v>3</v>
      </c>
      <c r="E414" s="7">
        <f>IF(O414&gt;0,RANK(O414,(N414:P414,Q414:AE414)),0)</f>
        <v>1</v>
      </c>
      <c r="F414" s="7">
        <f>IF(P414&gt;0,RANK(P414,(N414:P414,Q414:AE414)),0)</f>
        <v>0</v>
      </c>
      <c r="G414" s="45">
        <f t="shared" si="152"/>
        <v>630</v>
      </c>
      <c r="H414" s="48">
        <f t="shared" si="153"/>
        <v>0.59490084985835689</v>
      </c>
      <c r="I414" s="2"/>
      <c r="J414" s="2">
        <f t="shared" si="156"/>
        <v>0.10292728989612843</v>
      </c>
      <c r="K414" s="2">
        <f t="shared" si="157"/>
        <v>0.69782813975448532</v>
      </c>
      <c r="L414" s="2">
        <f t="shared" si="158"/>
        <v>0</v>
      </c>
      <c r="M414" s="2">
        <f t="shared" si="159"/>
        <v>0.19924457034938625</v>
      </c>
      <c r="N414" s="1">
        <v>109</v>
      </c>
      <c r="O414" s="1">
        <v>739</v>
      </c>
      <c r="Q414" s="1">
        <v>54</v>
      </c>
      <c r="U414" s="1">
        <v>157</v>
      </c>
      <c r="AG414" s="5">
        <f>IF(Q414&gt;0,RANK(Q414,(N414:P414,Q414:AE414)),0)</f>
        <v>4</v>
      </c>
      <c r="AH414" s="5">
        <f>IF(R414&gt;0,RANK(R414,(N414:P414,Q414:AE414)),0)</f>
        <v>0</v>
      </c>
      <c r="AI414" s="5">
        <f>IF(T414&gt;0,RANK(T414,(N414:P414,Q414:AE414)),0)</f>
        <v>0</v>
      </c>
      <c r="AJ414" s="5">
        <f>IF(S414&gt;0,RANK(S414,(N414:P414,Q414:AE414)),0)</f>
        <v>0</v>
      </c>
      <c r="AK414" s="2">
        <f t="shared" si="160"/>
        <v>5.0991501416430593E-2</v>
      </c>
      <c r="AL414" s="2">
        <f t="shared" si="161"/>
        <v>0</v>
      </c>
      <c r="AM414" s="2">
        <f t="shared" si="162"/>
        <v>0</v>
      </c>
      <c r="AN414" s="2">
        <f t="shared" si="163"/>
        <v>0</v>
      </c>
      <c r="AP414" t="s">
        <v>232</v>
      </c>
      <c r="AQ414" t="s">
        <v>236</v>
      </c>
      <c r="AR414">
        <v>1</v>
      </c>
      <c r="AT414" s="77">
        <v>38</v>
      </c>
      <c r="AU414" s="79">
        <v>47</v>
      </c>
      <c r="AV414" s="82">
        <f t="shared" si="164"/>
        <v>38047</v>
      </c>
      <c r="AW414" s="82">
        <f t="shared" si="154"/>
        <v>38047</v>
      </c>
      <c r="AX414" s="5" t="s">
        <v>195</v>
      </c>
    </row>
    <row r="415" spans="1:50" ht="15" hidden="1" customHeight="1" outlineLevel="1" x14ac:dyDescent="0.2">
      <c r="A415" t="s">
        <v>899</v>
      </c>
      <c r="B415" t="s">
        <v>236</v>
      </c>
      <c r="C415" s="1">
        <f t="shared" si="155"/>
        <v>2975</v>
      </c>
      <c r="D415" s="7">
        <f>IF(N415&gt;0, RANK(N415,(N415:P415,Q415:AE415)),0)</f>
        <v>2</v>
      </c>
      <c r="E415" s="7">
        <f>IF(O415&gt;0,RANK(O415,(N415:P415,Q415:AE415)),0)</f>
        <v>1</v>
      </c>
      <c r="F415" s="7">
        <f>IF(P415&gt;0,RANK(P415,(N415:P415,Q415:AE415)),0)</f>
        <v>0</v>
      </c>
      <c r="G415" s="45">
        <f t="shared" si="152"/>
        <v>1764</v>
      </c>
      <c r="H415" s="48">
        <f t="shared" si="153"/>
        <v>0.59294117647058819</v>
      </c>
      <c r="I415" s="2"/>
      <c r="J415" s="2">
        <f t="shared" si="156"/>
        <v>0.15025210084033613</v>
      </c>
      <c r="K415" s="2">
        <f t="shared" si="157"/>
        <v>0.74319327731092433</v>
      </c>
      <c r="L415" s="2">
        <f t="shared" si="158"/>
        <v>0</v>
      </c>
      <c r="M415" s="2">
        <f t="shared" si="159"/>
        <v>0.10655462184873954</v>
      </c>
      <c r="N415" s="1">
        <v>447</v>
      </c>
      <c r="O415" s="1">
        <v>2211</v>
      </c>
      <c r="Q415" s="1">
        <v>136</v>
      </c>
      <c r="U415" s="1">
        <v>181</v>
      </c>
      <c r="AG415" s="5">
        <f>IF(Q415&gt;0,RANK(Q415,(N415:P415,Q415:AE415)),0)</f>
        <v>4</v>
      </c>
      <c r="AH415" s="5">
        <f>IF(R415&gt;0,RANK(R415,(N415:P415,Q415:AE415)),0)</f>
        <v>0</v>
      </c>
      <c r="AI415" s="5">
        <f>IF(T415&gt;0,RANK(T415,(N415:P415,Q415:AE415)),0)</f>
        <v>0</v>
      </c>
      <c r="AJ415" s="5">
        <f>IF(S415&gt;0,RANK(S415,(N415:P415,Q415:AE415)),0)</f>
        <v>0</v>
      </c>
      <c r="AK415" s="2">
        <f t="shared" si="160"/>
        <v>4.5714285714285714E-2</v>
      </c>
      <c r="AL415" s="2">
        <f t="shared" si="161"/>
        <v>0</v>
      </c>
      <c r="AM415" s="2">
        <f t="shared" si="162"/>
        <v>0</v>
      </c>
      <c r="AN415" s="2">
        <f t="shared" si="163"/>
        <v>0</v>
      </c>
      <c r="AP415" t="s">
        <v>899</v>
      </c>
      <c r="AQ415" t="s">
        <v>236</v>
      </c>
      <c r="AR415">
        <v>1</v>
      </c>
      <c r="AT415" s="77">
        <v>38</v>
      </c>
      <c r="AU415" s="79">
        <v>49</v>
      </c>
      <c r="AV415" s="82">
        <f t="shared" si="164"/>
        <v>38049</v>
      </c>
      <c r="AW415" s="82">
        <f t="shared" si="154"/>
        <v>38049</v>
      </c>
      <c r="AX415" s="5" t="s">
        <v>195</v>
      </c>
    </row>
    <row r="416" spans="1:50" ht="15" hidden="1" customHeight="1" outlineLevel="1" x14ac:dyDescent="0.2">
      <c r="A416" t="s">
        <v>628</v>
      </c>
      <c r="B416" t="s">
        <v>236</v>
      </c>
      <c r="C416" s="1">
        <f t="shared" si="155"/>
        <v>1438</v>
      </c>
      <c r="D416" s="7">
        <f>IF(N416&gt;0, RANK(N416,(N416:P416,Q416:AE416)),0)</f>
        <v>2</v>
      </c>
      <c r="E416" s="7">
        <f>IF(O416&gt;0,RANK(O416,(N416:P416,Q416:AE416)),0)</f>
        <v>1</v>
      </c>
      <c r="F416" s="7">
        <f>IF(P416&gt;0,RANK(P416,(N416:P416,Q416:AE416)),0)</f>
        <v>0</v>
      </c>
      <c r="G416" s="45">
        <f t="shared" si="152"/>
        <v>908</v>
      </c>
      <c r="H416" s="48">
        <f t="shared" si="153"/>
        <v>0.63143254520166903</v>
      </c>
      <c r="I416" s="2"/>
      <c r="J416" s="2">
        <f t="shared" si="156"/>
        <v>0.13977746870653684</v>
      </c>
      <c r="K416" s="2">
        <f t="shared" si="157"/>
        <v>0.77121001390820587</v>
      </c>
      <c r="L416" s="2">
        <f t="shared" si="158"/>
        <v>0</v>
      </c>
      <c r="M416" s="2">
        <f t="shared" si="159"/>
        <v>8.9012517385257284E-2</v>
      </c>
      <c r="N416" s="1">
        <v>201</v>
      </c>
      <c r="O416" s="1">
        <v>1109</v>
      </c>
      <c r="Q416" s="1">
        <v>64</v>
      </c>
      <c r="U416" s="1">
        <v>64</v>
      </c>
      <c r="AG416" s="5">
        <f>IF(Q416&gt;0,RANK(Q416,(N416:P416,Q416:AE416)),0)</f>
        <v>3</v>
      </c>
      <c r="AH416" s="5">
        <f>IF(R416&gt;0,RANK(R416,(N416:P416,Q416:AE416)),0)</f>
        <v>0</v>
      </c>
      <c r="AI416" s="5">
        <f>IF(T416&gt;0,RANK(T416,(N416:P416,Q416:AE416)),0)</f>
        <v>0</v>
      </c>
      <c r="AJ416" s="5">
        <f>IF(S416&gt;0,RANK(S416,(N416:P416,Q416:AE416)),0)</f>
        <v>0</v>
      </c>
      <c r="AK416" s="2">
        <f t="shared" si="160"/>
        <v>4.4506258692628649E-2</v>
      </c>
      <c r="AL416" s="2">
        <f t="shared" si="161"/>
        <v>0</v>
      </c>
      <c r="AM416" s="2">
        <f t="shared" si="162"/>
        <v>0</v>
      </c>
      <c r="AN416" s="2">
        <f t="shared" si="163"/>
        <v>0</v>
      </c>
      <c r="AP416" t="s">
        <v>628</v>
      </c>
      <c r="AQ416" t="s">
        <v>236</v>
      </c>
      <c r="AR416">
        <v>1</v>
      </c>
      <c r="AT416" s="77">
        <v>38</v>
      </c>
      <c r="AU416" s="79">
        <v>51</v>
      </c>
      <c r="AV416" s="82">
        <f t="shared" si="164"/>
        <v>38051</v>
      </c>
      <c r="AW416" s="82">
        <f t="shared" si="154"/>
        <v>38051</v>
      </c>
      <c r="AX416" s="5" t="s">
        <v>195</v>
      </c>
    </row>
    <row r="417" spans="1:50" ht="15" hidden="1" customHeight="1" outlineLevel="1" x14ac:dyDescent="0.2">
      <c r="A417" t="s">
        <v>141</v>
      </c>
      <c r="B417" t="s">
        <v>236</v>
      </c>
      <c r="C417" s="1">
        <f t="shared" si="155"/>
        <v>5341</v>
      </c>
      <c r="D417" s="7">
        <f>IF(N417&gt;0, RANK(N417,(N417:P417,Q417:AE417)),0)</f>
        <v>2</v>
      </c>
      <c r="E417" s="7">
        <f>IF(O417&gt;0,RANK(O417,(N417:P417,Q417:AE417)),0)</f>
        <v>1</v>
      </c>
      <c r="F417" s="7">
        <f>IF(P417&gt;0,RANK(P417,(N417:P417,Q417:AE417)),0)</f>
        <v>0</v>
      </c>
      <c r="G417" s="45">
        <f t="shared" si="152"/>
        <v>3646</v>
      </c>
      <c r="H417" s="48">
        <f t="shared" si="153"/>
        <v>0.68264369968170757</v>
      </c>
      <c r="I417" s="2"/>
      <c r="J417" s="2">
        <f t="shared" si="156"/>
        <v>0.12338513387006178</v>
      </c>
      <c r="K417" s="2">
        <f t="shared" si="157"/>
        <v>0.80602883355176935</v>
      </c>
      <c r="L417" s="2">
        <f t="shared" si="158"/>
        <v>0</v>
      </c>
      <c r="M417" s="2">
        <f t="shared" si="159"/>
        <v>7.0586032578168867E-2</v>
      </c>
      <c r="N417" s="1">
        <v>659</v>
      </c>
      <c r="O417" s="1">
        <v>4305</v>
      </c>
      <c r="Q417" s="1">
        <v>192</v>
      </c>
      <c r="U417" s="1">
        <v>185</v>
      </c>
      <c r="AG417" s="5">
        <f>IF(Q417&gt;0,RANK(Q417,(N417:P417,Q417:AE417)),0)</f>
        <v>3</v>
      </c>
      <c r="AH417" s="5">
        <f>IF(R417&gt;0,RANK(R417,(N417:P417,Q417:AE417)),0)</f>
        <v>0</v>
      </c>
      <c r="AI417" s="5">
        <f>IF(T417&gt;0,RANK(T417,(N417:P417,Q417:AE417)),0)</f>
        <v>0</v>
      </c>
      <c r="AJ417" s="5">
        <f>IF(S417&gt;0,RANK(S417,(N417:P417,Q417:AE417)),0)</f>
        <v>0</v>
      </c>
      <c r="AK417" s="2">
        <f t="shared" si="160"/>
        <v>3.5948324283841974E-2</v>
      </c>
      <c r="AL417" s="2">
        <f t="shared" si="161"/>
        <v>0</v>
      </c>
      <c r="AM417" s="2">
        <f t="shared" si="162"/>
        <v>0</v>
      </c>
      <c r="AN417" s="2">
        <f t="shared" si="163"/>
        <v>0</v>
      </c>
      <c r="AP417" t="s">
        <v>141</v>
      </c>
      <c r="AQ417" t="s">
        <v>236</v>
      </c>
      <c r="AR417">
        <v>1</v>
      </c>
      <c r="AT417" s="77">
        <v>38</v>
      </c>
      <c r="AU417" s="79">
        <v>53</v>
      </c>
      <c r="AV417" s="82">
        <f t="shared" si="164"/>
        <v>38053</v>
      </c>
      <c r="AW417" s="82">
        <f t="shared" si="154"/>
        <v>38053</v>
      </c>
      <c r="AX417" s="5" t="s">
        <v>195</v>
      </c>
    </row>
    <row r="418" spans="1:50" ht="15" hidden="1" customHeight="1" outlineLevel="1" x14ac:dyDescent="0.2">
      <c r="A418" t="s">
        <v>717</v>
      </c>
      <c r="B418" t="s">
        <v>236</v>
      </c>
      <c r="C418" s="1">
        <f t="shared" si="155"/>
        <v>5444</v>
      </c>
      <c r="D418" s="7">
        <f>IF(N418&gt;0, RANK(N418,(N418:P418,Q418:AE418)),0)</f>
        <v>2</v>
      </c>
      <c r="E418" s="7">
        <f>IF(O418&gt;0,RANK(O418,(N418:P418,Q418:AE418)),0)</f>
        <v>1</v>
      </c>
      <c r="F418" s="7">
        <f>IF(P418&gt;0,RANK(P418,(N418:P418,Q418:AE418)),0)</f>
        <v>0</v>
      </c>
      <c r="G418" s="45">
        <f t="shared" si="152"/>
        <v>2372</v>
      </c>
      <c r="H418" s="48">
        <f t="shared" si="153"/>
        <v>0.43570903747244671</v>
      </c>
      <c r="I418" s="2"/>
      <c r="J418" s="2">
        <f t="shared" si="156"/>
        <v>0.20095518001469509</v>
      </c>
      <c r="K418" s="2">
        <f t="shared" si="157"/>
        <v>0.63666421748714186</v>
      </c>
      <c r="L418" s="2">
        <f t="shared" si="158"/>
        <v>0</v>
      </c>
      <c r="M418" s="2">
        <f t="shared" si="159"/>
        <v>0.162380602498163</v>
      </c>
      <c r="N418" s="1">
        <v>1094</v>
      </c>
      <c r="O418" s="1">
        <v>3466</v>
      </c>
      <c r="Q418" s="1">
        <v>305</v>
      </c>
      <c r="U418" s="1">
        <v>579</v>
      </c>
      <c r="AG418" s="5">
        <f>IF(Q418&gt;0,RANK(Q418,(N418:P418,Q418:AE418)),0)</f>
        <v>4</v>
      </c>
      <c r="AH418" s="5">
        <f>IF(R418&gt;0,RANK(R418,(N418:P418,Q418:AE418)),0)</f>
        <v>0</v>
      </c>
      <c r="AI418" s="5">
        <f>IF(T418&gt;0,RANK(T418,(N418:P418,Q418:AE418)),0)</f>
        <v>0</v>
      </c>
      <c r="AJ418" s="5">
        <f>IF(S418&gt;0,RANK(S418,(N418:P418,Q418:AE418)),0)</f>
        <v>0</v>
      </c>
      <c r="AK418" s="2">
        <f t="shared" si="160"/>
        <v>5.6024981631153561E-2</v>
      </c>
      <c r="AL418" s="2">
        <f t="shared" si="161"/>
        <v>0</v>
      </c>
      <c r="AM418" s="2">
        <f t="shared" si="162"/>
        <v>0</v>
      </c>
      <c r="AN418" s="2">
        <f t="shared" si="163"/>
        <v>0</v>
      </c>
      <c r="AP418" t="s">
        <v>717</v>
      </c>
      <c r="AQ418" t="s">
        <v>236</v>
      </c>
      <c r="AR418">
        <v>1</v>
      </c>
      <c r="AT418" s="77">
        <v>38</v>
      </c>
      <c r="AU418" s="79">
        <v>55</v>
      </c>
      <c r="AV418" s="82">
        <f t="shared" si="164"/>
        <v>38055</v>
      </c>
      <c r="AW418" s="82">
        <f t="shared" si="154"/>
        <v>38055</v>
      </c>
      <c r="AX418" s="5" t="s">
        <v>195</v>
      </c>
    </row>
    <row r="419" spans="1:50" ht="15" hidden="1" customHeight="1" outlineLevel="1" x14ac:dyDescent="0.2">
      <c r="A419" t="s">
        <v>29</v>
      </c>
      <c r="B419" t="s">
        <v>236</v>
      </c>
      <c r="C419" s="1">
        <f t="shared" si="155"/>
        <v>4614</v>
      </c>
      <c r="D419" s="7">
        <f>IF(N419&gt;0, RANK(N419,(N419:P419,Q419:AE419)),0)</f>
        <v>2</v>
      </c>
      <c r="E419" s="7">
        <f>IF(O419&gt;0,RANK(O419,(N419:P419,Q419:AE419)),0)</f>
        <v>1</v>
      </c>
      <c r="F419" s="7">
        <f>IF(P419&gt;0,RANK(P419,(N419:P419,Q419:AE419)),0)</f>
        <v>0</v>
      </c>
      <c r="G419" s="45">
        <f t="shared" si="152"/>
        <v>2761</v>
      </c>
      <c r="H419" s="48">
        <f t="shared" si="153"/>
        <v>0.59839618552232332</v>
      </c>
      <c r="I419" s="2"/>
      <c r="J419" s="2">
        <f t="shared" si="156"/>
        <v>0.12808842652795838</v>
      </c>
      <c r="K419" s="2">
        <f t="shared" si="157"/>
        <v>0.7264846120502817</v>
      </c>
      <c r="L419" s="2">
        <f t="shared" si="158"/>
        <v>0</v>
      </c>
      <c r="M419" s="2">
        <f t="shared" si="159"/>
        <v>0.14542696142175993</v>
      </c>
      <c r="N419" s="1">
        <v>591</v>
      </c>
      <c r="O419" s="1">
        <v>3352</v>
      </c>
      <c r="Q419" s="1">
        <v>175</v>
      </c>
      <c r="U419" s="1">
        <v>496</v>
      </c>
      <c r="AG419" s="5">
        <f>IF(Q419&gt;0,RANK(Q419,(N419:P419,Q419:AE419)),0)</f>
        <v>4</v>
      </c>
      <c r="AH419" s="5">
        <f>IF(R419&gt;0,RANK(R419,(N419:P419,Q419:AE419)),0)</f>
        <v>0</v>
      </c>
      <c r="AI419" s="5">
        <f>IF(T419&gt;0,RANK(T419,(N419:P419,Q419:AE419)),0)</f>
        <v>0</v>
      </c>
      <c r="AJ419" s="5">
        <f>IF(S419&gt;0,RANK(S419,(N419:P419,Q419:AE419)),0)</f>
        <v>0</v>
      </c>
      <c r="AK419" s="2">
        <f t="shared" si="160"/>
        <v>3.7928045080190723E-2</v>
      </c>
      <c r="AL419" s="2">
        <f t="shared" si="161"/>
        <v>0</v>
      </c>
      <c r="AM419" s="2">
        <f t="shared" si="162"/>
        <v>0</v>
      </c>
      <c r="AN419" s="2">
        <f t="shared" si="163"/>
        <v>0</v>
      </c>
      <c r="AP419" t="s">
        <v>29</v>
      </c>
      <c r="AQ419" t="s">
        <v>236</v>
      </c>
      <c r="AR419">
        <v>1</v>
      </c>
      <c r="AT419" s="77">
        <v>38</v>
      </c>
      <c r="AU419" s="79">
        <v>57</v>
      </c>
      <c r="AV419" s="82">
        <f t="shared" si="164"/>
        <v>38057</v>
      </c>
      <c r="AW419" s="82">
        <f t="shared" si="154"/>
        <v>38057</v>
      </c>
      <c r="AX419" s="5" t="s">
        <v>195</v>
      </c>
    </row>
    <row r="420" spans="1:50" ht="15" hidden="1" customHeight="1" outlineLevel="1" x14ac:dyDescent="0.2">
      <c r="A420" t="s">
        <v>178</v>
      </c>
      <c r="B420" t="s">
        <v>236</v>
      </c>
      <c r="C420" s="1">
        <f t="shared" si="155"/>
        <v>16346</v>
      </c>
      <c r="D420" s="7">
        <f>IF(N420&gt;0, RANK(N420,(N420:P420,Q420:AE420)),0)</f>
        <v>2</v>
      </c>
      <c r="E420" s="7">
        <f>IF(O420&gt;0,RANK(O420,(N420:P420,Q420:AE420)),0)</f>
        <v>1</v>
      </c>
      <c r="F420" s="7">
        <f>IF(P420&gt;0,RANK(P420,(N420:P420,Q420:AE420)),0)</f>
        <v>0</v>
      </c>
      <c r="G420" s="45">
        <f t="shared" si="152"/>
        <v>6913</v>
      </c>
      <c r="H420" s="48">
        <f t="shared" si="153"/>
        <v>0.42291692157102656</v>
      </c>
      <c r="I420" s="2"/>
      <c r="J420" s="2">
        <f t="shared" si="156"/>
        <v>0.20439251192952404</v>
      </c>
      <c r="K420" s="2">
        <f t="shared" si="157"/>
        <v>0.62730943350055057</v>
      </c>
      <c r="L420" s="2">
        <f t="shared" si="158"/>
        <v>0</v>
      </c>
      <c r="M420" s="2">
        <f t="shared" si="159"/>
        <v>0.16829805456992541</v>
      </c>
      <c r="N420" s="1">
        <v>3341</v>
      </c>
      <c r="O420" s="1">
        <v>10254</v>
      </c>
      <c r="Q420" s="1">
        <v>865</v>
      </c>
      <c r="U420" s="1">
        <v>1886</v>
      </c>
      <c r="AG420" s="5">
        <f>IF(Q420&gt;0,RANK(Q420,(N420:P420,Q420:AE420)),0)</f>
        <v>4</v>
      </c>
      <c r="AH420" s="5">
        <f>IF(R420&gt;0,RANK(R420,(N420:P420,Q420:AE420)),0)</f>
        <v>0</v>
      </c>
      <c r="AI420" s="5">
        <f>IF(T420&gt;0,RANK(T420,(N420:P420,Q420:AE420)),0)</f>
        <v>0</v>
      </c>
      <c r="AJ420" s="5">
        <f>IF(S420&gt;0,RANK(S420,(N420:P420,Q420:AE420)),0)</f>
        <v>0</v>
      </c>
      <c r="AK420" s="2">
        <f t="shared" si="160"/>
        <v>5.2918145111953994E-2</v>
      </c>
      <c r="AL420" s="2">
        <f t="shared" si="161"/>
        <v>0</v>
      </c>
      <c r="AM420" s="2">
        <f t="shared" si="162"/>
        <v>0</v>
      </c>
      <c r="AN420" s="2">
        <f t="shared" si="163"/>
        <v>0</v>
      </c>
      <c r="AP420" t="s">
        <v>178</v>
      </c>
      <c r="AQ420" t="s">
        <v>236</v>
      </c>
      <c r="AR420">
        <v>1</v>
      </c>
      <c r="AT420" s="77">
        <v>38</v>
      </c>
      <c r="AU420" s="79">
        <v>59</v>
      </c>
      <c r="AV420" s="82">
        <f t="shared" si="164"/>
        <v>38059</v>
      </c>
      <c r="AW420" s="82">
        <f t="shared" si="154"/>
        <v>38059</v>
      </c>
      <c r="AX420" s="5" t="s">
        <v>195</v>
      </c>
    </row>
    <row r="421" spans="1:50" ht="15" hidden="1" customHeight="1" outlineLevel="1" x14ac:dyDescent="0.2">
      <c r="A421" t="s">
        <v>278</v>
      </c>
      <c r="B421" t="s">
        <v>236</v>
      </c>
      <c r="C421" s="1">
        <f t="shared" si="155"/>
        <v>4123</v>
      </c>
      <c r="D421" s="7">
        <f>IF(N421&gt;0, RANK(N421,(N421:P421,Q421:AE421)),0)</f>
        <v>2</v>
      </c>
      <c r="E421" s="7">
        <f>IF(O421&gt;0,RANK(O421,(N421:P421,Q421:AE421)),0)</f>
        <v>1</v>
      </c>
      <c r="F421" s="7">
        <f>IF(P421&gt;0,RANK(P421,(N421:P421,Q421:AE421)),0)</f>
        <v>0</v>
      </c>
      <c r="G421" s="45">
        <f t="shared" si="152"/>
        <v>1619</v>
      </c>
      <c r="H421" s="48">
        <f t="shared" si="153"/>
        <v>0.3926752364782925</v>
      </c>
      <c r="I421" s="2"/>
      <c r="J421" s="2">
        <f t="shared" si="156"/>
        <v>0.26000485083676933</v>
      </c>
      <c r="K421" s="2">
        <f t="shared" si="157"/>
        <v>0.65268008731506189</v>
      </c>
      <c r="L421" s="2">
        <f t="shared" si="158"/>
        <v>0</v>
      </c>
      <c r="M421" s="2">
        <f t="shared" si="159"/>
        <v>8.7315061848168729E-2</v>
      </c>
      <c r="N421" s="1">
        <v>1072</v>
      </c>
      <c r="O421" s="1">
        <v>2691</v>
      </c>
      <c r="Q421" s="1">
        <v>170</v>
      </c>
      <c r="U421" s="1">
        <v>190</v>
      </c>
      <c r="AG421" s="5">
        <f>IF(Q421&gt;0,RANK(Q421,(N421:P421,Q421:AE421)),0)</f>
        <v>4</v>
      </c>
      <c r="AH421" s="5">
        <f>IF(R421&gt;0,RANK(R421,(N421:P421,Q421:AE421)),0)</f>
        <v>0</v>
      </c>
      <c r="AI421" s="5">
        <f>IF(T421&gt;0,RANK(T421,(N421:P421,Q421:AE421)),0)</f>
        <v>0</v>
      </c>
      <c r="AJ421" s="5">
        <f>IF(S421&gt;0,RANK(S421,(N421:P421,Q421:AE421)),0)</f>
        <v>0</v>
      </c>
      <c r="AK421" s="2">
        <f t="shared" si="160"/>
        <v>4.123211253941305E-2</v>
      </c>
      <c r="AL421" s="2">
        <f t="shared" si="161"/>
        <v>0</v>
      </c>
      <c r="AM421" s="2">
        <f t="shared" si="162"/>
        <v>0</v>
      </c>
      <c r="AN421" s="2">
        <f t="shared" si="163"/>
        <v>0</v>
      </c>
      <c r="AP421" t="s">
        <v>278</v>
      </c>
      <c r="AQ421" t="s">
        <v>236</v>
      </c>
      <c r="AR421">
        <v>1</v>
      </c>
      <c r="AT421" s="77">
        <v>38</v>
      </c>
      <c r="AU421" s="79">
        <v>61</v>
      </c>
      <c r="AV421" s="82">
        <f t="shared" si="164"/>
        <v>38061</v>
      </c>
      <c r="AW421" s="82">
        <f t="shared" si="154"/>
        <v>38061</v>
      </c>
      <c r="AX421" s="5" t="s">
        <v>195</v>
      </c>
    </row>
    <row r="422" spans="1:50" ht="15" hidden="1" customHeight="1" outlineLevel="1" x14ac:dyDescent="0.2">
      <c r="A422" t="s">
        <v>438</v>
      </c>
      <c r="B422" t="s">
        <v>236</v>
      </c>
      <c r="C422" s="1">
        <f t="shared" si="155"/>
        <v>1777</v>
      </c>
      <c r="D422" s="7">
        <f>IF(N422&gt;0, RANK(N422,(N422:P422,Q422:AE422)),0)</f>
        <v>2</v>
      </c>
      <c r="E422" s="7">
        <f>IF(O422&gt;0,RANK(O422,(N422:P422,Q422:AE422)),0)</f>
        <v>1</v>
      </c>
      <c r="F422" s="7">
        <f>IF(P422&gt;0,RANK(P422,(N422:P422,Q422:AE422)),0)</f>
        <v>0</v>
      </c>
      <c r="G422" s="45">
        <f t="shared" si="152"/>
        <v>688</v>
      </c>
      <c r="H422" s="48">
        <f t="shared" si="153"/>
        <v>0.38716938660664041</v>
      </c>
      <c r="I422" s="2"/>
      <c r="J422" s="2">
        <f t="shared" si="156"/>
        <v>0.28362408553742263</v>
      </c>
      <c r="K422" s="2">
        <f t="shared" si="157"/>
        <v>0.67079347214406304</v>
      </c>
      <c r="L422" s="2">
        <f t="shared" si="158"/>
        <v>0</v>
      </c>
      <c r="M422" s="2">
        <f t="shared" si="159"/>
        <v>4.5582442318514382E-2</v>
      </c>
      <c r="N422" s="1">
        <v>504</v>
      </c>
      <c r="O422" s="1">
        <v>1192</v>
      </c>
      <c r="Q422" s="1">
        <v>40</v>
      </c>
      <c r="U422" s="1">
        <v>41</v>
      </c>
      <c r="AG422" s="5">
        <f>IF(Q422&gt;0,RANK(Q422,(N422:P422,Q422:AE422)),0)</f>
        <v>4</v>
      </c>
      <c r="AH422" s="5">
        <f>IF(R422&gt;0,RANK(R422,(N422:P422,Q422:AE422)),0)</f>
        <v>0</v>
      </c>
      <c r="AI422" s="5">
        <f>IF(T422&gt;0,RANK(T422,(N422:P422,Q422:AE422)),0)</f>
        <v>0</v>
      </c>
      <c r="AJ422" s="5">
        <f>IF(S422&gt;0,RANK(S422,(N422:P422,Q422:AE422)),0)</f>
        <v>0</v>
      </c>
      <c r="AK422" s="2">
        <f t="shared" si="160"/>
        <v>2.2509848058525603E-2</v>
      </c>
      <c r="AL422" s="2">
        <f t="shared" si="161"/>
        <v>0</v>
      </c>
      <c r="AM422" s="2">
        <f t="shared" si="162"/>
        <v>0</v>
      </c>
      <c r="AN422" s="2">
        <f t="shared" si="163"/>
        <v>0</v>
      </c>
      <c r="AP422" t="s">
        <v>438</v>
      </c>
      <c r="AQ422" t="s">
        <v>236</v>
      </c>
      <c r="AR422">
        <v>1</v>
      </c>
      <c r="AT422" s="77">
        <v>38</v>
      </c>
      <c r="AU422" s="79">
        <v>63</v>
      </c>
      <c r="AV422" s="82">
        <f t="shared" si="164"/>
        <v>38063</v>
      </c>
      <c r="AW422" s="82">
        <f t="shared" si="154"/>
        <v>38063</v>
      </c>
      <c r="AX422" s="5" t="s">
        <v>195</v>
      </c>
    </row>
    <row r="423" spans="1:50" ht="15" hidden="1" customHeight="1" outlineLevel="1" x14ac:dyDescent="0.2">
      <c r="A423" t="s">
        <v>41</v>
      </c>
      <c r="B423" t="s">
        <v>236</v>
      </c>
      <c r="C423" s="1">
        <f t="shared" ref="C423:C444" si="165">SUM(N423:AE423)</f>
        <v>1046</v>
      </c>
      <c r="D423" s="7">
        <f>IF(N423&gt;0, RANK(N423,(N423:P423,Q423:AE423)),0)</f>
        <v>3</v>
      </c>
      <c r="E423" s="7">
        <f>IF(O423&gt;0,RANK(O423,(N423:P423,Q423:AE423)),0)</f>
        <v>1</v>
      </c>
      <c r="F423" s="7">
        <f>IF(P423&gt;0,RANK(P423,(N423:P423,Q423:AE423)),0)</f>
        <v>0</v>
      </c>
      <c r="G423" s="45">
        <f t="shared" si="152"/>
        <v>618</v>
      </c>
      <c r="H423" s="48">
        <f t="shared" si="153"/>
        <v>0.59082217973231355</v>
      </c>
      <c r="I423" s="2"/>
      <c r="J423" s="2">
        <f t="shared" ref="J423:J444" si="166">IF($C423=0,"-",N423/$C423)</f>
        <v>0.11759082217973231</v>
      </c>
      <c r="K423" s="2">
        <f t="shared" ref="K423:K444" si="167">IF($C423=0,"-",O423/$C423)</f>
        <v>0.70841300191204593</v>
      </c>
      <c r="L423" s="2">
        <f t="shared" ref="L423:L444" si="168">IF($C423=0,"-",P423/$C423)</f>
        <v>0</v>
      </c>
      <c r="M423" s="2">
        <f t="shared" ref="M423:M444" si="169">IF(C423=0,"-",(1-J423-K423-L423))</f>
        <v>0.17399617590822181</v>
      </c>
      <c r="N423" s="1">
        <v>123</v>
      </c>
      <c r="O423" s="1">
        <v>741</v>
      </c>
      <c r="Q423" s="1">
        <v>44</v>
      </c>
      <c r="U423" s="1">
        <v>138</v>
      </c>
      <c r="AG423" s="5">
        <f>IF(Q423&gt;0,RANK(Q423,(N423:P423,Q423:AE423)),0)</f>
        <v>4</v>
      </c>
      <c r="AH423" s="5">
        <f>IF(R423&gt;0,RANK(R423,(N423:P423,Q423:AE423)),0)</f>
        <v>0</v>
      </c>
      <c r="AI423" s="5">
        <f>IF(T423&gt;0,RANK(T423,(N423:P423,Q423:AE423)),0)</f>
        <v>0</v>
      </c>
      <c r="AJ423" s="5">
        <f>IF(S423&gt;0,RANK(S423,(N423:P423,Q423:AE423)),0)</f>
        <v>0</v>
      </c>
      <c r="AK423" s="2">
        <f t="shared" ref="AK423:AK444" si="170">IF($C423=0,"-",Q423/$C423)</f>
        <v>4.2065009560229447E-2</v>
      </c>
      <c r="AL423" s="2">
        <f t="shared" ref="AL423:AL444" si="171">IF($C423=0,"-",R423/$C423)</f>
        <v>0</v>
      </c>
      <c r="AM423" s="2">
        <f t="shared" ref="AM423:AM444" si="172">IF($C423=0,"-",T423/$C423)</f>
        <v>0</v>
      </c>
      <c r="AN423" s="2">
        <f t="shared" ref="AN423:AN444" si="173">IF($C423=0,"-",S423/$C423)</f>
        <v>0</v>
      </c>
      <c r="AP423" t="s">
        <v>41</v>
      </c>
      <c r="AQ423" t="s">
        <v>236</v>
      </c>
      <c r="AR423">
        <v>1</v>
      </c>
      <c r="AT423" s="77">
        <v>38</v>
      </c>
      <c r="AU423" s="79">
        <v>65</v>
      </c>
      <c r="AV423" s="82">
        <f t="shared" si="164"/>
        <v>38065</v>
      </c>
      <c r="AW423" s="82">
        <f t="shared" si="154"/>
        <v>38065</v>
      </c>
      <c r="AX423" s="5" t="s">
        <v>195</v>
      </c>
    </row>
    <row r="424" spans="1:50" ht="15" hidden="1" customHeight="1" outlineLevel="1" x14ac:dyDescent="0.2">
      <c r="A424" t="s">
        <v>391</v>
      </c>
      <c r="B424" t="s">
        <v>236</v>
      </c>
      <c r="C424" s="1">
        <f t="shared" si="165"/>
        <v>3300</v>
      </c>
      <c r="D424" s="7">
        <f>IF(N424&gt;0, RANK(N424,(N424:P424,Q424:AE424)),0)</f>
        <v>2</v>
      </c>
      <c r="E424" s="7">
        <f>IF(O424&gt;0,RANK(O424,(N424:P424,Q424:AE424)),0)</f>
        <v>1</v>
      </c>
      <c r="F424" s="7">
        <f>IF(P424&gt;0,RANK(P424,(N424:P424,Q424:AE424)),0)</f>
        <v>0</v>
      </c>
      <c r="G424" s="45">
        <f t="shared" si="152"/>
        <v>1826</v>
      </c>
      <c r="H424" s="48">
        <f t="shared" si="153"/>
        <v>0.55333333333333334</v>
      </c>
      <c r="I424" s="2"/>
      <c r="J424" s="2">
        <f t="shared" si="166"/>
        <v>0.18939393939393939</v>
      </c>
      <c r="K424" s="2">
        <f t="shared" si="167"/>
        <v>0.74272727272727268</v>
      </c>
      <c r="L424" s="2">
        <f t="shared" si="168"/>
        <v>0</v>
      </c>
      <c r="M424" s="2">
        <f t="shared" si="169"/>
        <v>6.7878787878787872E-2</v>
      </c>
      <c r="N424" s="1">
        <v>625</v>
      </c>
      <c r="O424" s="1">
        <v>2451</v>
      </c>
      <c r="Q424" s="1">
        <v>91</v>
      </c>
      <c r="U424" s="1">
        <v>133</v>
      </c>
      <c r="AG424" s="5">
        <f>IF(Q424&gt;0,RANK(Q424,(N424:P424,Q424:AE424)),0)</f>
        <v>4</v>
      </c>
      <c r="AH424" s="5">
        <f>IF(R424&gt;0,RANK(R424,(N424:P424,Q424:AE424)),0)</f>
        <v>0</v>
      </c>
      <c r="AI424" s="5">
        <f>IF(T424&gt;0,RANK(T424,(N424:P424,Q424:AE424)),0)</f>
        <v>0</v>
      </c>
      <c r="AJ424" s="5">
        <f>IF(S424&gt;0,RANK(S424,(N424:P424,Q424:AE424)),0)</f>
        <v>0</v>
      </c>
      <c r="AK424" s="2">
        <f t="shared" si="170"/>
        <v>2.7575757575757576E-2</v>
      </c>
      <c r="AL424" s="2">
        <f t="shared" si="171"/>
        <v>0</v>
      </c>
      <c r="AM424" s="2">
        <f t="shared" si="172"/>
        <v>0</v>
      </c>
      <c r="AN424" s="2">
        <f t="shared" si="173"/>
        <v>0</v>
      </c>
      <c r="AP424" t="s">
        <v>391</v>
      </c>
      <c r="AQ424" t="s">
        <v>236</v>
      </c>
      <c r="AR424">
        <v>1</v>
      </c>
      <c r="AT424" s="77">
        <v>38</v>
      </c>
      <c r="AU424" s="79">
        <v>67</v>
      </c>
      <c r="AV424" s="82">
        <f t="shared" si="164"/>
        <v>38067</v>
      </c>
      <c r="AW424" s="82">
        <f t="shared" si="154"/>
        <v>38067</v>
      </c>
      <c r="AX424" s="5" t="s">
        <v>195</v>
      </c>
    </row>
    <row r="425" spans="1:50" ht="15" hidden="1" customHeight="1" outlineLevel="1" x14ac:dyDescent="0.2">
      <c r="A425" t="s">
        <v>893</v>
      </c>
      <c r="B425" t="s">
        <v>236</v>
      </c>
      <c r="C425" s="1">
        <f t="shared" si="165"/>
        <v>2108</v>
      </c>
      <c r="D425" s="7">
        <f>IF(N425&gt;0, RANK(N425,(N425:P425,Q425:AE425)),0)</f>
        <v>2</v>
      </c>
      <c r="E425" s="7">
        <f>IF(O425&gt;0,RANK(O425,(N425:P425,Q425:AE425)),0)</f>
        <v>1</v>
      </c>
      <c r="F425" s="7">
        <f>IF(P425&gt;0,RANK(P425,(N425:P425,Q425:AE425)),0)</f>
        <v>0</v>
      </c>
      <c r="G425" s="45">
        <f t="shared" si="152"/>
        <v>1149</v>
      </c>
      <c r="H425" s="48">
        <f t="shared" si="153"/>
        <v>0.54506641366223907</v>
      </c>
      <c r="I425" s="2"/>
      <c r="J425" s="2">
        <f t="shared" si="166"/>
        <v>0.17694497153700189</v>
      </c>
      <c r="K425" s="2">
        <f t="shared" si="167"/>
        <v>0.72201138519924102</v>
      </c>
      <c r="L425" s="2">
        <f t="shared" si="168"/>
        <v>0</v>
      </c>
      <c r="M425" s="2">
        <f t="shared" si="169"/>
        <v>0.10104364326375703</v>
      </c>
      <c r="N425" s="1">
        <v>373</v>
      </c>
      <c r="O425" s="1">
        <v>1522</v>
      </c>
      <c r="Q425" s="1">
        <v>61</v>
      </c>
      <c r="U425" s="1">
        <v>152</v>
      </c>
      <c r="AG425" s="5">
        <f>IF(Q425&gt;0,RANK(Q425,(N425:P425,Q425:AE425)),0)</f>
        <v>4</v>
      </c>
      <c r="AH425" s="5">
        <f>IF(R425&gt;0,RANK(R425,(N425:P425,Q425:AE425)),0)</f>
        <v>0</v>
      </c>
      <c r="AI425" s="5">
        <f>IF(T425&gt;0,RANK(T425,(N425:P425,Q425:AE425)),0)</f>
        <v>0</v>
      </c>
      <c r="AJ425" s="5">
        <f>IF(S425&gt;0,RANK(S425,(N425:P425,Q425:AE425)),0)</f>
        <v>0</v>
      </c>
      <c r="AK425" s="2">
        <f t="shared" si="170"/>
        <v>2.8937381404174574E-2</v>
      </c>
      <c r="AL425" s="2">
        <f t="shared" si="171"/>
        <v>0</v>
      </c>
      <c r="AM425" s="2">
        <f t="shared" si="172"/>
        <v>0</v>
      </c>
      <c r="AN425" s="2">
        <f t="shared" si="173"/>
        <v>0</v>
      </c>
      <c r="AP425" t="s">
        <v>893</v>
      </c>
      <c r="AQ425" t="s">
        <v>236</v>
      </c>
      <c r="AR425">
        <v>1</v>
      </c>
      <c r="AT425" s="77">
        <v>38</v>
      </c>
      <c r="AU425" s="79">
        <v>69</v>
      </c>
      <c r="AV425" s="82">
        <f t="shared" si="164"/>
        <v>38069</v>
      </c>
      <c r="AW425" s="82">
        <f t="shared" si="154"/>
        <v>38069</v>
      </c>
      <c r="AX425" s="5" t="s">
        <v>195</v>
      </c>
    </row>
    <row r="426" spans="1:50" ht="15" hidden="1" customHeight="1" outlineLevel="1" x14ac:dyDescent="0.2">
      <c r="A426" t="s">
        <v>695</v>
      </c>
      <c r="B426" t="s">
        <v>236</v>
      </c>
      <c r="C426" s="1">
        <f t="shared" si="165"/>
        <v>5364</v>
      </c>
      <c r="D426" s="7">
        <f>IF(N426&gt;0, RANK(N426,(N426:P426,Q426:AE426)),0)</f>
        <v>2</v>
      </c>
      <c r="E426" s="7">
        <f>IF(O426&gt;0,RANK(O426,(N426:P426,Q426:AE426)),0)</f>
        <v>1</v>
      </c>
      <c r="F426" s="7">
        <f>IF(P426&gt;0,RANK(P426,(N426:P426,Q426:AE426)),0)</f>
        <v>0</v>
      </c>
      <c r="G426" s="45">
        <f t="shared" si="152"/>
        <v>2522</v>
      </c>
      <c r="H426" s="48">
        <f t="shared" si="153"/>
        <v>0.47017151379567484</v>
      </c>
      <c r="I426" s="2"/>
      <c r="J426" s="2">
        <f t="shared" si="166"/>
        <v>0.23098434004474272</v>
      </c>
      <c r="K426" s="2">
        <f t="shared" si="167"/>
        <v>0.70115585384041756</v>
      </c>
      <c r="L426" s="2">
        <f t="shared" si="168"/>
        <v>0</v>
      </c>
      <c r="M426" s="2">
        <f t="shared" si="169"/>
        <v>6.7859806114839771E-2</v>
      </c>
      <c r="N426" s="1">
        <v>1239</v>
      </c>
      <c r="O426" s="1">
        <v>3761</v>
      </c>
      <c r="Q426" s="1">
        <v>181</v>
      </c>
      <c r="U426" s="1">
        <v>183</v>
      </c>
      <c r="AG426" s="5">
        <f>IF(Q426&gt;0,RANK(Q426,(N426:P426,Q426:AE426)),0)</f>
        <v>4</v>
      </c>
      <c r="AH426" s="5">
        <f>IF(R426&gt;0,RANK(R426,(N426:P426,Q426:AE426)),0)</f>
        <v>0</v>
      </c>
      <c r="AI426" s="5">
        <f>IF(T426&gt;0,RANK(T426,(N426:P426,Q426:AE426)),0)</f>
        <v>0</v>
      </c>
      <c r="AJ426" s="5">
        <f>IF(S426&gt;0,RANK(S426,(N426:P426,Q426:AE426)),0)</f>
        <v>0</v>
      </c>
      <c r="AK426" s="2">
        <f t="shared" si="170"/>
        <v>3.3743475018642805E-2</v>
      </c>
      <c r="AL426" s="2">
        <f t="shared" si="171"/>
        <v>0</v>
      </c>
      <c r="AM426" s="2">
        <f t="shared" si="172"/>
        <v>0</v>
      </c>
      <c r="AN426" s="2">
        <f t="shared" si="173"/>
        <v>0</v>
      </c>
      <c r="AP426" t="s">
        <v>695</v>
      </c>
      <c r="AQ426" t="s">
        <v>236</v>
      </c>
      <c r="AR426">
        <v>1</v>
      </c>
      <c r="AT426" s="77">
        <v>38</v>
      </c>
      <c r="AU426" s="79">
        <v>71</v>
      </c>
      <c r="AV426" s="82">
        <f t="shared" si="164"/>
        <v>38071</v>
      </c>
      <c r="AW426" s="82">
        <f t="shared" si="154"/>
        <v>38071</v>
      </c>
      <c r="AX426" s="5" t="s">
        <v>195</v>
      </c>
    </row>
    <row r="427" spans="1:50" ht="15" hidden="1" customHeight="1" outlineLevel="1" x14ac:dyDescent="0.2">
      <c r="A427" t="s">
        <v>99</v>
      </c>
      <c r="B427" t="s">
        <v>236</v>
      </c>
      <c r="C427" s="1">
        <f t="shared" si="165"/>
        <v>2445</v>
      </c>
      <c r="D427" s="7">
        <f>IF(N427&gt;0, RANK(N427,(N427:P427,Q427:AE427)),0)</f>
        <v>2</v>
      </c>
      <c r="E427" s="7">
        <f>IF(O427&gt;0,RANK(O427,(N427:P427,Q427:AE427)),0)</f>
        <v>1</v>
      </c>
      <c r="F427" s="7">
        <f>IF(P427&gt;0,RANK(P427,(N427:P427,Q427:AE427)),0)</f>
        <v>0</v>
      </c>
      <c r="G427" s="45">
        <f t="shared" si="152"/>
        <v>910</v>
      </c>
      <c r="H427" s="48">
        <f t="shared" si="153"/>
        <v>0.3721881390593047</v>
      </c>
      <c r="I427" s="2"/>
      <c r="J427" s="2">
        <f t="shared" si="166"/>
        <v>0.28343558282208586</v>
      </c>
      <c r="K427" s="2">
        <f t="shared" si="167"/>
        <v>0.65562372188139062</v>
      </c>
      <c r="L427" s="2">
        <f t="shared" si="168"/>
        <v>0</v>
      </c>
      <c r="M427" s="2">
        <f t="shared" si="169"/>
        <v>6.0940695296523573E-2</v>
      </c>
      <c r="N427" s="1">
        <v>693</v>
      </c>
      <c r="O427" s="1">
        <v>1603</v>
      </c>
      <c r="Q427" s="1">
        <v>97</v>
      </c>
      <c r="U427" s="1">
        <v>52</v>
      </c>
      <c r="AG427" s="5">
        <f>IF(Q427&gt;0,RANK(Q427,(N427:P427,Q427:AE427)),0)</f>
        <v>3</v>
      </c>
      <c r="AH427" s="5">
        <f>IF(R427&gt;0,RANK(R427,(N427:P427,Q427:AE427)),0)</f>
        <v>0</v>
      </c>
      <c r="AI427" s="5">
        <f>IF(T427&gt;0,RANK(T427,(N427:P427,Q427:AE427)),0)</f>
        <v>0</v>
      </c>
      <c r="AJ427" s="5">
        <f>IF(S427&gt;0,RANK(S427,(N427:P427,Q427:AE427)),0)</f>
        <v>0</v>
      </c>
      <c r="AK427" s="2">
        <f t="shared" si="170"/>
        <v>3.9672801635991822E-2</v>
      </c>
      <c r="AL427" s="2">
        <f t="shared" si="171"/>
        <v>0</v>
      </c>
      <c r="AM427" s="2">
        <f t="shared" si="172"/>
        <v>0</v>
      </c>
      <c r="AN427" s="2">
        <f t="shared" si="173"/>
        <v>0</v>
      </c>
      <c r="AP427" t="s">
        <v>99</v>
      </c>
      <c r="AQ427" t="s">
        <v>236</v>
      </c>
      <c r="AR427">
        <v>1</v>
      </c>
      <c r="AT427" s="77">
        <v>38</v>
      </c>
      <c r="AU427" s="79">
        <v>73</v>
      </c>
      <c r="AV427" s="82">
        <f t="shared" si="164"/>
        <v>38073</v>
      </c>
      <c r="AW427" s="82">
        <f t="shared" si="154"/>
        <v>38073</v>
      </c>
      <c r="AX427" s="5" t="s">
        <v>195</v>
      </c>
    </row>
    <row r="428" spans="1:50" ht="15" hidden="1" customHeight="1" outlineLevel="1" x14ac:dyDescent="0.2">
      <c r="A428" t="s">
        <v>400</v>
      </c>
      <c r="B428" t="s">
        <v>236</v>
      </c>
      <c r="C428" s="1">
        <f t="shared" si="165"/>
        <v>1314</v>
      </c>
      <c r="D428" s="7">
        <f>IF(N428&gt;0, RANK(N428,(N428:P428,Q428:AE428)),0)</f>
        <v>2</v>
      </c>
      <c r="E428" s="7">
        <f>IF(O428&gt;0,RANK(O428,(N428:P428,Q428:AE428)),0)</f>
        <v>1</v>
      </c>
      <c r="F428" s="7">
        <f>IF(P428&gt;0,RANK(P428,(N428:P428,Q428:AE428)),0)</f>
        <v>0</v>
      </c>
      <c r="G428" s="45">
        <f t="shared" si="152"/>
        <v>896</v>
      </c>
      <c r="H428" s="48">
        <f t="shared" si="153"/>
        <v>0.68188736681887363</v>
      </c>
      <c r="I428" s="2"/>
      <c r="J428" s="2">
        <f t="shared" si="166"/>
        <v>0.12785388127853881</v>
      </c>
      <c r="K428" s="2">
        <f t="shared" si="167"/>
        <v>0.80974124809741244</v>
      </c>
      <c r="L428" s="2">
        <f t="shared" si="168"/>
        <v>0</v>
      </c>
      <c r="M428" s="2">
        <f t="shared" si="169"/>
        <v>6.2404870624048758E-2</v>
      </c>
      <c r="N428" s="1">
        <v>168</v>
      </c>
      <c r="O428" s="1">
        <v>1064</v>
      </c>
      <c r="Q428" s="1">
        <v>43</v>
      </c>
      <c r="U428" s="1">
        <v>39</v>
      </c>
      <c r="AG428" s="5">
        <f>IF(Q428&gt;0,RANK(Q428,(N428:P428,Q428:AE428)),0)</f>
        <v>3</v>
      </c>
      <c r="AH428" s="5">
        <f>IF(R428&gt;0,RANK(R428,(N428:P428,Q428:AE428)),0)</f>
        <v>0</v>
      </c>
      <c r="AI428" s="5">
        <f>IF(T428&gt;0,RANK(T428,(N428:P428,Q428:AE428)),0)</f>
        <v>0</v>
      </c>
      <c r="AJ428" s="5">
        <f>IF(S428&gt;0,RANK(S428,(N428:P428,Q428:AE428)),0)</f>
        <v>0</v>
      </c>
      <c r="AK428" s="2">
        <f t="shared" si="170"/>
        <v>3.2724505327245051E-2</v>
      </c>
      <c r="AL428" s="2">
        <f t="shared" si="171"/>
        <v>0</v>
      </c>
      <c r="AM428" s="2">
        <f t="shared" si="172"/>
        <v>0</v>
      </c>
      <c r="AN428" s="2">
        <f t="shared" si="173"/>
        <v>0</v>
      </c>
      <c r="AP428" t="s">
        <v>400</v>
      </c>
      <c r="AQ428" t="s">
        <v>236</v>
      </c>
      <c r="AR428">
        <v>1</v>
      </c>
      <c r="AT428" s="77">
        <v>38</v>
      </c>
      <c r="AU428" s="79">
        <v>75</v>
      </c>
      <c r="AV428" s="82">
        <f t="shared" si="164"/>
        <v>38075</v>
      </c>
      <c r="AW428" s="82">
        <f t="shared" si="154"/>
        <v>38075</v>
      </c>
      <c r="AX428" s="5" t="s">
        <v>195</v>
      </c>
    </row>
    <row r="429" spans="1:50" ht="15" hidden="1" customHeight="1" outlineLevel="1" x14ac:dyDescent="0.2">
      <c r="A429" t="s">
        <v>168</v>
      </c>
      <c r="B429" t="s">
        <v>236</v>
      </c>
      <c r="C429" s="1">
        <f t="shared" si="165"/>
        <v>7759</v>
      </c>
      <c r="D429" s="7">
        <f>IF(N429&gt;0, RANK(N429,(N429:P429,Q429:AE429)),0)</f>
        <v>2</v>
      </c>
      <c r="E429" s="7">
        <f>IF(O429&gt;0,RANK(O429,(N429:P429,Q429:AE429)),0)</f>
        <v>1</v>
      </c>
      <c r="F429" s="7">
        <f>IF(P429&gt;0,RANK(P429,(N429:P429,Q429:AE429)),0)</f>
        <v>0</v>
      </c>
      <c r="G429" s="45">
        <f t="shared" si="152"/>
        <v>3495</v>
      </c>
      <c r="H429" s="48">
        <f t="shared" si="153"/>
        <v>0.45044464492847014</v>
      </c>
      <c r="I429" s="2"/>
      <c r="J429" s="2">
        <f t="shared" si="166"/>
        <v>0.25299652017012503</v>
      </c>
      <c r="K429" s="2">
        <f t="shared" si="167"/>
        <v>0.70344116509859522</v>
      </c>
      <c r="L429" s="2">
        <f t="shared" si="168"/>
        <v>0</v>
      </c>
      <c r="M429" s="2">
        <f t="shared" si="169"/>
        <v>4.3562314731279805E-2</v>
      </c>
      <c r="N429" s="1">
        <v>1963</v>
      </c>
      <c r="O429" s="1">
        <v>5458</v>
      </c>
      <c r="Q429" s="1">
        <v>236</v>
      </c>
      <c r="U429" s="1">
        <v>102</v>
      </c>
      <c r="AG429" s="5">
        <f>IF(Q429&gt;0,RANK(Q429,(N429:P429,Q429:AE429)),0)</f>
        <v>3</v>
      </c>
      <c r="AH429" s="5">
        <f>IF(R429&gt;0,RANK(R429,(N429:P429,Q429:AE429)),0)</f>
        <v>0</v>
      </c>
      <c r="AI429" s="5">
        <f>IF(T429&gt;0,RANK(T429,(N429:P429,Q429:AE429)),0)</f>
        <v>0</v>
      </c>
      <c r="AJ429" s="5">
        <f>IF(S429&gt;0,RANK(S429,(N429:P429,Q429:AE429)),0)</f>
        <v>0</v>
      </c>
      <c r="AK429" s="2">
        <f t="shared" si="170"/>
        <v>3.0416290759118444E-2</v>
      </c>
      <c r="AL429" s="2">
        <f t="shared" si="171"/>
        <v>0</v>
      </c>
      <c r="AM429" s="2">
        <f t="shared" si="172"/>
        <v>0</v>
      </c>
      <c r="AN429" s="2">
        <f t="shared" si="173"/>
        <v>0</v>
      </c>
      <c r="AP429" t="s">
        <v>168</v>
      </c>
      <c r="AQ429" t="s">
        <v>236</v>
      </c>
      <c r="AR429">
        <v>1</v>
      </c>
      <c r="AT429" s="77">
        <v>38</v>
      </c>
      <c r="AU429" s="79">
        <v>77</v>
      </c>
      <c r="AV429" s="82">
        <f t="shared" si="164"/>
        <v>38077</v>
      </c>
      <c r="AW429" s="82">
        <f t="shared" si="154"/>
        <v>38077</v>
      </c>
      <c r="AX429" s="5" t="s">
        <v>195</v>
      </c>
    </row>
    <row r="430" spans="1:50" ht="15" hidden="1" customHeight="1" outlineLevel="1" x14ac:dyDescent="0.2">
      <c r="A430" t="s">
        <v>55</v>
      </c>
      <c r="B430" t="s">
        <v>236</v>
      </c>
      <c r="C430" s="1">
        <f t="shared" si="165"/>
        <v>3766</v>
      </c>
      <c r="D430" s="7">
        <f>IF(N430&gt;0, RANK(N430,(N430:P430,Q430:AE430)),0)</f>
        <v>1</v>
      </c>
      <c r="E430" s="7">
        <f>IF(O430&gt;0,RANK(O430,(N430:P430,Q430:AE430)),0)</f>
        <v>2</v>
      </c>
      <c r="F430" s="7">
        <f>IF(P430&gt;0,RANK(P430,(N430:P430,Q430:AE430)),0)</f>
        <v>0</v>
      </c>
      <c r="G430" s="45">
        <f t="shared" si="152"/>
        <v>655</v>
      </c>
      <c r="H430" s="48">
        <f t="shared" si="153"/>
        <v>0.17392458842272968</v>
      </c>
      <c r="I430" s="2"/>
      <c r="J430" s="2">
        <f t="shared" si="166"/>
        <v>0.57116303770578869</v>
      </c>
      <c r="K430" s="2">
        <f t="shared" si="167"/>
        <v>0.39723844928305896</v>
      </c>
      <c r="L430" s="2">
        <f t="shared" si="168"/>
        <v>0</v>
      </c>
      <c r="M430" s="2">
        <f t="shared" si="169"/>
        <v>3.1598513011152352E-2</v>
      </c>
      <c r="N430" s="1">
        <v>2151</v>
      </c>
      <c r="O430" s="1">
        <v>1496</v>
      </c>
      <c r="Q430" s="1">
        <v>80</v>
      </c>
      <c r="U430" s="1">
        <v>39</v>
      </c>
      <c r="AG430" s="5">
        <f>IF(Q430&gt;0,RANK(Q430,(N430:P430,Q430:AE430)),0)</f>
        <v>3</v>
      </c>
      <c r="AH430" s="5">
        <f>IF(R430&gt;0,RANK(R430,(N430:P430,Q430:AE430)),0)</f>
        <v>0</v>
      </c>
      <c r="AI430" s="5">
        <f>IF(T430&gt;0,RANK(T430,(N430:P430,Q430:AE430)),0)</f>
        <v>0</v>
      </c>
      <c r="AJ430" s="5">
        <f>IF(S430&gt;0,RANK(S430,(N430:P430,Q430:AE430)),0)</f>
        <v>0</v>
      </c>
      <c r="AK430" s="2">
        <f t="shared" si="170"/>
        <v>2.1242697822623474E-2</v>
      </c>
      <c r="AL430" s="2">
        <f t="shared" si="171"/>
        <v>0</v>
      </c>
      <c r="AM430" s="2">
        <f t="shared" si="172"/>
        <v>0</v>
      </c>
      <c r="AN430" s="2">
        <f t="shared" si="173"/>
        <v>0</v>
      </c>
      <c r="AP430" t="s">
        <v>55</v>
      </c>
      <c r="AQ430" t="s">
        <v>236</v>
      </c>
      <c r="AR430">
        <v>1</v>
      </c>
      <c r="AT430" s="77">
        <v>38</v>
      </c>
      <c r="AU430" s="79">
        <v>79</v>
      </c>
      <c r="AV430" s="82">
        <f t="shared" si="164"/>
        <v>38079</v>
      </c>
      <c r="AW430" s="82">
        <f t="shared" si="154"/>
        <v>38079</v>
      </c>
      <c r="AX430" s="5" t="s">
        <v>195</v>
      </c>
    </row>
    <row r="431" spans="1:50" ht="15" hidden="1" customHeight="1" outlineLevel="1" x14ac:dyDescent="0.2">
      <c r="A431" t="s">
        <v>44</v>
      </c>
      <c r="B431" t="s">
        <v>236</v>
      </c>
      <c r="C431" s="1">
        <f t="shared" si="165"/>
        <v>2060</v>
      </c>
      <c r="D431" s="7">
        <f>IF(N431&gt;0, RANK(N431,(N431:P431,Q431:AE431)),0)</f>
        <v>2</v>
      </c>
      <c r="E431" s="7">
        <f>IF(O431&gt;0,RANK(O431,(N431:P431,Q431:AE431)),0)</f>
        <v>1</v>
      </c>
      <c r="F431" s="7">
        <f>IF(P431&gt;0,RANK(P431,(N431:P431,Q431:AE431)),0)</f>
        <v>0</v>
      </c>
      <c r="G431" s="45">
        <f t="shared" si="152"/>
        <v>843</v>
      </c>
      <c r="H431" s="48">
        <f t="shared" si="153"/>
        <v>0.40922330097087378</v>
      </c>
      <c r="I431" s="2"/>
      <c r="J431" s="2">
        <f t="shared" si="166"/>
        <v>0.27718446601941749</v>
      </c>
      <c r="K431" s="2">
        <f t="shared" si="167"/>
        <v>0.68640776699029127</v>
      </c>
      <c r="L431" s="2">
        <f t="shared" si="168"/>
        <v>0</v>
      </c>
      <c r="M431" s="2">
        <f t="shared" si="169"/>
        <v>3.6407766990291246E-2</v>
      </c>
      <c r="N431" s="1">
        <v>571</v>
      </c>
      <c r="O431" s="1">
        <v>1414</v>
      </c>
      <c r="Q431" s="1">
        <v>53</v>
      </c>
      <c r="U431" s="1">
        <v>22</v>
      </c>
      <c r="AG431" s="5">
        <f>IF(Q431&gt;0,RANK(Q431,(N431:P431,Q431:AE431)),0)</f>
        <v>3</v>
      </c>
      <c r="AH431" s="5">
        <f>IF(R431&gt;0,RANK(R431,(N431:P431,Q431:AE431)),0)</f>
        <v>0</v>
      </c>
      <c r="AI431" s="5">
        <f>IF(T431&gt;0,RANK(T431,(N431:P431,Q431:AE431)),0)</f>
        <v>0</v>
      </c>
      <c r="AJ431" s="5">
        <f>IF(S431&gt;0,RANK(S431,(N431:P431,Q431:AE431)),0)</f>
        <v>0</v>
      </c>
      <c r="AK431" s="2">
        <f t="shared" si="170"/>
        <v>2.5728155339805825E-2</v>
      </c>
      <c r="AL431" s="2">
        <f t="shared" si="171"/>
        <v>0</v>
      </c>
      <c r="AM431" s="2">
        <f t="shared" si="172"/>
        <v>0</v>
      </c>
      <c r="AN431" s="2">
        <f t="shared" si="173"/>
        <v>0</v>
      </c>
      <c r="AP431" t="s">
        <v>44</v>
      </c>
      <c r="AQ431" t="s">
        <v>236</v>
      </c>
      <c r="AR431">
        <v>1</v>
      </c>
      <c r="AT431" s="77">
        <v>38</v>
      </c>
      <c r="AU431" s="79">
        <v>81</v>
      </c>
      <c r="AV431" s="82">
        <f t="shared" si="164"/>
        <v>38081</v>
      </c>
      <c r="AW431" s="82">
        <f t="shared" si="154"/>
        <v>38081</v>
      </c>
      <c r="AX431" s="5" t="s">
        <v>195</v>
      </c>
    </row>
    <row r="432" spans="1:50" ht="15" hidden="1" customHeight="1" outlineLevel="1" x14ac:dyDescent="0.2">
      <c r="A432" t="s">
        <v>415</v>
      </c>
      <c r="B432" t="s">
        <v>236</v>
      </c>
      <c r="C432" s="1">
        <f t="shared" si="165"/>
        <v>795</v>
      </c>
      <c r="D432" s="7">
        <f>IF(N432&gt;0, RANK(N432,(N432:P432,Q432:AE432)),0)</f>
        <v>3</v>
      </c>
      <c r="E432" s="7">
        <f>IF(O432&gt;0,RANK(O432,(N432:P432,Q432:AE432)),0)</f>
        <v>1</v>
      </c>
      <c r="F432" s="7">
        <f>IF(P432&gt;0,RANK(P432,(N432:P432,Q432:AE432)),0)</f>
        <v>0</v>
      </c>
      <c r="G432" s="45">
        <f t="shared" si="152"/>
        <v>415</v>
      </c>
      <c r="H432" s="48">
        <f t="shared" si="153"/>
        <v>0.5220125786163522</v>
      </c>
      <c r="I432" s="2"/>
      <c r="J432" s="2">
        <f t="shared" si="166"/>
        <v>0.1270440251572327</v>
      </c>
      <c r="K432" s="2">
        <f t="shared" si="167"/>
        <v>0.64905660377358487</v>
      </c>
      <c r="L432" s="2">
        <f t="shared" si="168"/>
        <v>0</v>
      </c>
      <c r="M432" s="2">
        <f t="shared" si="169"/>
        <v>0.22389937106918245</v>
      </c>
      <c r="N432" s="1">
        <v>101</v>
      </c>
      <c r="O432" s="1">
        <v>516</v>
      </c>
      <c r="Q432" s="1">
        <v>43</v>
      </c>
      <c r="U432" s="1">
        <v>135</v>
      </c>
      <c r="AG432" s="5">
        <f>IF(Q432&gt;0,RANK(Q432,(N432:P432,Q432:AE432)),0)</f>
        <v>4</v>
      </c>
      <c r="AH432" s="5">
        <f>IF(R432&gt;0,RANK(R432,(N432:P432,Q432:AE432)),0)</f>
        <v>0</v>
      </c>
      <c r="AI432" s="5">
        <f>IF(T432&gt;0,RANK(T432,(N432:P432,Q432:AE432)),0)</f>
        <v>0</v>
      </c>
      <c r="AJ432" s="5">
        <f>IF(S432&gt;0,RANK(S432,(N432:P432,Q432:AE432)),0)</f>
        <v>0</v>
      </c>
      <c r="AK432" s="2">
        <f t="shared" si="170"/>
        <v>5.4088050314465411E-2</v>
      </c>
      <c r="AL432" s="2">
        <f t="shared" si="171"/>
        <v>0</v>
      </c>
      <c r="AM432" s="2">
        <f t="shared" si="172"/>
        <v>0</v>
      </c>
      <c r="AN432" s="2">
        <f t="shared" si="173"/>
        <v>0</v>
      </c>
      <c r="AP432" t="s">
        <v>415</v>
      </c>
      <c r="AQ432" t="s">
        <v>236</v>
      </c>
      <c r="AR432">
        <v>1</v>
      </c>
      <c r="AT432" s="77">
        <v>38</v>
      </c>
      <c r="AU432" s="79">
        <v>83</v>
      </c>
      <c r="AV432" s="82">
        <f t="shared" si="164"/>
        <v>38083</v>
      </c>
      <c r="AW432" s="82">
        <f t="shared" si="154"/>
        <v>38083</v>
      </c>
      <c r="AX432" s="5" t="s">
        <v>195</v>
      </c>
    </row>
    <row r="433" spans="1:50" ht="15" hidden="1" customHeight="1" outlineLevel="1" x14ac:dyDescent="0.2">
      <c r="A433" t="s">
        <v>152</v>
      </c>
      <c r="B433" t="s">
        <v>236</v>
      </c>
      <c r="C433" s="1">
        <f t="shared" si="165"/>
        <v>1177</v>
      </c>
      <c r="D433" s="7">
        <f>IF(N433&gt;0, RANK(N433,(N433:P433,Q433:AE433)),0)</f>
        <v>1</v>
      </c>
      <c r="E433" s="7">
        <f>IF(O433&gt;0,RANK(O433,(N433:P433,Q433:AE433)),0)</f>
        <v>2</v>
      </c>
      <c r="F433" s="7">
        <f>IF(P433&gt;0,RANK(P433,(N433:P433,Q433:AE433)),0)</f>
        <v>0</v>
      </c>
      <c r="G433" s="45">
        <f t="shared" si="152"/>
        <v>327</v>
      </c>
      <c r="H433" s="48">
        <f t="shared" si="153"/>
        <v>0.27782497875955819</v>
      </c>
      <c r="I433" s="2"/>
      <c r="J433" s="2">
        <f t="shared" si="166"/>
        <v>0.56669498725573497</v>
      </c>
      <c r="K433" s="2">
        <f t="shared" si="167"/>
        <v>0.28887000849617672</v>
      </c>
      <c r="L433" s="2">
        <f t="shared" si="168"/>
        <v>0</v>
      </c>
      <c r="M433" s="2">
        <f t="shared" si="169"/>
        <v>0.14443500424808831</v>
      </c>
      <c r="N433" s="1">
        <v>667</v>
      </c>
      <c r="O433" s="1">
        <v>340</v>
      </c>
      <c r="Q433" s="1">
        <v>77</v>
      </c>
      <c r="U433" s="1">
        <v>93</v>
      </c>
      <c r="AG433" s="5">
        <f>IF(Q433&gt;0,RANK(Q433,(N433:P433,Q433:AE433)),0)</f>
        <v>4</v>
      </c>
      <c r="AH433" s="5">
        <f>IF(R433&gt;0,RANK(R433,(N433:P433,Q433:AE433)),0)</f>
        <v>0</v>
      </c>
      <c r="AI433" s="5">
        <f>IF(T433&gt;0,RANK(T433,(N433:P433,Q433:AE433)),0)</f>
        <v>0</v>
      </c>
      <c r="AJ433" s="5">
        <f>IF(S433&gt;0,RANK(S433,(N433:P433,Q433:AE433)),0)</f>
        <v>0</v>
      </c>
      <c r="AK433" s="2">
        <f t="shared" si="170"/>
        <v>6.5420560747663545E-2</v>
      </c>
      <c r="AL433" s="2">
        <f t="shared" si="171"/>
        <v>0</v>
      </c>
      <c r="AM433" s="2">
        <f t="shared" si="172"/>
        <v>0</v>
      </c>
      <c r="AN433" s="2">
        <f t="shared" si="173"/>
        <v>0</v>
      </c>
      <c r="AP433" t="s">
        <v>152</v>
      </c>
      <c r="AQ433" t="s">
        <v>236</v>
      </c>
      <c r="AR433">
        <v>1</v>
      </c>
      <c r="AT433" s="77">
        <v>38</v>
      </c>
      <c r="AU433" s="79">
        <v>85</v>
      </c>
      <c r="AV433" s="82">
        <f t="shared" si="164"/>
        <v>38085</v>
      </c>
      <c r="AW433" s="82">
        <f t="shared" si="154"/>
        <v>38085</v>
      </c>
      <c r="AX433" s="5" t="s">
        <v>195</v>
      </c>
    </row>
    <row r="434" spans="1:50" ht="15" hidden="1" customHeight="1" outlineLevel="1" x14ac:dyDescent="0.2">
      <c r="A434" t="s">
        <v>45</v>
      </c>
      <c r="B434" t="s">
        <v>236</v>
      </c>
      <c r="C434" s="1">
        <f t="shared" si="165"/>
        <v>425</v>
      </c>
      <c r="D434" s="7">
        <f>IF(N434&gt;0, RANK(N434,(N434:P434,Q434:AE434)),0)</f>
        <v>2</v>
      </c>
      <c r="E434" s="7">
        <f>IF(O434&gt;0,RANK(O434,(N434:P434,Q434:AE434)),0)</f>
        <v>1</v>
      </c>
      <c r="F434" s="7">
        <f>IF(P434&gt;0,RANK(P434,(N434:P434,Q434:AE434)),0)</f>
        <v>0</v>
      </c>
      <c r="G434" s="45">
        <f t="shared" si="152"/>
        <v>289</v>
      </c>
      <c r="H434" s="48">
        <f t="shared" si="153"/>
        <v>0.68</v>
      </c>
      <c r="I434" s="2"/>
      <c r="J434" s="2">
        <f t="shared" si="166"/>
        <v>9.4117647058823528E-2</v>
      </c>
      <c r="K434" s="2">
        <f t="shared" si="167"/>
        <v>0.77411764705882358</v>
      </c>
      <c r="L434" s="2">
        <f t="shared" si="168"/>
        <v>0</v>
      </c>
      <c r="M434" s="2">
        <f t="shared" si="169"/>
        <v>0.13176470588235289</v>
      </c>
      <c r="N434" s="1">
        <v>40</v>
      </c>
      <c r="O434" s="1">
        <v>329</v>
      </c>
      <c r="Q434" s="1">
        <v>16</v>
      </c>
      <c r="U434" s="1">
        <v>40</v>
      </c>
      <c r="AG434" s="5">
        <f>IF(Q434&gt;0,RANK(Q434,(N434:P434,Q434:AE434)),0)</f>
        <v>4</v>
      </c>
      <c r="AH434" s="5">
        <f>IF(R434&gt;0,RANK(R434,(N434:P434,Q434:AE434)),0)</f>
        <v>0</v>
      </c>
      <c r="AI434" s="5">
        <f>IF(T434&gt;0,RANK(T434,(N434:P434,Q434:AE434)),0)</f>
        <v>0</v>
      </c>
      <c r="AJ434" s="5">
        <f>IF(S434&gt;0,RANK(S434,(N434:P434,Q434:AE434)),0)</f>
        <v>0</v>
      </c>
      <c r="AK434" s="2">
        <f t="shared" si="170"/>
        <v>3.7647058823529408E-2</v>
      </c>
      <c r="AL434" s="2">
        <f t="shared" si="171"/>
        <v>0</v>
      </c>
      <c r="AM434" s="2">
        <f t="shared" si="172"/>
        <v>0</v>
      </c>
      <c r="AN434" s="2">
        <f t="shared" si="173"/>
        <v>0</v>
      </c>
      <c r="AP434" t="s">
        <v>45</v>
      </c>
      <c r="AQ434" t="s">
        <v>236</v>
      </c>
      <c r="AR434">
        <v>1</v>
      </c>
      <c r="AT434" s="77">
        <v>38</v>
      </c>
      <c r="AU434" s="79">
        <v>87</v>
      </c>
      <c r="AV434" s="82">
        <f t="shared" si="164"/>
        <v>38087</v>
      </c>
      <c r="AW434" s="82">
        <f t="shared" si="154"/>
        <v>38087</v>
      </c>
      <c r="AX434" s="5" t="s">
        <v>195</v>
      </c>
    </row>
    <row r="435" spans="1:50" ht="15" hidden="1" customHeight="1" outlineLevel="1" x14ac:dyDescent="0.2">
      <c r="A435" t="s">
        <v>154</v>
      </c>
      <c r="B435" t="s">
        <v>236</v>
      </c>
      <c r="C435" s="1">
        <f t="shared" si="165"/>
        <v>14820</v>
      </c>
      <c r="D435" s="7">
        <f>IF(N435&gt;0, RANK(N435,(N435:P435,Q435:AE435)),0)</f>
        <v>2</v>
      </c>
      <c r="E435" s="7">
        <f>IF(O435&gt;0,RANK(O435,(N435:P435,Q435:AE435)),0)</f>
        <v>1</v>
      </c>
      <c r="F435" s="7">
        <f>IF(P435&gt;0,RANK(P435,(N435:P435,Q435:AE435)),0)</f>
        <v>0</v>
      </c>
      <c r="G435" s="45">
        <f t="shared" si="152"/>
        <v>8522</v>
      </c>
      <c r="H435" s="48">
        <f t="shared" si="153"/>
        <v>0.57503373819163295</v>
      </c>
      <c r="I435" s="2"/>
      <c r="J435" s="2">
        <f t="shared" si="166"/>
        <v>0.13340080971659918</v>
      </c>
      <c r="K435" s="2">
        <f t="shared" si="167"/>
        <v>0.70843454790823213</v>
      </c>
      <c r="L435" s="2">
        <f t="shared" si="168"/>
        <v>0</v>
      </c>
      <c r="M435" s="2">
        <f t="shared" si="169"/>
        <v>0.1581646423751687</v>
      </c>
      <c r="N435" s="1">
        <v>1977</v>
      </c>
      <c r="O435" s="1">
        <v>10499</v>
      </c>
      <c r="Q435" s="1">
        <v>754</v>
      </c>
      <c r="U435" s="1">
        <v>1590</v>
      </c>
      <c r="AG435" s="5">
        <f>IF(Q435&gt;0,RANK(Q435,(N435:P435,Q435:AE435)),0)</f>
        <v>4</v>
      </c>
      <c r="AH435" s="5">
        <f>IF(R435&gt;0,RANK(R435,(N435:P435,Q435:AE435)),0)</f>
        <v>0</v>
      </c>
      <c r="AI435" s="5">
        <f>IF(T435&gt;0,RANK(T435,(N435:P435,Q435:AE435)),0)</f>
        <v>0</v>
      </c>
      <c r="AJ435" s="5">
        <f>IF(S435&gt;0,RANK(S435,(N435:P435,Q435:AE435)),0)</f>
        <v>0</v>
      </c>
      <c r="AK435" s="2">
        <f t="shared" si="170"/>
        <v>5.0877192982456139E-2</v>
      </c>
      <c r="AL435" s="2">
        <f t="shared" si="171"/>
        <v>0</v>
      </c>
      <c r="AM435" s="2">
        <f t="shared" si="172"/>
        <v>0</v>
      </c>
      <c r="AN435" s="2">
        <f t="shared" si="173"/>
        <v>0</v>
      </c>
      <c r="AP435" t="s">
        <v>154</v>
      </c>
      <c r="AQ435" t="s">
        <v>236</v>
      </c>
      <c r="AR435">
        <v>1</v>
      </c>
      <c r="AT435" s="77">
        <v>38</v>
      </c>
      <c r="AU435" s="79">
        <v>89</v>
      </c>
      <c r="AV435" s="82">
        <f t="shared" si="164"/>
        <v>38089</v>
      </c>
      <c r="AW435" s="82">
        <f t="shared" si="154"/>
        <v>38089</v>
      </c>
      <c r="AX435" s="5" t="s">
        <v>195</v>
      </c>
    </row>
    <row r="436" spans="1:50" ht="15" hidden="1" customHeight="1" outlineLevel="1" x14ac:dyDescent="0.2">
      <c r="A436" t="s">
        <v>321</v>
      </c>
      <c r="B436" t="s">
        <v>236</v>
      </c>
      <c r="C436" s="1">
        <f t="shared" si="165"/>
        <v>1088</v>
      </c>
      <c r="D436" s="7">
        <f>IF(N436&gt;0, RANK(N436,(N436:P436,Q436:AE436)),0)</f>
        <v>2</v>
      </c>
      <c r="E436" s="7">
        <f>IF(O436&gt;0,RANK(O436,(N436:P436,Q436:AE436)),0)</f>
        <v>1</v>
      </c>
      <c r="F436" s="7">
        <f>IF(P436&gt;0,RANK(P436,(N436:P436,Q436:AE436)),0)</f>
        <v>0</v>
      </c>
      <c r="G436" s="45">
        <f t="shared" si="152"/>
        <v>381</v>
      </c>
      <c r="H436" s="48">
        <f t="shared" si="153"/>
        <v>0.35018382352941174</v>
      </c>
      <c r="I436" s="2"/>
      <c r="J436" s="2">
        <f t="shared" si="166"/>
        <v>0.30606617647058826</v>
      </c>
      <c r="K436" s="2">
        <f t="shared" si="167"/>
        <v>0.65625</v>
      </c>
      <c r="L436" s="2">
        <f t="shared" si="168"/>
        <v>0</v>
      </c>
      <c r="M436" s="2">
        <f t="shared" si="169"/>
        <v>3.7683823529411686E-2</v>
      </c>
      <c r="N436" s="1">
        <v>333</v>
      </c>
      <c r="O436" s="1">
        <v>714</v>
      </c>
      <c r="Q436" s="1">
        <v>24</v>
      </c>
      <c r="U436" s="1">
        <v>17</v>
      </c>
      <c r="AG436" s="5">
        <f>IF(Q436&gt;0,RANK(Q436,(N436:P436,Q436:AE436)),0)</f>
        <v>3</v>
      </c>
      <c r="AH436" s="5">
        <f>IF(R436&gt;0,RANK(R436,(N436:P436,Q436:AE436)),0)</f>
        <v>0</v>
      </c>
      <c r="AI436" s="5">
        <f>IF(T436&gt;0,RANK(T436,(N436:P436,Q436:AE436)),0)</f>
        <v>0</v>
      </c>
      <c r="AJ436" s="5">
        <f>IF(S436&gt;0,RANK(S436,(N436:P436,Q436:AE436)),0)</f>
        <v>0</v>
      </c>
      <c r="AK436" s="2">
        <f t="shared" si="170"/>
        <v>2.2058823529411766E-2</v>
      </c>
      <c r="AL436" s="2">
        <f t="shared" si="171"/>
        <v>0</v>
      </c>
      <c r="AM436" s="2">
        <f t="shared" si="172"/>
        <v>0</v>
      </c>
      <c r="AN436" s="2">
        <f t="shared" si="173"/>
        <v>0</v>
      </c>
      <c r="AP436" t="s">
        <v>321</v>
      </c>
      <c r="AQ436" t="s">
        <v>236</v>
      </c>
      <c r="AR436">
        <v>1</v>
      </c>
      <c r="AT436" s="77">
        <v>38</v>
      </c>
      <c r="AU436" s="79">
        <v>91</v>
      </c>
      <c r="AV436" s="82">
        <f t="shared" si="164"/>
        <v>38091</v>
      </c>
      <c r="AW436" s="82">
        <f t="shared" si="154"/>
        <v>38091</v>
      </c>
      <c r="AX436" s="5" t="s">
        <v>195</v>
      </c>
    </row>
    <row r="437" spans="1:50" ht="15" hidden="1" customHeight="1" outlineLevel="1" x14ac:dyDescent="0.2">
      <c r="A437" t="s">
        <v>100</v>
      </c>
      <c r="B437" t="s">
        <v>236</v>
      </c>
      <c r="C437" s="1">
        <f t="shared" si="165"/>
        <v>9785</v>
      </c>
      <c r="D437" s="7">
        <f>IF(N437&gt;0, RANK(N437,(N437:P437,Q437:AE437)),0)</f>
        <v>2</v>
      </c>
      <c r="E437" s="7">
        <f>IF(O437&gt;0,RANK(O437,(N437:P437,Q437:AE437)),0)</f>
        <v>1</v>
      </c>
      <c r="F437" s="7">
        <f>IF(P437&gt;0,RANK(P437,(N437:P437,Q437:AE437)),0)</f>
        <v>0</v>
      </c>
      <c r="G437" s="45">
        <f t="shared" si="152"/>
        <v>5079</v>
      </c>
      <c r="H437" s="48">
        <f t="shared" si="153"/>
        <v>0.51905978538579456</v>
      </c>
      <c r="I437" s="2"/>
      <c r="J437" s="2">
        <f t="shared" si="166"/>
        <v>0.20357690342360757</v>
      </c>
      <c r="K437" s="2">
        <f t="shared" si="167"/>
        <v>0.72263668880940213</v>
      </c>
      <c r="L437" s="2">
        <f t="shared" si="168"/>
        <v>0</v>
      </c>
      <c r="M437" s="2">
        <f t="shared" si="169"/>
        <v>7.3786407766990303E-2</v>
      </c>
      <c r="N437" s="1">
        <v>1992</v>
      </c>
      <c r="O437" s="1">
        <v>7071</v>
      </c>
      <c r="Q437" s="1">
        <v>395</v>
      </c>
      <c r="U437" s="1">
        <v>327</v>
      </c>
      <c r="AG437" s="5">
        <f>IF(Q437&gt;0,RANK(Q437,(N437:P437,Q437:AE437)),0)</f>
        <v>3</v>
      </c>
      <c r="AH437" s="5">
        <f>IF(R437&gt;0,RANK(R437,(N437:P437,Q437:AE437)),0)</f>
        <v>0</v>
      </c>
      <c r="AI437" s="5">
        <f>IF(T437&gt;0,RANK(T437,(N437:P437,Q437:AE437)),0)</f>
        <v>0</v>
      </c>
      <c r="AJ437" s="5">
        <f>IF(S437&gt;0,RANK(S437,(N437:P437,Q437:AE437)),0)</f>
        <v>0</v>
      </c>
      <c r="AK437" s="2">
        <f t="shared" si="170"/>
        <v>4.0367910066428203E-2</v>
      </c>
      <c r="AL437" s="2">
        <f t="shared" si="171"/>
        <v>0</v>
      </c>
      <c r="AM437" s="2">
        <f t="shared" si="172"/>
        <v>0</v>
      </c>
      <c r="AN437" s="2">
        <f t="shared" si="173"/>
        <v>0</v>
      </c>
      <c r="AP437" t="s">
        <v>100</v>
      </c>
      <c r="AQ437" t="s">
        <v>236</v>
      </c>
      <c r="AR437">
        <v>1</v>
      </c>
      <c r="AT437" s="77">
        <v>38</v>
      </c>
      <c r="AU437" s="79">
        <v>93</v>
      </c>
      <c r="AV437" s="82">
        <f t="shared" si="164"/>
        <v>38093</v>
      </c>
      <c r="AW437" s="82">
        <f t="shared" si="154"/>
        <v>38093</v>
      </c>
      <c r="AX437" s="5" t="s">
        <v>195</v>
      </c>
    </row>
    <row r="438" spans="1:50" ht="15" hidden="1" customHeight="1" outlineLevel="1" x14ac:dyDescent="0.2">
      <c r="A438" t="s">
        <v>384</v>
      </c>
      <c r="B438" t="s">
        <v>236</v>
      </c>
      <c r="C438" s="1">
        <f t="shared" si="165"/>
        <v>1167</v>
      </c>
      <c r="D438" s="7">
        <f>IF(N438&gt;0, RANK(N438,(N438:P438,Q438:AE438)),0)</f>
        <v>2</v>
      </c>
      <c r="E438" s="7">
        <f>IF(O438&gt;0,RANK(O438,(N438:P438,Q438:AE438)),0)</f>
        <v>1</v>
      </c>
      <c r="F438" s="7">
        <f>IF(P438&gt;0,RANK(P438,(N438:P438,Q438:AE438)),0)</f>
        <v>0</v>
      </c>
      <c r="G438" s="45">
        <f t="shared" ref="G438:G444" si="174">IF(C438&gt;0,MAX(N438:P438)-LARGE(N438:P438,2),0)</f>
        <v>627</v>
      </c>
      <c r="H438" s="48">
        <f t="shared" ref="H438:H444" si="175">IF(C438&gt;0,G438/C438,0)</f>
        <v>0.53727506426735216</v>
      </c>
      <c r="I438" s="2"/>
      <c r="J438" s="2">
        <f t="shared" si="166"/>
        <v>0.20051413881748073</v>
      </c>
      <c r="K438" s="2">
        <f t="shared" si="167"/>
        <v>0.73778920308483287</v>
      </c>
      <c r="L438" s="2">
        <f t="shared" si="168"/>
        <v>0</v>
      </c>
      <c r="M438" s="2">
        <f t="shared" si="169"/>
        <v>6.169665809768643E-2</v>
      </c>
      <c r="N438" s="1">
        <v>234</v>
      </c>
      <c r="O438" s="1">
        <v>861</v>
      </c>
      <c r="Q438" s="1">
        <v>30</v>
      </c>
      <c r="U438" s="1">
        <v>42</v>
      </c>
      <c r="AG438" s="5">
        <f>IF(Q438&gt;0,RANK(Q438,(N438:P438,Q438:AE438)),0)</f>
        <v>4</v>
      </c>
      <c r="AH438" s="5">
        <f>IF(R438&gt;0,RANK(R438,(N438:P438,Q438:AE438)),0)</f>
        <v>0</v>
      </c>
      <c r="AI438" s="5">
        <f>IF(T438&gt;0,RANK(T438,(N438:P438,Q438:AE438)),0)</f>
        <v>0</v>
      </c>
      <c r="AJ438" s="5">
        <f>IF(S438&gt;0,RANK(S438,(N438:P438,Q438:AE438)),0)</f>
        <v>0</v>
      </c>
      <c r="AK438" s="2">
        <f t="shared" si="170"/>
        <v>2.570694087403599E-2</v>
      </c>
      <c r="AL438" s="2">
        <f t="shared" si="171"/>
        <v>0</v>
      </c>
      <c r="AM438" s="2">
        <f t="shared" si="172"/>
        <v>0</v>
      </c>
      <c r="AN438" s="2">
        <f t="shared" si="173"/>
        <v>0</v>
      </c>
      <c r="AP438" t="s">
        <v>384</v>
      </c>
      <c r="AQ438" t="s">
        <v>236</v>
      </c>
      <c r="AR438">
        <v>1</v>
      </c>
      <c r="AT438" s="77">
        <v>38</v>
      </c>
      <c r="AU438" s="79">
        <v>95</v>
      </c>
      <c r="AV438" s="82">
        <f t="shared" si="164"/>
        <v>38095</v>
      </c>
      <c r="AW438" s="82">
        <f t="shared" si="154"/>
        <v>38095</v>
      </c>
      <c r="AX438" s="5" t="s">
        <v>195</v>
      </c>
    </row>
    <row r="439" spans="1:50" ht="15" hidden="1" customHeight="1" outlineLevel="1" x14ac:dyDescent="0.2">
      <c r="A439" t="s">
        <v>30</v>
      </c>
      <c r="B439" t="s">
        <v>236</v>
      </c>
      <c r="C439" s="1">
        <f t="shared" si="165"/>
        <v>4122</v>
      </c>
      <c r="D439" s="7">
        <f>IF(N439&gt;0, RANK(N439,(N439:P439,Q439:AE439)),0)</f>
        <v>2</v>
      </c>
      <c r="E439" s="7">
        <f>IF(O439&gt;0,RANK(O439,(N439:P439,Q439:AE439)),0)</f>
        <v>1</v>
      </c>
      <c r="F439" s="7">
        <f>IF(P439&gt;0,RANK(P439,(N439:P439,Q439:AE439)),0)</f>
        <v>0</v>
      </c>
      <c r="G439" s="45">
        <f t="shared" si="174"/>
        <v>1554</v>
      </c>
      <c r="H439" s="48">
        <f t="shared" si="175"/>
        <v>0.37700145560407566</v>
      </c>
      <c r="I439" s="2"/>
      <c r="J439" s="2">
        <f t="shared" si="166"/>
        <v>0.29136341581756431</v>
      </c>
      <c r="K439" s="2">
        <f t="shared" si="167"/>
        <v>0.66836487142164003</v>
      </c>
      <c r="L439" s="2">
        <f t="shared" si="168"/>
        <v>0</v>
      </c>
      <c r="M439" s="2">
        <f t="shared" si="169"/>
        <v>4.0271712760795664E-2</v>
      </c>
      <c r="N439" s="1">
        <v>1201</v>
      </c>
      <c r="O439" s="1">
        <v>2755</v>
      </c>
      <c r="Q439" s="1">
        <v>96</v>
      </c>
      <c r="U439" s="1">
        <v>70</v>
      </c>
      <c r="AG439" s="5">
        <f>IF(Q439&gt;0,RANK(Q439,(N439:P439,Q439:AE439)),0)</f>
        <v>3</v>
      </c>
      <c r="AH439" s="5">
        <f>IF(R439&gt;0,RANK(R439,(N439:P439,Q439:AE439)),0)</f>
        <v>0</v>
      </c>
      <c r="AI439" s="5">
        <f>IF(T439&gt;0,RANK(T439,(N439:P439,Q439:AE439)),0)</f>
        <v>0</v>
      </c>
      <c r="AJ439" s="5">
        <f>IF(S439&gt;0,RANK(S439,(N439:P439,Q439:AE439)),0)</f>
        <v>0</v>
      </c>
      <c r="AK439" s="2">
        <f t="shared" si="170"/>
        <v>2.3289665211062592E-2</v>
      </c>
      <c r="AL439" s="2">
        <f t="shared" si="171"/>
        <v>0</v>
      </c>
      <c r="AM439" s="2">
        <f t="shared" si="172"/>
        <v>0</v>
      </c>
      <c r="AN439" s="2">
        <f t="shared" si="173"/>
        <v>0</v>
      </c>
      <c r="AP439" t="s">
        <v>30</v>
      </c>
      <c r="AQ439" t="s">
        <v>236</v>
      </c>
      <c r="AR439">
        <v>1</v>
      </c>
      <c r="AT439" s="77">
        <v>38</v>
      </c>
      <c r="AU439" s="79">
        <v>97</v>
      </c>
      <c r="AV439" s="82">
        <f t="shared" si="164"/>
        <v>38097</v>
      </c>
      <c r="AW439" s="82">
        <f t="shared" si="154"/>
        <v>38097</v>
      </c>
      <c r="AX439" s="5" t="s">
        <v>195</v>
      </c>
    </row>
    <row r="440" spans="1:50" ht="15" hidden="1" customHeight="1" outlineLevel="1" x14ac:dyDescent="0.2">
      <c r="A440" t="s">
        <v>793</v>
      </c>
      <c r="B440" t="s">
        <v>236</v>
      </c>
      <c r="C440" s="1">
        <f t="shared" si="165"/>
        <v>4744</v>
      </c>
      <c r="D440" s="7">
        <f>IF(N440&gt;0, RANK(N440,(N440:P440,Q440:AE440)),0)</f>
        <v>2</v>
      </c>
      <c r="E440" s="7">
        <f>IF(O440&gt;0,RANK(O440,(N440:P440,Q440:AE440)),0)</f>
        <v>1</v>
      </c>
      <c r="F440" s="7">
        <f>IF(P440&gt;0,RANK(P440,(N440:P440,Q440:AE440)),0)</f>
        <v>0</v>
      </c>
      <c r="G440" s="45">
        <f t="shared" si="174"/>
        <v>2486</v>
      </c>
      <c r="H440" s="48">
        <f t="shared" si="175"/>
        <v>0.52403035413153454</v>
      </c>
      <c r="I440" s="2"/>
      <c r="J440" s="2">
        <f t="shared" si="166"/>
        <v>0.20552276559865093</v>
      </c>
      <c r="K440" s="2">
        <f t="shared" si="167"/>
        <v>0.72955311973018555</v>
      </c>
      <c r="L440" s="2">
        <f t="shared" si="168"/>
        <v>0</v>
      </c>
      <c r="M440" s="2">
        <f t="shared" si="169"/>
        <v>6.4924114671163546E-2</v>
      </c>
      <c r="N440" s="1">
        <v>975</v>
      </c>
      <c r="O440" s="1">
        <v>3461</v>
      </c>
      <c r="Q440" s="1">
        <v>120</v>
      </c>
      <c r="U440" s="1">
        <v>188</v>
      </c>
      <c r="AG440" s="5">
        <f>IF(Q440&gt;0,RANK(Q440,(N440:P440,Q440:AE440)),0)</f>
        <v>4</v>
      </c>
      <c r="AH440" s="5">
        <f>IF(R440&gt;0,RANK(R440,(N440:P440,Q440:AE440)),0)</f>
        <v>0</v>
      </c>
      <c r="AI440" s="5">
        <f>IF(T440&gt;0,RANK(T440,(N440:P440,Q440:AE440)),0)</f>
        <v>0</v>
      </c>
      <c r="AJ440" s="5">
        <f>IF(S440&gt;0,RANK(S440,(N440:P440,Q440:AE440)),0)</f>
        <v>0</v>
      </c>
      <c r="AK440" s="2">
        <f t="shared" si="170"/>
        <v>2.5295109612141653E-2</v>
      </c>
      <c r="AL440" s="2">
        <f t="shared" si="171"/>
        <v>0</v>
      </c>
      <c r="AM440" s="2">
        <f t="shared" si="172"/>
        <v>0</v>
      </c>
      <c r="AN440" s="2">
        <f t="shared" si="173"/>
        <v>0</v>
      </c>
      <c r="AP440" t="s">
        <v>793</v>
      </c>
      <c r="AQ440" t="s">
        <v>236</v>
      </c>
      <c r="AR440">
        <v>1</v>
      </c>
      <c r="AT440" s="77">
        <v>38</v>
      </c>
      <c r="AU440" s="79">
        <v>99</v>
      </c>
      <c r="AV440" s="82">
        <f t="shared" si="164"/>
        <v>38099</v>
      </c>
      <c r="AW440" s="82">
        <f t="shared" si="154"/>
        <v>38099</v>
      </c>
      <c r="AX440" s="5" t="s">
        <v>195</v>
      </c>
    </row>
    <row r="441" spans="1:50" ht="15" hidden="1" customHeight="1" outlineLevel="1" x14ac:dyDescent="0.2">
      <c r="A441" t="s">
        <v>405</v>
      </c>
      <c r="B441" t="s">
        <v>236</v>
      </c>
      <c r="C441" s="1">
        <f t="shared" si="165"/>
        <v>27991</v>
      </c>
      <c r="D441" s="7">
        <f>IF(N441&gt;0, RANK(N441,(N441:P441,Q441:AE441)),0)</f>
        <v>2</v>
      </c>
      <c r="E441" s="7">
        <f>IF(O441&gt;0,RANK(O441,(N441:P441,Q441:AE441)),0)</f>
        <v>1</v>
      </c>
      <c r="F441" s="7">
        <f>IF(P441&gt;0,RANK(P441,(N441:P441,Q441:AE441)),0)</f>
        <v>0</v>
      </c>
      <c r="G441" s="45">
        <f t="shared" si="174"/>
        <v>14708</v>
      </c>
      <c r="H441" s="48">
        <f t="shared" si="175"/>
        <v>0.52545461041048913</v>
      </c>
      <c r="I441" s="2"/>
      <c r="J441" s="2">
        <f t="shared" si="166"/>
        <v>0.19959987138723162</v>
      </c>
      <c r="K441" s="2">
        <f t="shared" si="167"/>
        <v>0.7250544817977207</v>
      </c>
      <c r="L441" s="2">
        <f t="shared" si="168"/>
        <v>0</v>
      </c>
      <c r="M441" s="2">
        <f t="shared" si="169"/>
        <v>7.534564681504774E-2</v>
      </c>
      <c r="N441" s="1">
        <v>5587</v>
      </c>
      <c r="O441" s="1">
        <v>20295</v>
      </c>
      <c r="Q441" s="1">
        <v>1262</v>
      </c>
      <c r="U441" s="1">
        <v>847</v>
      </c>
      <c r="AG441" s="5">
        <f>IF(Q441&gt;0,RANK(Q441,(N441:P441,Q441:AE441)),0)</f>
        <v>3</v>
      </c>
      <c r="AH441" s="5">
        <f>IF(R441&gt;0,RANK(R441,(N441:P441,Q441:AE441)),0)</f>
        <v>0</v>
      </c>
      <c r="AI441" s="5">
        <f>IF(T441&gt;0,RANK(T441,(N441:P441,Q441:AE441)),0)</f>
        <v>0</v>
      </c>
      <c r="AJ441" s="5">
        <f>IF(S441&gt;0,RANK(S441,(N441:P441,Q441:AE441)),0)</f>
        <v>0</v>
      </c>
      <c r="AK441" s="2">
        <f t="shared" si="170"/>
        <v>4.5085920474438212E-2</v>
      </c>
      <c r="AL441" s="2">
        <f t="shared" si="171"/>
        <v>0</v>
      </c>
      <c r="AM441" s="2">
        <f t="shared" si="172"/>
        <v>0</v>
      </c>
      <c r="AN441" s="2">
        <f t="shared" si="173"/>
        <v>0</v>
      </c>
      <c r="AP441" t="s">
        <v>405</v>
      </c>
      <c r="AQ441" t="s">
        <v>236</v>
      </c>
      <c r="AR441">
        <v>1</v>
      </c>
      <c r="AT441" s="77">
        <v>38</v>
      </c>
      <c r="AU441" s="79">
        <v>101</v>
      </c>
      <c r="AV441" s="82">
        <f t="shared" si="164"/>
        <v>38101</v>
      </c>
      <c r="AW441" s="82">
        <f t="shared" si="154"/>
        <v>38101</v>
      </c>
      <c r="AX441" s="5" t="s">
        <v>195</v>
      </c>
    </row>
    <row r="442" spans="1:50" ht="15" hidden="1" customHeight="1" outlineLevel="1" x14ac:dyDescent="0.2">
      <c r="A442" t="s">
        <v>504</v>
      </c>
      <c r="B442" t="s">
        <v>236</v>
      </c>
      <c r="C442" s="1">
        <f t="shared" si="165"/>
        <v>2342</v>
      </c>
      <c r="D442" s="7">
        <f>IF(N442&gt;0, RANK(N442,(N442:P442,Q442:AE442)),0)</f>
        <v>2</v>
      </c>
      <c r="E442" s="7">
        <f>IF(O442&gt;0,RANK(O442,(N442:P442,Q442:AE442)),0)</f>
        <v>1</v>
      </c>
      <c r="F442" s="7">
        <f>IF(P442&gt;0,RANK(P442,(N442:P442,Q442:AE442)),0)</f>
        <v>0</v>
      </c>
      <c r="G442" s="45">
        <f t="shared" si="174"/>
        <v>1250</v>
      </c>
      <c r="H442" s="48">
        <f t="shared" si="175"/>
        <v>0.533731853116994</v>
      </c>
      <c r="I442" s="2"/>
      <c r="J442" s="2">
        <f t="shared" si="166"/>
        <v>0.1520068317677199</v>
      </c>
      <c r="K442" s="2">
        <f t="shared" si="167"/>
        <v>0.6857386848847139</v>
      </c>
      <c r="L442" s="2">
        <f t="shared" si="168"/>
        <v>0</v>
      </c>
      <c r="M442" s="2">
        <f t="shared" si="169"/>
        <v>0.1622544833475662</v>
      </c>
      <c r="N442" s="1">
        <v>356</v>
      </c>
      <c r="O442" s="1">
        <v>1606</v>
      </c>
      <c r="Q442" s="1">
        <v>98</v>
      </c>
      <c r="U442" s="1">
        <v>282</v>
      </c>
      <c r="AG442" s="5">
        <f>IF(Q442&gt;0,RANK(Q442,(N442:P442,Q442:AE442)),0)</f>
        <v>4</v>
      </c>
      <c r="AH442" s="5">
        <f>IF(R442&gt;0,RANK(R442,(N442:P442,Q442:AE442)),0)</f>
        <v>0</v>
      </c>
      <c r="AI442" s="5">
        <f>IF(T442&gt;0,RANK(T442,(N442:P442,Q442:AE442)),0)</f>
        <v>0</v>
      </c>
      <c r="AJ442" s="5">
        <f>IF(S442&gt;0,RANK(S442,(N442:P442,Q442:AE442)),0)</f>
        <v>0</v>
      </c>
      <c r="AK442" s="2">
        <f t="shared" si="170"/>
        <v>4.1844577284372332E-2</v>
      </c>
      <c r="AL442" s="2">
        <f t="shared" si="171"/>
        <v>0</v>
      </c>
      <c r="AM442" s="2">
        <f t="shared" si="172"/>
        <v>0</v>
      </c>
      <c r="AN442" s="2">
        <f t="shared" si="173"/>
        <v>0</v>
      </c>
      <c r="AP442" t="s">
        <v>504</v>
      </c>
      <c r="AQ442" t="s">
        <v>236</v>
      </c>
      <c r="AR442">
        <v>1</v>
      </c>
      <c r="AT442" s="77">
        <v>38</v>
      </c>
      <c r="AU442" s="79">
        <v>103</v>
      </c>
      <c r="AV442" s="82">
        <f t="shared" si="164"/>
        <v>38103</v>
      </c>
      <c r="AW442" s="82">
        <f t="shared" si="154"/>
        <v>38103</v>
      </c>
      <c r="AX442" s="5" t="s">
        <v>195</v>
      </c>
    </row>
    <row r="443" spans="1:50" ht="15" hidden="1" customHeight="1" outlineLevel="1" x14ac:dyDescent="0.2">
      <c r="A443" t="s">
        <v>416</v>
      </c>
      <c r="B443" t="s">
        <v>236</v>
      </c>
      <c r="C443" s="1">
        <f t="shared" si="165"/>
        <v>13974</v>
      </c>
      <c r="D443" s="7">
        <f>IF(N443&gt;0, RANK(N443,(N443:P443,Q443:AE443)),0)</f>
        <v>2</v>
      </c>
      <c r="E443" s="7">
        <f>IF(O443&gt;0,RANK(O443,(N443:P443,Q443:AE443)),0)</f>
        <v>1</v>
      </c>
      <c r="F443" s="7">
        <f>IF(P443&gt;0,RANK(P443,(N443:P443,Q443:AE443)),0)</f>
        <v>0</v>
      </c>
      <c r="G443" s="45">
        <f t="shared" si="174"/>
        <v>8859</v>
      </c>
      <c r="H443" s="48">
        <f t="shared" si="175"/>
        <v>0.63396307428080723</v>
      </c>
      <c r="I443" s="2"/>
      <c r="J443" s="2">
        <f t="shared" si="166"/>
        <v>0.12086732503220267</v>
      </c>
      <c r="K443" s="2">
        <f t="shared" si="167"/>
        <v>0.75483039931300988</v>
      </c>
      <c r="L443" s="2">
        <f t="shared" si="168"/>
        <v>0</v>
      </c>
      <c r="M443" s="2">
        <f t="shared" si="169"/>
        <v>0.12430227565478746</v>
      </c>
      <c r="N443" s="1">
        <v>1689</v>
      </c>
      <c r="O443" s="1">
        <v>10548</v>
      </c>
      <c r="Q443" s="1">
        <v>665</v>
      </c>
      <c r="U443" s="1">
        <v>1072</v>
      </c>
      <c r="AG443" s="5">
        <f>IF(Q443&gt;0,RANK(Q443,(N443:P443,Q443:AE443)),0)</f>
        <v>4</v>
      </c>
      <c r="AH443" s="5">
        <f>IF(R443&gt;0,RANK(R443,(N443:P443,Q443:AE443)),0)</f>
        <v>0</v>
      </c>
      <c r="AI443" s="5">
        <f>IF(T443&gt;0,RANK(T443,(N443:P443,Q443:AE443)),0)</f>
        <v>0</v>
      </c>
      <c r="AJ443" s="5">
        <f>IF(S443&gt;0,RANK(S443,(N443:P443,Q443:AE443)),0)</f>
        <v>0</v>
      </c>
      <c r="AK443" s="2">
        <f t="shared" si="170"/>
        <v>4.7588378417060255E-2</v>
      </c>
      <c r="AL443" s="2">
        <f t="shared" si="171"/>
        <v>0</v>
      </c>
      <c r="AM443" s="2">
        <f t="shared" si="172"/>
        <v>0</v>
      </c>
      <c r="AN443" s="2">
        <f t="shared" si="173"/>
        <v>0</v>
      </c>
      <c r="AP443" t="s">
        <v>416</v>
      </c>
      <c r="AQ443" t="s">
        <v>236</v>
      </c>
      <c r="AR443">
        <v>1</v>
      </c>
      <c r="AT443" s="77">
        <v>38</v>
      </c>
      <c r="AU443" s="79">
        <v>105</v>
      </c>
      <c r="AV443" s="82">
        <f t="shared" si="164"/>
        <v>38105</v>
      </c>
      <c r="AW443" s="82">
        <f t="shared" si="154"/>
        <v>38105</v>
      </c>
      <c r="AX443" s="5" t="s">
        <v>195</v>
      </c>
    </row>
    <row r="444" spans="1:50" ht="15" customHeight="1" collapsed="1" x14ac:dyDescent="0.2">
      <c r="A444" t="s">
        <v>533</v>
      </c>
      <c r="B444" t="s">
        <v>123</v>
      </c>
      <c r="C444" s="1">
        <f t="shared" si="165"/>
        <v>357659</v>
      </c>
      <c r="D444" s="7">
        <f>IF(N444&gt;0, RANK(N444,(N444:P444,Q444:AE444)),0)</f>
        <v>2</v>
      </c>
      <c r="E444" s="7">
        <f>IF(O444&gt;0,RANK(O444,(N444:P444,Q444:AE444)),0)</f>
        <v>1</v>
      </c>
      <c r="F444" s="7">
        <f>IF(P444&gt;0,RANK(P444,(N444:P444,Q444:AE444)),0)</f>
        <v>0</v>
      </c>
      <c r="G444" s="45">
        <f t="shared" si="174"/>
        <v>144690</v>
      </c>
      <c r="H444" s="48">
        <f t="shared" si="175"/>
        <v>0.40454734817242122</v>
      </c>
      <c r="I444" s="2"/>
      <c r="J444" s="2">
        <f t="shared" si="166"/>
        <v>0.2538423470400577</v>
      </c>
      <c r="K444" s="2">
        <f t="shared" si="167"/>
        <v>0.65838969521247892</v>
      </c>
      <c r="L444" s="2">
        <f t="shared" si="168"/>
        <v>0</v>
      </c>
      <c r="M444" s="2">
        <f t="shared" si="169"/>
        <v>8.7767957747463377E-2</v>
      </c>
      <c r="N444" s="1">
        <f>SUM(N391:N443)</f>
        <v>90789</v>
      </c>
      <c r="O444" s="1">
        <f>SUM(O391:O443)</f>
        <v>235479</v>
      </c>
      <c r="Q444" s="1">
        <f>SUM(Q391:Q443)</f>
        <v>13853</v>
      </c>
      <c r="U444" s="1">
        <f>SUM(U391:U443)</f>
        <v>17538</v>
      </c>
      <c r="AG444" s="5">
        <f>IF(Q444&gt;0,RANK(Q444,(N444:P444,Q444:AE444)),0)</f>
        <v>4</v>
      </c>
      <c r="AH444" s="5">
        <f>IF(R444&gt;0,RANK(R444,(N444:P444,Q444:AE444)),0)</f>
        <v>0</v>
      </c>
      <c r="AI444" s="5">
        <f>IF(T444&gt;0,RANK(T444,(N444:P444,Q444:AE444)),0)</f>
        <v>0</v>
      </c>
      <c r="AJ444" s="5">
        <f>IF(S444&gt;0,RANK(S444,(N444:P444,Q444:AE444)),0)</f>
        <v>0</v>
      </c>
      <c r="AK444" s="2">
        <f t="shared" si="170"/>
        <v>3.8732423900978308E-2</v>
      </c>
      <c r="AL444" s="2">
        <f t="shared" si="171"/>
        <v>0</v>
      </c>
      <c r="AM444" s="2">
        <f t="shared" si="172"/>
        <v>0</v>
      </c>
      <c r="AN444" s="2">
        <f t="shared" si="173"/>
        <v>0</v>
      </c>
      <c r="AP444" t="s">
        <v>533</v>
      </c>
      <c r="AQ444" t="s">
        <v>123</v>
      </c>
      <c r="AT444" s="77">
        <v>38</v>
      </c>
      <c r="AU444" s="79"/>
      <c r="AV444" s="77">
        <v>38</v>
      </c>
      <c r="AW444" s="77">
        <f t="shared" si="154"/>
        <v>38</v>
      </c>
      <c r="AX444" s="5" t="s">
        <v>963</v>
      </c>
    </row>
    <row r="445" spans="1:50" ht="15" customHeight="1" x14ac:dyDescent="0.2">
      <c r="C445" s="1"/>
      <c r="D445" s="7"/>
      <c r="E445" s="7"/>
      <c r="F445" s="7"/>
      <c r="G445" s="45"/>
      <c r="H445" s="48"/>
      <c r="I445" s="2"/>
      <c r="AG445" s="5"/>
      <c r="AH445" s="5"/>
      <c r="AI445" s="5"/>
      <c r="AJ445" s="5"/>
      <c r="AT445" s="77"/>
      <c r="AU445" s="79"/>
      <c r="AV445" s="82"/>
      <c r="AW445" s="82"/>
    </row>
    <row r="446" spans="1:50" ht="15" hidden="1" customHeight="1" outlineLevel="1" x14ac:dyDescent="0.2">
      <c r="A446" t="s">
        <v>120</v>
      </c>
      <c r="B446" t="s">
        <v>143</v>
      </c>
      <c r="C446" s="1">
        <f t="shared" ref="C446:C475" si="176">SUM(N446:AE446)</f>
        <v>2964</v>
      </c>
      <c r="D446" s="7">
        <f>IF(N446&gt;0, RANK(N446,(N446:P446,Q446:AE446)),0)</f>
        <v>2</v>
      </c>
      <c r="E446" s="7">
        <f>IF(O446&gt;0,RANK(O446,(N446:P446,Q446:AE446)),0)</f>
        <v>1</v>
      </c>
      <c r="F446" s="7">
        <f>IF(P446&gt;0,RANK(P446,(N446:P446,Q446:AE446)),0)</f>
        <v>0</v>
      </c>
      <c r="G446" s="45">
        <f t="shared" ref="G446:G453" si="177">IF(C446&gt;0,MAX(N446:P446)-LARGE(N446:P446,2),0)</f>
        <v>2177</v>
      </c>
      <c r="H446" s="48">
        <f t="shared" ref="H446:H453" si="178">IF(C446&gt;0,G446/C446,0)</f>
        <v>0.73448043184885292</v>
      </c>
      <c r="I446" s="2"/>
      <c r="J446" s="2">
        <f t="shared" ref="J446:J491" si="179">IF($C446=0,"-",N446/$C446)</f>
        <v>9.8178137651821859E-2</v>
      </c>
      <c r="K446" s="2">
        <f t="shared" ref="K446:K491" si="180">IF($C446=0,"-",O446/$C446)</f>
        <v>0.83265856950067474</v>
      </c>
      <c r="L446" s="2">
        <f t="shared" ref="L446:L491" si="181">IF($C446=0,"-",P446/$C446)</f>
        <v>0</v>
      </c>
      <c r="M446" s="2">
        <f t="shared" ref="M446:M491" si="182">IF(C446=0,"-",(1-J446-K446-L446))</f>
        <v>6.9163292847503444E-2</v>
      </c>
      <c r="N446" s="1">
        <v>291</v>
      </c>
      <c r="O446" s="1">
        <v>2468</v>
      </c>
      <c r="Q446" s="1">
        <v>102</v>
      </c>
      <c r="T446" s="1">
        <v>48</v>
      </c>
      <c r="V446" s="1">
        <v>54</v>
      </c>
      <c r="W446" s="1">
        <v>0</v>
      </c>
      <c r="X446" s="1">
        <v>1</v>
      </c>
      <c r="Y446" s="1">
        <v>0</v>
      </c>
      <c r="AG446" s="5">
        <f>IF(Q446&gt;0,RANK(Q446,(N446:P446,Q446:AE446)),0)</f>
        <v>3</v>
      </c>
      <c r="AH446" s="5">
        <f>IF(R446&gt;0,RANK(R446,(N446:P446,Q446:AE446)),0)</f>
        <v>0</v>
      </c>
      <c r="AI446" s="5">
        <f>IF(T446&gt;0,RANK(T446,(N446:P446,Q446:AE446)),0)</f>
        <v>5</v>
      </c>
      <c r="AJ446" s="5">
        <f>IF(S446&gt;0,RANK(S446,(N446:P446,Q446:AE446)),0)</f>
        <v>0</v>
      </c>
      <c r="AK446" s="2">
        <f t="shared" ref="AK446:AK475" si="183">IF($C446=0,"-",Q446/$C446)</f>
        <v>3.4412955465587043E-2</v>
      </c>
      <c r="AL446" s="2">
        <f t="shared" ref="AL446:AL475" si="184">IF($C446=0,"-",R446/$C446)</f>
        <v>0</v>
      </c>
      <c r="AM446" s="2">
        <f t="shared" ref="AM446:AM475" si="185">IF($C446=0,"-",T446/$C446)</f>
        <v>1.6194331983805668E-2</v>
      </c>
      <c r="AN446" s="2">
        <f t="shared" ref="AN446:AN475" si="186">IF($C446=0,"-",S446/$C446)</f>
        <v>0</v>
      </c>
      <c r="AP446" t="s">
        <v>120</v>
      </c>
      <c r="AQ446" t="s">
        <v>143</v>
      </c>
      <c r="AR446">
        <v>3</v>
      </c>
      <c r="AT446" s="77">
        <v>49</v>
      </c>
      <c r="AU446" s="79">
        <v>1</v>
      </c>
      <c r="AV446" s="82">
        <f t="shared" ref="AV446:AV474" si="187">1000*AT446+AU446</f>
        <v>49001</v>
      </c>
      <c r="AW446" s="82">
        <f t="shared" si="154"/>
        <v>49001</v>
      </c>
      <c r="AX446" s="5" t="s">
        <v>195</v>
      </c>
    </row>
    <row r="447" spans="1:50" ht="15" hidden="1" customHeight="1" outlineLevel="1" x14ac:dyDescent="0.2">
      <c r="A447" t="s">
        <v>877</v>
      </c>
      <c r="B447" t="s">
        <v>143</v>
      </c>
      <c r="C447" s="1">
        <f t="shared" si="176"/>
        <v>26549</v>
      </c>
      <c r="D447" s="7">
        <f>IF(N447&gt;0, RANK(N447,(N447:P447,Q447:AE447)),0)</f>
        <v>2</v>
      </c>
      <c r="E447" s="7">
        <f>IF(O447&gt;0,RANK(O447,(N447:P447,Q447:AE447)),0)</f>
        <v>1</v>
      </c>
      <c r="F447" s="7">
        <f>IF(P447&gt;0,RANK(P447,(N447:P447,Q447:AE447)),0)</f>
        <v>0</v>
      </c>
      <c r="G447" s="45">
        <f t="shared" si="177"/>
        <v>17135</v>
      </c>
      <c r="H447" s="48">
        <f t="shared" si="178"/>
        <v>0.64541037327206296</v>
      </c>
      <c r="I447" s="2"/>
      <c r="J447" s="2">
        <f t="shared" si="179"/>
        <v>0.13209537082375983</v>
      </c>
      <c r="K447" s="2">
        <f t="shared" si="180"/>
        <v>0.77750574409582285</v>
      </c>
      <c r="L447" s="2">
        <f t="shared" si="181"/>
        <v>0</v>
      </c>
      <c r="M447" s="2">
        <f t="shared" si="182"/>
        <v>9.0398885080417379E-2</v>
      </c>
      <c r="N447" s="1">
        <v>3507</v>
      </c>
      <c r="O447" s="1">
        <v>20642</v>
      </c>
      <c r="Q447" s="1">
        <v>1038</v>
      </c>
      <c r="T447" s="1">
        <v>553</v>
      </c>
      <c r="V447" s="1">
        <v>787</v>
      </c>
      <c r="W447" s="1">
        <v>0</v>
      </c>
      <c r="X447" s="1">
        <v>20</v>
      </c>
      <c r="Y447" s="1">
        <v>2</v>
      </c>
      <c r="AG447" s="5">
        <f>IF(Q447&gt;0,RANK(Q447,(N447:P447,Q447:AE447)),0)</f>
        <v>3</v>
      </c>
      <c r="AH447" s="5">
        <f>IF(R447&gt;0,RANK(R447,(N447:P447,Q447:AE447)),0)</f>
        <v>0</v>
      </c>
      <c r="AI447" s="5">
        <f>IF(T447&gt;0,RANK(T447,(N447:P447,Q447:AE447)),0)</f>
        <v>5</v>
      </c>
      <c r="AJ447" s="5">
        <f>IF(S447&gt;0,RANK(S447,(N447:P447,Q447:AE447)),0)</f>
        <v>0</v>
      </c>
      <c r="AK447" s="2">
        <f t="shared" si="183"/>
        <v>3.9097517797280497E-2</v>
      </c>
      <c r="AL447" s="2">
        <f t="shared" si="184"/>
        <v>0</v>
      </c>
      <c r="AM447" s="2">
        <f t="shared" si="185"/>
        <v>2.0829409770612831E-2</v>
      </c>
      <c r="AN447" s="2">
        <f t="shared" si="186"/>
        <v>0</v>
      </c>
      <c r="AP447" t="s">
        <v>877</v>
      </c>
      <c r="AQ447" t="s">
        <v>143</v>
      </c>
      <c r="AR447">
        <v>1</v>
      </c>
      <c r="AT447" s="77">
        <v>49</v>
      </c>
      <c r="AU447" s="79">
        <v>3</v>
      </c>
      <c r="AV447" s="82">
        <f t="shared" si="187"/>
        <v>49003</v>
      </c>
      <c r="AW447" s="82">
        <f t="shared" si="154"/>
        <v>49003</v>
      </c>
      <c r="AX447" s="5" t="s">
        <v>195</v>
      </c>
    </row>
    <row r="448" spans="1:50" ht="15" hidden="1" customHeight="1" outlineLevel="1" x14ac:dyDescent="0.2">
      <c r="A448" t="s">
        <v>671</v>
      </c>
      <c r="B448" t="s">
        <v>143</v>
      </c>
      <c r="C448" s="1">
        <f t="shared" si="176"/>
        <v>56560</v>
      </c>
      <c r="D448" s="7">
        <f>IF(N448&gt;0, RANK(N448,(N448:P448,Q448:AE448)),0)</f>
        <v>2</v>
      </c>
      <c r="E448" s="7">
        <f>IF(O448&gt;0,RANK(O448,(N448:P448,Q448:AE448)),0)</f>
        <v>1</v>
      </c>
      <c r="F448" s="7">
        <f>IF(P448&gt;0,RANK(P448,(N448:P448,Q448:AE448)),0)</f>
        <v>0</v>
      </c>
      <c r="G448" s="45">
        <f t="shared" si="177"/>
        <v>27009</v>
      </c>
      <c r="H448" s="48">
        <f t="shared" si="178"/>
        <v>0.47752828854314006</v>
      </c>
      <c r="I448" s="2"/>
      <c r="J448" s="2">
        <f t="shared" si="179"/>
        <v>0.22883663366336635</v>
      </c>
      <c r="K448" s="2">
        <f t="shared" si="180"/>
        <v>0.70636492220650637</v>
      </c>
      <c r="L448" s="2">
        <f t="shared" si="181"/>
        <v>0</v>
      </c>
      <c r="M448" s="2">
        <f t="shared" si="182"/>
        <v>6.4798444130127253E-2</v>
      </c>
      <c r="N448" s="1">
        <v>12943</v>
      </c>
      <c r="O448" s="1">
        <v>39952</v>
      </c>
      <c r="Q448" s="1">
        <v>1948</v>
      </c>
      <c r="T448" s="1">
        <v>835</v>
      </c>
      <c r="V448" s="1">
        <v>882</v>
      </c>
      <c r="W448" s="1">
        <v>0</v>
      </c>
      <c r="X448" s="1">
        <v>0</v>
      </c>
      <c r="Y448" s="1">
        <v>0</v>
      </c>
      <c r="AG448" s="5">
        <f>IF(Q448&gt;0,RANK(Q448,(N448:P448,Q448:AE448)),0)</f>
        <v>3</v>
      </c>
      <c r="AH448" s="5">
        <f>IF(R448&gt;0,RANK(R448,(N448:P448,Q448:AE448)),0)</f>
        <v>0</v>
      </c>
      <c r="AI448" s="5">
        <f>IF(T448&gt;0,RANK(T448,(N448:P448,Q448:AE448)),0)</f>
        <v>5</v>
      </c>
      <c r="AJ448" s="5">
        <f>IF(S448&gt;0,RANK(S448,(N448:P448,Q448:AE448)),0)</f>
        <v>0</v>
      </c>
      <c r="AK448" s="2">
        <f t="shared" si="183"/>
        <v>3.4441301272984441E-2</v>
      </c>
      <c r="AL448" s="2">
        <f t="shared" si="184"/>
        <v>0</v>
      </c>
      <c r="AM448" s="2">
        <f t="shared" si="185"/>
        <v>1.4763083451202263E-2</v>
      </c>
      <c r="AN448" s="2">
        <f t="shared" si="186"/>
        <v>0</v>
      </c>
      <c r="AP448" t="s">
        <v>671</v>
      </c>
      <c r="AQ448" t="s">
        <v>143</v>
      </c>
      <c r="AR448">
        <v>1</v>
      </c>
      <c r="AT448" s="77">
        <v>49</v>
      </c>
      <c r="AU448" s="79">
        <v>5</v>
      </c>
      <c r="AV448" s="82">
        <f t="shared" si="187"/>
        <v>49005</v>
      </c>
      <c r="AW448" s="82">
        <f t="shared" si="154"/>
        <v>49005</v>
      </c>
      <c r="AX448" s="5" t="s">
        <v>195</v>
      </c>
    </row>
    <row r="449" spans="1:50" ht="15" hidden="1" customHeight="1" outlineLevel="1" x14ac:dyDescent="0.2">
      <c r="A449" t="s">
        <v>430</v>
      </c>
      <c r="B449" t="s">
        <v>143</v>
      </c>
      <c r="C449" s="1">
        <f t="shared" si="176"/>
        <v>9023</v>
      </c>
      <c r="D449" s="7">
        <f>IF(N449&gt;0, RANK(N449,(N449:P449,Q449:AE449)),0)</f>
        <v>2</v>
      </c>
      <c r="E449" s="7">
        <f>IF(O449&gt;0,RANK(O449,(N449:P449,Q449:AE449)),0)</f>
        <v>1</v>
      </c>
      <c r="F449" s="7">
        <f>IF(P449&gt;0,RANK(P449,(N449:P449,Q449:AE449)),0)</f>
        <v>0</v>
      </c>
      <c r="G449" s="45">
        <f t="shared" si="177"/>
        <v>4415</v>
      </c>
      <c r="H449" s="48">
        <f t="shared" si="178"/>
        <v>0.48930510916546605</v>
      </c>
      <c r="I449" s="2"/>
      <c r="J449" s="2">
        <f t="shared" si="179"/>
        <v>0.23174110606228526</v>
      </c>
      <c r="K449" s="2">
        <f t="shared" si="180"/>
        <v>0.72104621522775125</v>
      </c>
      <c r="L449" s="2">
        <f t="shared" si="181"/>
        <v>0</v>
      </c>
      <c r="M449" s="2">
        <f t="shared" si="182"/>
        <v>4.7212678709963485E-2</v>
      </c>
      <c r="N449" s="1">
        <v>2091</v>
      </c>
      <c r="O449" s="1">
        <v>6506</v>
      </c>
      <c r="Q449" s="1">
        <v>271</v>
      </c>
      <c r="T449" s="1">
        <v>155</v>
      </c>
      <c r="V449" s="1">
        <v>0</v>
      </c>
      <c r="W449" s="1">
        <v>0</v>
      </c>
      <c r="X449" s="1">
        <v>0</v>
      </c>
      <c r="Y449" s="1">
        <v>0</v>
      </c>
      <c r="AG449" s="5">
        <f>IF(Q449&gt;0,RANK(Q449,(N449:P449,Q449:AE449)),0)</f>
        <v>3</v>
      </c>
      <c r="AH449" s="5">
        <f>IF(R449&gt;0,RANK(R449,(N449:P449,Q449:AE449)),0)</f>
        <v>0</v>
      </c>
      <c r="AI449" s="5">
        <f>IF(T449&gt;0,RANK(T449,(N449:P449,Q449:AE449)),0)</f>
        <v>4</v>
      </c>
      <c r="AJ449" s="5">
        <f>IF(S449&gt;0,RANK(S449,(N449:P449,Q449:AE449)),0)</f>
        <v>0</v>
      </c>
      <c r="AK449" s="2">
        <f t="shared" si="183"/>
        <v>3.0034356644131663E-2</v>
      </c>
      <c r="AL449" s="2">
        <f t="shared" si="184"/>
        <v>0</v>
      </c>
      <c r="AM449" s="2">
        <f t="shared" si="185"/>
        <v>1.7178322065831763E-2</v>
      </c>
      <c r="AN449" s="2">
        <f t="shared" si="186"/>
        <v>0</v>
      </c>
      <c r="AP449" t="s">
        <v>430</v>
      </c>
      <c r="AQ449" t="s">
        <v>143</v>
      </c>
      <c r="AR449">
        <v>2</v>
      </c>
      <c r="AT449" s="77">
        <v>49</v>
      </c>
      <c r="AU449" s="79">
        <v>7</v>
      </c>
      <c r="AV449" s="82">
        <f t="shared" si="187"/>
        <v>49007</v>
      </c>
      <c r="AW449" s="82">
        <f t="shared" si="154"/>
        <v>49007</v>
      </c>
      <c r="AX449" s="5" t="s">
        <v>195</v>
      </c>
    </row>
    <row r="450" spans="1:50" ht="15" hidden="1" customHeight="1" outlineLevel="1" x14ac:dyDescent="0.2">
      <c r="A450" t="s">
        <v>323</v>
      </c>
      <c r="B450" t="s">
        <v>143</v>
      </c>
      <c r="C450" s="1">
        <f t="shared" si="176"/>
        <v>591</v>
      </c>
      <c r="D450" s="7">
        <f>IF(N450&gt;0, RANK(N450,(N450:P450,Q450:AE450)),0)</f>
        <v>2</v>
      </c>
      <c r="E450" s="7">
        <f>IF(O450&gt;0,RANK(O450,(N450:P450,Q450:AE450)),0)</f>
        <v>1</v>
      </c>
      <c r="F450" s="7">
        <f>IF(P450&gt;0,RANK(P450,(N450:P450,Q450:AE450)),0)</f>
        <v>0</v>
      </c>
      <c r="G450" s="45">
        <f t="shared" si="177"/>
        <v>378</v>
      </c>
      <c r="H450" s="48">
        <f t="shared" si="178"/>
        <v>0.63959390862944165</v>
      </c>
      <c r="I450" s="2"/>
      <c r="J450" s="2">
        <f t="shared" si="179"/>
        <v>0.15397631133671744</v>
      </c>
      <c r="K450" s="2">
        <f t="shared" si="180"/>
        <v>0.79357021996615906</v>
      </c>
      <c r="L450" s="2">
        <f t="shared" si="181"/>
        <v>0</v>
      </c>
      <c r="M450" s="2">
        <f t="shared" si="182"/>
        <v>5.2453468697123529E-2</v>
      </c>
      <c r="N450" s="1">
        <v>91</v>
      </c>
      <c r="O450" s="1">
        <v>469</v>
      </c>
      <c r="P450" s="45"/>
      <c r="Q450" s="1">
        <v>10</v>
      </c>
      <c r="T450" s="1">
        <v>15</v>
      </c>
      <c r="V450" s="1">
        <v>5</v>
      </c>
      <c r="W450" s="1">
        <v>0</v>
      </c>
      <c r="X450" s="1">
        <v>1</v>
      </c>
      <c r="Y450" s="1">
        <v>0</v>
      </c>
      <c r="AG450" s="5">
        <f>IF(Q450&gt;0,RANK(Q450,(N450:P450,Q450:AE450)),0)</f>
        <v>4</v>
      </c>
      <c r="AH450" s="5">
        <f>IF(R450&gt;0,RANK(R450,(N450:P450,Q450:AE450)),0)</f>
        <v>0</v>
      </c>
      <c r="AI450" s="5">
        <f>IF(T450&gt;0,RANK(T450,(N450:P450,Q450:AE450)),0)</f>
        <v>3</v>
      </c>
      <c r="AJ450" s="5">
        <f>IF(S450&gt;0,RANK(S450,(N450:P450,Q450:AE450)),0)</f>
        <v>0</v>
      </c>
      <c r="AK450" s="2">
        <f t="shared" si="183"/>
        <v>1.6920473773265651E-2</v>
      </c>
      <c r="AL450" s="2">
        <f t="shared" si="184"/>
        <v>0</v>
      </c>
      <c r="AM450" s="2">
        <f t="shared" si="185"/>
        <v>2.5380710659898477E-2</v>
      </c>
      <c r="AN450" s="2">
        <f t="shared" si="186"/>
        <v>0</v>
      </c>
      <c r="AP450" t="s">
        <v>323</v>
      </c>
      <c r="AQ450" t="s">
        <v>143</v>
      </c>
      <c r="AR450">
        <v>2</v>
      </c>
      <c r="AT450" s="77">
        <v>49</v>
      </c>
      <c r="AU450" s="79">
        <v>9</v>
      </c>
      <c r="AV450" s="82">
        <f t="shared" si="187"/>
        <v>49009</v>
      </c>
      <c r="AW450" s="82">
        <f t="shared" si="154"/>
        <v>49009</v>
      </c>
      <c r="AX450" s="5" t="s">
        <v>195</v>
      </c>
    </row>
    <row r="451" spans="1:50" ht="15" hidden="1" customHeight="1" outlineLevel="1" x14ac:dyDescent="0.2">
      <c r="A451" t="s">
        <v>66</v>
      </c>
      <c r="B451" t="s">
        <v>143</v>
      </c>
      <c r="C451" s="1">
        <f t="shared" si="176"/>
        <v>168353</v>
      </c>
      <c r="D451" s="7">
        <f>IF(N451&gt;0, RANK(N451,(N451:P451,Q451:AE451)),0)</f>
        <v>2</v>
      </c>
      <c r="E451" s="7">
        <f>IF(O451&gt;0,RANK(O451,(N451:P451,Q451:AE451)),0)</f>
        <v>1</v>
      </c>
      <c r="F451" s="7">
        <f>IF(P451&gt;0,RANK(P451,(N451:P451,Q451:AE451)),0)</f>
        <v>0</v>
      </c>
      <c r="G451" s="45">
        <f t="shared" si="177"/>
        <v>74400</v>
      </c>
      <c r="H451" s="48">
        <f t="shared" si="178"/>
        <v>0.44192856676150705</v>
      </c>
      <c r="I451" s="2"/>
      <c r="J451" s="2">
        <f t="shared" si="179"/>
        <v>0.24413583363527824</v>
      </c>
      <c r="K451" s="2">
        <f t="shared" si="180"/>
        <v>0.68606440039678529</v>
      </c>
      <c r="L451" s="2">
        <f t="shared" si="181"/>
        <v>0</v>
      </c>
      <c r="M451" s="2">
        <f t="shared" si="182"/>
        <v>6.9799765967936467E-2</v>
      </c>
      <c r="N451" s="1">
        <v>41101</v>
      </c>
      <c r="O451" s="1">
        <v>115501</v>
      </c>
      <c r="Q451" s="1">
        <v>6018</v>
      </c>
      <c r="T451" s="1">
        <v>4374</v>
      </c>
      <c r="V451" s="1">
        <v>1193</v>
      </c>
      <c r="W451" s="1">
        <v>16</v>
      </c>
      <c r="X451" s="1">
        <v>148</v>
      </c>
      <c r="Y451" s="1">
        <v>2</v>
      </c>
      <c r="AG451" s="5">
        <f>IF(Q451&gt;0,RANK(Q451,(N451:P451,Q451:AE451)),0)</f>
        <v>3</v>
      </c>
      <c r="AH451" s="5">
        <f>IF(R451&gt;0,RANK(R451,(N451:P451,Q451:AE451)),0)</f>
        <v>0</v>
      </c>
      <c r="AI451" s="5">
        <f>IF(T451&gt;0,RANK(T451,(N451:P451,Q451:AE451)),0)</f>
        <v>4</v>
      </c>
      <c r="AJ451" s="5">
        <f>IF(S451&gt;0,RANK(S451,(N451:P451,Q451:AE451)),0)</f>
        <v>0</v>
      </c>
      <c r="AK451" s="2">
        <f t="shared" si="183"/>
        <v>3.5746318746918679E-2</v>
      </c>
      <c r="AL451" s="2">
        <f t="shared" si="184"/>
        <v>0</v>
      </c>
      <c r="AM451" s="2">
        <f t="shared" si="185"/>
        <v>2.598112299751118E-2</v>
      </c>
      <c r="AN451" s="2">
        <f t="shared" si="186"/>
        <v>0</v>
      </c>
      <c r="AP451" t="s">
        <v>66</v>
      </c>
      <c r="AQ451" t="s">
        <v>143</v>
      </c>
      <c r="AR451">
        <v>1</v>
      </c>
      <c r="AT451" s="77">
        <v>49</v>
      </c>
      <c r="AU451" s="79">
        <v>11</v>
      </c>
      <c r="AV451" s="82">
        <f t="shared" si="187"/>
        <v>49011</v>
      </c>
      <c r="AW451" s="82">
        <f t="shared" ref="AW451:AW514" si="188">AV451</f>
        <v>49011</v>
      </c>
      <c r="AX451" s="5" t="s">
        <v>195</v>
      </c>
    </row>
    <row r="452" spans="1:50" ht="15" hidden="1" customHeight="1" outlineLevel="1" x14ac:dyDescent="0.2">
      <c r="A452" t="s">
        <v>625</v>
      </c>
      <c r="B452" t="s">
        <v>143</v>
      </c>
      <c r="C452" s="1">
        <f t="shared" si="176"/>
        <v>8246</v>
      </c>
      <c r="D452" s="7">
        <f>IF(N452&gt;0, RANK(N452,(N452:P452,Q452:AE452)),0)</f>
        <v>3</v>
      </c>
      <c r="E452" s="7">
        <f>IF(O452&gt;0,RANK(O452,(N452:P452,Q452:AE452)),0)</f>
        <v>1</v>
      </c>
      <c r="F452" s="7">
        <f>IF(P452&gt;0,RANK(P452,(N452:P452,Q452:AE452)),0)</f>
        <v>0</v>
      </c>
      <c r="G452" s="45">
        <f t="shared" si="177"/>
        <v>5357</v>
      </c>
      <c r="H452" s="48">
        <f t="shared" si="178"/>
        <v>0.64964831433422265</v>
      </c>
      <c r="I452" s="2"/>
      <c r="J452" s="2">
        <f t="shared" si="179"/>
        <v>8.961920931360659E-2</v>
      </c>
      <c r="K452" s="2">
        <f t="shared" si="180"/>
        <v>0.73926752364782922</v>
      </c>
      <c r="L452" s="2">
        <f t="shared" si="181"/>
        <v>0</v>
      </c>
      <c r="M452" s="2">
        <f t="shared" si="182"/>
        <v>0.17111326703856422</v>
      </c>
      <c r="N452" s="1">
        <v>739</v>
      </c>
      <c r="O452" s="1">
        <v>6096</v>
      </c>
      <c r="Q452" s="1">
        <v>308</v>
      </c>
      <c r="T452" s="1">
        <v>210</v>
      </c>
      <c r="V452" s="1">
        <v>878</v>
      </c>
      <c r="W452" s="1">
        <v>0</v>
      </c>
      <c r="X452" s="1">
        <v>15</v>
      </c>
      <c r="Y452" s="1">
        <v>0</v>
      </c>
      <c r="AG452" s="5">
        <f>IF(Q452&gt;0,RANK(Q452,(N452:P452,Q452:AE452)),0)</f>
        <v>4</v>
      </c>
      <c r="AH452" s="5">
        <f>IF(R452&gt;0,RANK(R452,(N452:P452,Q452:AE452)),0)</f>
        <v>0</v>
      </c>
      <c r="AI452" s="5">
        <f>IF(T452&gt;0,RANK(T452,(N452:P452,Q452:AE452)),0)</f>
        <v>5</v>
      </c>
      <c r="AJ452" s="5">
        <f>IF(S452&gt;0,RANK(S452,(N452:P452,Q452:AE452)),0)</f>
        <v>0</v>
      </c>
      <c r="AK452" s="2">
        <f t="shared" si="183"/>
        <v>3.7351443123938878E-2</v>
      </c>
      <c r="AL452" s="2">
        <f t="shared" si="184"/>
        <v>0</v>
      </c>
      <c r="AM452" s="2">
        <f t="shared" si="185"/>
        <v>2.5466893039049237E-2</v>
      </c>
      <c r="AN452" s="2">
        <f t="shared" si="186"/>
        <v>0</v>
      </c>
      <c r="AP452" t="s">
        <v>625</v>
      </c>
      <c r="AQ452" t="s">
        <v>143</v>
      </c>
      <c r="AR452">
        <v>2</v>
      </c>
      <c r="AT452" s="77">
        <v>49</v>
      </c>
      <c r="AU452" s="79">
        <v>13</v>
      </c>
      <c r="AV452" s="82">
        <f t="shared" si="187"/>
        <v>49013</v>
      </c>
      <c r="AW452" s="82">
        <f t="shared" si="188"/>
        <v>49013</v>
      </c>
      <c r="AX452" s="5" t="s">
        <v>195</v>
      </c>
    </row>
    <row r="453" spans="1:50" ht="15" hidden="1" customHeight="1" outlineLevel="1" x14ac:dyDescent="0.2">
      <c r="A453" t="s">
        <v>90</v>
      </c>
      <c r="B453" t="s">
        <v>143</v>
      </c>
      <c r="C453" s="1">
        <f t="shared" si="176"/>
        <v>4731</v>
      </c>
      <c r="D453" s="7">
        <f>IF(N453&gt;0, RANK(N453,(N453:P453,Q453:AE453)),0)</f>
        <v>2</v>
      </c>
      <c r="E453" s="7">
        <f>IF(O453&gt;0,RANK(O453,(N453:P453,Q453:AE453)),0)</f>
        <v>1</v>
      </c>
      <c r="F453" s="7">
        <f>IF(P453&gt;0,RANK(P453,(N453:P453,Q453:AE453)),0)</f>
        <v>0</v>
      </c>
      <c r="G453" s="45">
        <f t="shared" si="177"/>
        <v>3429</v>
      </c>
      <c r="H453" s="48">
        <f t="shared" si="178"/>
        <v>0.72479391249207359</v>
      </c>
      <c r="I453" s="2"/>
      <c r="J453" s="2">
        <f t="shared" si="179"/>
        <v>0.10336081166772353</v>
      </c>
      <c r="K453" s="2">
        <f t="shared" si="180"/>
        <v>0.82815472415979707</v>
      </c>
      <c r="L453" s="2">
        <f t="shared" si="181"/>
        <v>0</v>
      </c>
      <c r="M453" s="2">
        <f t="shared" si="182"/>
        <v>6.8484464172479442E-2</v>
      </c>
      <c r="N453" s="1">
        <v>489</v>
      </c>
      <c r="O453" s="1">
        <v>3918</v>
      </c>
      <c r="Q453" s="1">
        <v>105</v>
      </c>
      <c r="T453" s="1">
        <v>88</v>
      </c>
      <c r="V453" s="1">
        <v>130</v>
      </c>
      <c r="W453" s="1">
        <v>0</v>
      </c>
      <c r="X453" s="1">
        <v>1</v>
      </c>
      <c r="Y453" s="1">
        <v>0</v>
      </c>
      <c r="AG453" s="5">
        <f>IF(Q453&gt;0,RANK(Q453,(N453:P453,Q453:AE453)),0)</f>
        <v>4</v>
      </c>
      <c r="AH453" s="5">
        <f>IF(R453&gt;0,RANK(R453,(N453:P453,Q453:AE453)),0)</f>
        <v>0</v>
      </c>
      <c r="AI453" s="5">
        <f>IF(T453&gt;0,RANK(T453,(N453:P453,Q453:AE453)),0)</f>
        <v>5</v>
      </c>
      <c r="AJ453" s="5">
        <f>IF(S453&gt;0,RANK(S453,(N453:P453,Q453:AE453)),0)</f>
        <v>0</v>
      </c>
      <c r="AK453" s="2">
        <f t="shared" si="183"/>
        <v>2.2194039315155359E-2</v>
      </c>
      <c r="AL453" s="2">
        <f t="shared" si="184"/>
        <v>0</v>
      </c>
      <c r="AM453" s="2">
        <f t="shared" si="185"/>
        <v>1.8600718664130204E-2</v>
      </c>
      <c r="AN453" s="2">
        <f t="shared" si="186"/>
        <v>0</v>
      </c>
      <c r="AP453" t="s">
        <v>90</v>
      </c>
      <c r="AQ453" t="s">
        <v>143</v>
      </c>
      <c r="AR453">
        <v>2</v>
      </c>
      <c r="AT453" s="77">
        <v>49</v>
      </c>
      <c r="AU453" s="79">
        <v>15</v>
      </c>
      <c r="AV453" s="82">
        <f t="shared" si="187"/>
        <v>49015</v>
      </c>
      <c r="AW453" s="82">
        <f t="shared" si="188"/>
        <v>49015</v>
      </c>
      <c r="AX453" s="5" t="s">
        <v>195</v>
      </c>
    </row>
    <row r="454" spans="1:50" ht="15" hidden="1" customHeight="1" outlineLevel="1" x14ac:dyDescent="0.2">
      <c r="A454" t="s">
        <v>401</v>
      </c>
      <c r="B454" t="s">
        <v>143</v>
      </c>
      <c r="C454" s="1">
        <f t="shared" si="176"/>
        <v>2645</v>
      </c>
      <c r="D454" s="7">
        <f>IF(N454&gt;0, RANK(N454,(N454:P454,Q454:AE454)),0)</f>
        <v>2</v>
      </c>
      <c r="E454" s="7">
        <f>IF(O454&gt;0,RANK(O454,(N454:P454,Q454:AE454)),0)</f>
        <v>1</v>
      </c>
      <c r="F454" s="7">
        <f>IF(P454&gt;0,RANK(P454,(N454:P454,Q454:AE454)),0)</f>
        <v>0</v>
      </c>
      <c r="G454" s="45">
        <f t="shared" ref="G454:G491" si="189">IF(C454&gt;0,MAX(N454:P454)-LARGE(N454:P454,2),0)</f>
        <v>1695</v>
      </c>
      <c r="H454" s="48">
        <f t="shared" ref="H454:H491" si="190">IF(C454&gt;0,G454/C454,0)</f>
        <v>0.64083175803402648</v>
      </c>
      <c r="I454" s="2"/>
      <c r="J454" s="2">
        <f t="shared" si="179"/>
        <v>0.16181474480151228</v>
      </c>
      <c r="K454" s="2">
        <f t="shared" si="180"/>
        <v>0.80264650283553873</v>
      </c>
      <c r="L454" s="2">
        <f t="shared" si="181"/>
        <v>0</v>
      </c>
      <c r="M454" s="2">
        <f t="shared" si="182"/>
        <v>3.5538752362949011E-2</v>
      </c>
      <c r="N454" s="1">
        <v>428</v>
      </c>
      <c r="O454" s="1">
        <v>2123</v>
      </c>
      <c r="P454" s="45"/>
      <c r="Q454" s="1">
        <v>73</v>
      </c>
      <c r="T454" s="1">
        <v>21</v>
      </c>
      <c r="V454" s="1">
        <v>0</v>
      </c>
      <c r="W454" s="1">
        <v>0</v>
      </c>
      <c r="X454" s="1">
        <v>0</v>
      </c>
      <c r="Y454" s="1">
        <v>0</v>
      </c>
      <c r="AG454" s="5">
        <f>IF(Q454&gt;0,RANK(Q454,(N454:P454,Q454:AE454)),0)</f>
        <v>3</v>
      </c>
      <c r="AH454" s="5">
        <f>IF(R454&gt;0,RANK(R454,(N454:P454,Q454:AE454)),0)</f>
        <v>0</v>
      </c>
      <c r="AI454" s="5">
        <f>IF(T454&gt;0,RANK(T454,(N454:P454,Q454:AE454)),0)</f>
        <v>4</v>
      </c>
      <c r="AJ454" s="5">
        <f>IF(S454&gt;0,RANK(S454,(N454:P454,Q454:AE454)),0)</f>
        <v>0</v>
      </c>
      <c r="AK454" s="2">
        <f t="shared" si="183"/>
        <v>2.7599243856332702E-2</v>
      </c>
      <c r="AL454" s="2">
        <f t="shared" si="184"/>
        <v>0</v>
      </c>
      <c r="AM454" s="2">
        <f t="shared" si="185"/>
        <v>7.9395085066162573E-3</v>
      </c>
      <c r="AN454" s="2">
        <f t="shared" si="186"/>
        <v>0</v>
      </c>
      <c r="AP454" t="s">
        <v>401</v>
      </c>
      <c r="AQ454" t="s">
        <v>143</v>
      </c>
      <c r="AR454">
        <v>2</v>
      </c>
      <c r="AT454" s="77">
        <v>49</v>
      </c>
      <c r="AU454" s="79">
        <v>17</v>
      </c>
      <c r="AV454" s="82">
        <f t="shared" si="187"/>
        <v>49017</v>
      </c>
      <c r="AW454" s="82">
        <f t="shared" si="188"/>
        <v>49017</v>
      </c>
      <c r="AX454" s="5" t="s">
        <v>195</v>
      </c>
    </row>
    <row r="455" spans="1:50" ht="15" hidden="1" customHeight="1" outlineLevel="1" x14ac:dyDescent="0.2">
      <c r="A455" t="s">
        <v>48</v>
      </c>
      <c r="B455" t="s">
        <v>143</v>
      </c>
      <c r="C455" s="1">
        <f t="shared" si="176"/>
        <v>5052</v>
      </c>
      <c r="D455" s="7">
        <f>IF(N455&gt;0, RANK(N455,(N455:P455,Q455:AE455)),0)</f>
        <v>1</v>
      </c>
      <c r="E455" s="7">
        <f>IF(O455&gt;0,RANK(O455,(N455:P455,Q455:AE455)),0)</f>
        <v>2</v>
      </c>
      <c r="F455" s="7">
        <f>IF(P455&gt;0,RANK(P455,(N455:P455,Q455:AE455)),0)</f>
        <v>0</v>
      </c>
      <c r="G455" s="45">
        <f t="shared" si="189"/>
        <v>196</v>
      </c>
      <c r="H455" s="48">
        <f t="shared" si="190"/>
        <v>3.8796516231195566E-2</v>
      </c>
      <c r="I455" s="2"/>
      <c r="J455" s="2">
        <f t="shared" si="179"/>
        <v>0.49465558194774345</v>
      </c>
      <c r="K455" s="2">
        <f t="shared" si="180"/>
        <v>0.45585906571654788</v>
      </c>
      <c r="L455" s="2">
        <f t="shared" si="181"/>
        <v>0</v>
      </c>
      <c r="M455" s="2">
        <f t="shared" si="182"/>
        <v>4.9485352335708721E-2</v>
      </c>
      <c r="N455" s="1">
        <v>2499</v>
      </c>
      <c r="O455" s="1">
        <v>2303</v>
      </c>
      <c r="Q455" s="1">
        <v>158</v>
      </c>
      <c r="T455" s="1">
        <v>56</v>
      </c>
      <c r="V455" s="1">
        <v>35</v>
      </c>
      <c r="W455" s="1">
        <v>0</v>
      </c>
      <c r="X455" s="1">
        <v>1</v>
      </c>
      <c r="Y455" s="1">
        <v>0</v>
      </c>
      <c r="AG455" s="5">
        <f>IF(Q455&gt;0,RANK(Q455,(N455:P455,Q455:AE455)),0)</f>
        <v>3</v>
      </c>
      <c r="AH455" s="5">
        <f>IF(R455&gt;0,RANK(R455,(N455:P455,Q455:AE455)),0)</f>
        <v>0</v>
      </c>
      <c r="AI455" s="5">
        <f>IF(T455&gt;0,RANK(T455,(N455:P455,Q455:AE455)),0)</f>
        <v>4</v>
      </c>
      <c r="AJ455" s="5">
        <f>IF(S455&gt;0,RANK(S455,(N455:P455,Q455:AE455)),0)</f>
        <v>0</v>
      </c>
      <c r="AK455" s="2">
        <f t="shared" si="183"/>
        <v>3.1274742676167852E-2</v>
      </c>
      <c r="AL455" s="2">
        <f t="shared" si="184"/>
        <v>0</v>
      </c>
      <c r="AM455" s="2">
        <f t="shared" si="185"/>
        <v>1.1084718923198733E-2</v>
      </c>
      <c r="AN455" s="2">
        <f t="shared" si="186"/>
        <v>0</v>
      </c>
      <c r="AP455" t="s">
        <v>48</v>
      </c>
      <c r="AQ455" t="s">
        <v>143</v>
      </c>
      <c r="AR455">
        <v>2</v>
      </c>
      <c r="AT455" s="77">
        <v>49</v>
      </c>
      <c r="AU455" s="79">
        <v>19</v>
      </c>
      <c r="AV455" s="82">
        <f t="shared" si="187"/>
        <v>49019</v>
      </c>
      <c r="AW455" s="82">
        <f t="shared" si="188"/>
        <v>49019</v>
      </c>
      <c r="AX455" s="5" t="s">
        <v>195</v>
      </c>
    </row>
    <row r="456" spans="1:50" ht="15" hidden="1" customHeight="1" outlineLevel="1" x14ac:dyDescent="0.2">
      <c r="A456" t="s">
        <v>184</v>
      </c>
      <c r="B456" t="s">
        <v>143</v>
      </c>
      <c r="C456" s="1">
        <f t="shared" si="176"/>
        <v>24116</v>
      </c>
      <c r="D456" s="7">
        <f>IF(N456&gt;0, RANK(N456,(N456:P456,Q456:AE456)),0)</f>
        <v>2</v>
      </c>
      <c r="E456" s="7">
        <f>IF(O456&gt;0,RANK(O456,(N456:P456,Q456:AE456)),0)</f>
        <v>1</v>
      </c>
      <c r="F456" s="7">
        <f>IF(P456&gt;0,RANK(P456,(N456:P456,Q456:AE456)),0)</f>
        <v>0</v>
      </c>
      <c r="G456" s="45">
        <f t="shared" si="189"/>
        <v>13796</v>
      </c>
      <c r="H456" s="48">
        <f t="shared" si="190"/>
        <v>0.57206833637419141</v>
      </c>
      <c r="I456" s="2"/>
      <c r="J456" s="2">
        <f t="shared" si="179"/>
        <v>0.15981091391607233</v>
      </c>
      <c r="K456" s="2">
        <f t="shared" si="180"/>
        <v>0.73187925029026368</v>
      </c>
      <c r="L456" s="2">
        <f t="shared" si="181"/>
        <v>0</v>
      </c>
      <c r="M456" s="2">
        <f t="shared" si="182"/>
        <v>0.10830983579366393</v>
      </c>
      <c r="N456" s="1">
        <v>3854</v>
      </c>
      <c r="O456" s="1">
        <v>17650</v>
      </c>
      <c r="Q456" s="1">
        <v>1425</v>
      </c>
      <c r="T456" s="1">
        <v>644</v>
      </c>
      <c r="V456" s="1">
        <v>504</v>
      </c>
      <c r="W456" s="1">
        <v>0</v>
      </c>
      <c r="X456" s="1">
        <v>39</v>
      </c>
      <c r="Y456" s="1">
        <v>0</v>
      </c>
      <c r="AG456" s="5">
        <f>IF(Q456&gt;0,RANK(Q456,(N456:P456,Q456:AE456)),0)</f>
        <v>3</v>
      </c>
      <c r="AH456" s="5">
        <f>IF(R456&gt;0,RANK(R456,(N456:P456,Q456:AE456)),0)</f>
        <v>0</v>
      </c>
      <c r="AI456" s="5">
        <f>IF(T456&gt;0,RANK(T456,(N456:P456,Q456:AE456)),0)</f>
        <v>4</v>
      </c>
      <c r="AJ456" s="5">
        <f>IF(S456&gt;0,RANK(S456,(N456:P456,Q456:AE456)),0)</f>
        <v>0</v>
      </c>
      <c r="AK456" s="2">
        <f t="shared" si="183"/>
        <v>5.9089401227400896E-2</v>
      </c>
      <c r="AL456" s="2">
        <f t="shared" si="184"/>
        <v>0</v>
      </c>
      <c r="AM456" s="2">
        <f t="shared" si="185"/>
        <v>2.6704262730137669E-2</v>
      </c>
      <c r="AN456" s="2">
        <f t="shared" si="186"/>
        <v>0</v>
      </c>
      <c r="AP456" t="s">
        <v>184</v>
      </c>
      <c r="AQ456" t="s">
        <v>143</v>
      </c>
      <c r="AR456">
        <v>2</v>
      </c>
      <c r="AT456" s="77">
        <v>49</v>
      </c>
      <c r="AU456" s="79">
        <v>21</v>
      </c>
      <c r="AV456" s="82">
        <f t="shared" si="187"/>
        <v>49021</v>
      </c>
      <c r="AW456" s="82">
        <f t="shared" si="188"/>
        <v>49021</v>
      </c>
      <c r="AX456" s="5" t="s">
        <v>195</v>
      </c>
    </row>
    <row r="457" spans="1:50" ht="15" hidden="1" customHeight="1" outlineLevel="1" x14ac:dyDescent="0.2">
      <c r="A457" t="s">
        <v>785</v>
      </c>
      <c r="B457" t="s">
        <v>143</v>
      </c>
      <c r="C457" s="1">
        <f t="shared" si="176"/>
        <v>5736</v>
      </c>
      <c r="D457" s="7">
        <f>IF(N457&gt;0, RANK(N457,(N457:P457,Q457:AE457)),0)</f>
        <v>2</v>
      </c>
      <c r="E457" s="7">
        <f>IF(O457&gt;0,RANK(O457,(N457:P457,Q457:AE457)),0)</f>
        <v>1</v>
      </c>
      <c r="F457" s="7">
        <f>IF(P457&gt;0,RANK(P457,(N457:P457,Q457:AE457)),0)</f>
        <v>0</v>
      </c>
      <c r="G457" s="45">
        <f t="shared" si="189"/>
        <v>4136</v>
      </c>
      <c r="H457" s="48">
        <f t="shared" si="190"/>
        <v>0.72105997210599726</v>
      </c>
      <c r="I457" s="2"/>
      <c r="J457" s="2">
        <f t="shared" si="179"/>
        <v>8.1938633193863325E-2</v>
      </c>
      <c r="K457" s="2">
        <f t="shared" si="180"/>
        <v>0.80299860529986056</v>
      </c>
      <c r="L457" s="2">
        <f t="shared" si="181"/>
        <v>0</v>
      </c>
      <c r="M457" s="2">
        <f t="shared" si="182"/>
        <v>0.11506276150627615</v>
      </c>
      <c r="N457" s="1">
        <v>470</v>
      </c>
      <c r="O457" s="1">
        <v>4606</v>
      </c>
      <c r="Q457" s="1">
        <v>211</v>
      </c>
      <c r="T457" s="1">
        <v>219</v>
      </c>
      <c r="V457" s="1">
        <v>208</v>
      </c>
      <c r="W457" s="1">
        <v>1</v>
      </c>
      <c r="X457" s="1">
        <v>21</v>
      </c>
      <c r="Y457" s="1">
        <v>0</v>
      </c>
      <c r="AG457" s="5">
        <f>IF(Q457&gt;0,RANK(Q457,(N457:P457,Q457:AE457)),0)</f>
        <v>4</v>
      </c>
      <c r="AH457" s="5">
        <f>IF(R457&gt;0,RANK(R457,(N457:P457,Q457:AE457)),0)</f>
        <v>0</v>
      </c>
      <c r="AI457" s="5">
        <f>IF(T457&gt;0,RANK(T457,(N457:P457,Q457:AE457)),0)</f>
        <v>3</v>
      </c>
      <c r="AJ457" s="5">
        <f>IF(S457&gt;0,RANK(S457,(N457:P457,Q457:AE457)),0)</f>
        <v>0</v>
      </c>
      <c r="AK457" s="2">
        <f t="shared" si="183"/>
        <v>3.6785216178521617E-2</v>
      </c>
      <c r="AL457" s="2">
        <f t="shared" si="184"/>
        <v>0</v>
      </c>
      <c r="AM457" s="2">
        <f t="shared" si="185"/>
        <v>3.8179916317991634E-2</v>
      </c>
      <c r="AN457" s="2">
        <f t="shared" si="186"/>
        <v>0</v>
      </c>
      <c r="AP457" t="s">
        <v>785</v>
      </c>
      <c r="AQ457" t="s">
        <v>143</v>
      </c>
      <c r="AR457">
        <v>0</v>
      </c>
      <c r="AT457" s="77">
        <v>49</v>
      </c>
      <c r="AU457" s="79">
        <v>23</v>
      </c>
      <c r="AV457" s="82">
        <f t="shared" si="187"/>
        <v>49023</v>
      </c>
      <c r="AW457" s="82">
        <f t="shared" si="188"/>
        <v>49023</v>
      </c>
      <c r="AX457" s="5" t="s">
        <v>195</v>
      </c>
    </row>
    <row r="458" spans="1:50" ht="15" hidden="1" customHeight="1" outlineLevel="1" x14ac:dyDescent="0.2">
      <c r="A458" t="s">
        <v>73</v>
      </c>
      <c r="B458" t="s">
        <v>143</v>
      </c>
      <c r="C458" s="1">
        <f t="shared" si="176"/>
        <v>4020</v>
      </c>
      <c r="D458" s="7">
        <f>IF(N458&gt;0, RANK(N458,(N458:P458,Q458:AE458)),0)</f>
        <v>2</v>
      </c>
      <c r="E458" s="7">
        <f>IF(O458&gt;0,RANK(O458,(N458:P458,Q458:AE458)),0)</f>
        <v>1</v>
      </c>
      <c r="F458" s="7">
        <f>IF(P458&gt;0,RANK(P458,(N458:P458,Q458:AE458)),0)</f>
        <v>0</v>
      </c>
      <c r="G458" s="45">
        <f t="shared" si="189"/>
        <v>1884</v>
      </c>
      <c r="H458" s="48">
        <f t="shared" si="190"/>
        <v>0.46865671641791046</v>
      </c>
      <c r="I458" s="2"/>
      <c r="J458" s="2">
        <f t="shared" si="179"/>
        <v>0.22835820895522388</v>
      </c>
      <c r="K458" s="2">
        <f t="shared" si="180"/>
        <v>0.69701492537313436</v>
      </c>
      <c r="L458" s="2">
        <f t="shared" si="181"/>
        <v>0</v>
      </c>
      <c r="M458" s="2">
        <f t="shared" si="182"/>
        <v>7.4626865671641784E-2</v>
      </c>
      <c r="N458" s="1">
        <v>918</v>
      </c>
      <c r="O458" s="1">
        <v>2802</v>
      </c>
      <c r="Q458" s="1">
        <v>140</v>
      </c>
      <c r="T458" s="1">
        <v>71</v>
      </c>
      <c r="V458" s="1">
        <v>85</v>
      </c>
      <c r="W458" s="1">
        <v>0</v>
      </c>
      <c r="X458" s="1">
        <v>4</v>
      </c>
      <c r="Y458" s="1">
        <v>0</v>
      </c>
      <c r="AG458" s="5">
        <f>IF(Q458&gt;0,RANK(Q458,(N458:P458,Q458:AE458)),0)</f>
        <v>3</v>
      </c>
      <c r="AH458" s="5">
        <f>IF(R458&gt;0,RANK(R458,(N458:P458,Q458:AE458)),0)</f>
        <v>0</v>
      </c>
      <c r="AI458" s="5">
        <f>IF(T458&gt;0,RANK(T458,(N458:P458,Q458:AE458)),0)</f>
        <v>5</v>
      </c>
      <c r="AJ458" s="5">
        <f>IF(S458&gt;0,RANK(S458,(N458:P458,Q458:AE458)),0)</f>
        <v>0</v>
      </c>
      <c r="AK458" s="2">
        <f t="shared" si="183"/>
        <v>3.482587064676617E-2</v>
      </c>
      <c r="AL458" s="2">
        <f t="shared" si="184"/>
        <v>0</v>
      </c>
      <c r="AM458" s="2">
        <f t="shared" si="185"/>
        <v>1.7661691542288558E-2</v>
      </c>
      <c r="AN458" s="2">
        <f t="shared" si="186"/>
        <v>0</v>
      </c>
      <c r="AP458" t="s">
        <v>73</v>
      </c>
      <c r="AQ458" t="s">
        <v>143</v>
      </c>
      <c r="AR458">
        <v>2</v>
      </c>
      <c r="AT458" s="77">
        <v>49</v>
      </c>
      <c r="AU458" s="79">
        <v>25</v>
      </c>
      <c r="AV458" s="82">
        <f t="shared" si="187"/>
        <v>49025</v>
      </c>
      <c r="AW458" s="82">
        <f t="shared" si="188"/>
        <v>49025</v>
      </c>
      <c r="AX458" s="5" t="s">
        <v>195</v>
      </c>
    </row>
    <row r="459" spans="1:50" ht="15" hidden="1" customHeight="1" outlineLevel="1" x14ac:dyDescent="0.2">
      <c r="A459" t="s">
        <v>431</v>
      </c>
      <c r="B459" t="s">
        <v>143</v>
      </c>
      <c r="C459" s="1">
        <f t="shared" si="176"/>
        <v>5992</v>
      </c>
      <c r="D459" s="7">
        <f>IF(N459&gt;0, RANK(N459,(N459:P459,Q459:AE459)),0)</f>
        <v>3</v>
      </c>
      <c r="E459" s="7">
        <f>IF(O459&gt;0,RANK(O459,(N459:P459,Q459:AE459)),0)</f>
        <v>1</v>
      </c>
      <c r="F459" s="7">
        <f>IF(P459&gt;0,RANK(P459,(N459:P459,Q459:AE459)),0)</f>
        <v>0</v>
      </c>
      <c r="G459" s="45">
        <f t="shared" si="189"/>
        <v>4009</v>
      </c>
      <c r="H459" s="48">
        <f t="shared" si="190"/>
        <v>0.66905874499332441</v>
      </c>
      <c r="I459" s="2"/>
      <c r="J459" s="2">
        <f t="shared" si="179"/>
        <v>8.6615487316421894E-2</v>
      </c>
      <c r="K459" s="2">
        <f t="shared" si="180"/>
        <v>0.75567423230974629</v>
      </c>
      <c r="L459" s="2">
        <f t="shared" si="181"/>
        <v>0</v>
      </c>
      <c r="M459" s="2">
        <f t="shared" si="182"/>
        <v>0.15771028037383183</v>
      </c>
      <c r="N459" s="1">
        <v>519</v>
      </c>
      <c r="O459" s="1">
        <v>4528</v>
      </c>
      <c r="Q459" s="1">
        <v>183</v>
      </c>
      <c r="T459" s="1">
        <v>168</v>
      </c>
      <c r="V459" s="1">
        <v>592</v>
      </c>
      <c r="W459" s="1">
        <v>0</v>
      </c>
      <c r="X459" s="1">
        <v>2</v>
      </c>
      <c r="Y459" s="1">
        <v>0</v>
      </c>
      <c r="AG459" s="5">
        <f>IF(Q459&gt;0,RANK(Q459,(N459:P459,Q459:AE459)),0)</f>
        <v>4</v>
      </c>
      <c r="AH459" s="5">
        <f>IF(R459&gt;0,RANK(R459,(N459:P459,Q459:AE459)),0)</f>
        <v>0</v>
      </c>
      <c r="AI459" s="5">
        <f>IF(T459&gt;0,RANK(T459,(N459:P459,Q459:AE459)),0)</f>
        <v>5</v>
      </c>
      <c r="AJ459" s="5">
        <f>IF(S459&gt;0,RANK(S459,(N459:P459,Q459:AE459)),0)</f>
        <v>0</v>
      </c>
      <c r="AK459" s="2">
        <f t="shared" si="183"/>
        <v>3.0540720961281707E-2</v>
      </c>
      <c r="AL459" s="2">
        <f t="shared" si="184"/>
        <v>0</v>
      </c>
      <c r="AM459" s="2">
        <f t="shared" si="185"/>
        <v>2.8037383177570093E-2</v>
      </c>
      <c r="AN459" s="2">
        <f t="shared" si="186"/>
        <v>0</v>
      </c>
      <c r="AP459" t="s">
        <v>431</v>
      </c>
      <c r="AQ459" t="s">
        <v>143</v>
      </c>
      <c r="AR459">
        <v>3</v>
      </c>
      <c r="AT459" s="77">
        <v>49</v>
      </c>
      <c r="AU459" s="79">
        <v>27</v>
      </c>
      <c r="AV459" s="82">
        <f t="shared" si="187"/>
        <v>49027</v>
      </c>
      <c r="AW459" s="82">
        <f t="shared" si="188"/>
        <v>49027</v>
      </c>
      <c r="AX459" s="5" t="s">
        <v>195</v>
      </c>
    </row>
    <row r="460" spans="1:50" ht="15" hidden="1" customHeight="1" outlineLevel="1" x14ac:dyDescent="0.2">
      <c r="A460" t="s">
        <v>383</v>
      </c>
      <c r="B460" t="s">
        <v>143</v>
      </c>
      <c r="C460" s="1">
        <f t="shared" si="176"/>
        <v>6400</v>
      </c>
      <c r="D460" s="7">
        <f>IF(N460&gt;0, RANK(N460,(N460:P460,Q460:AE460)),0)</f>
        <v>2</v>
      </c>
      <c r="E460" s="7">
        <f>IF(O460&gt;0,RANK(O460,(N460:P460,Q460:AE460)),0)</f>
        <v>1</v>
      </c>
      <c r="F460" s="7">
        <f>IF(P460&gt;0,RANK(P460,(N460:P460,Q460:AE460)),0)</f>
        <v>0</v>
      </c>
      <c r="G460" s="45">
        <f t="shared" si="189"/>
        <v>4420</v>
      </c>
      <c r="H460" s="48">
        <f t="shared" si="190"/>
        <v>0.69062500000000004</v>
      </c>
      <c r="I460" s="2"/>
      <c r="J460" s="2">
        <f t="shared" si="179"/>
        <v>0.1203125</v>
      </c>
      <c r="K460" s="2">
        <f t="shared" si="180"/>
        <v>0.81093749999999998</v>
      </c>
      <c r="L460" s="2">
        <f t="shared" si="181"/>
        <v>0</v>
      </c>
      <c r="M460" s="2">
        <f t="shared" si="182"/>
        <v>6.8749999999999978E-2</v>
      </c>
      <c r="N460" s="1">
        <v>770</v>
      </c>
      <c r="O460" s="1">
        <v>5190</v>
      </c>
      <c r="Q460" s="1">
        <v>229</v>
      </c>
      <c r="T460" s="1">
        <v>122</v>
      </c>
      <c r="V460" s="1">
        <v>85</v>
      </c>
      <c r="W460" s="1">
        <v>0</v>
      </c>
      <c r="X460" s="1">
        <v>4</v>
      </c>
      <c r="Y460" s="1">
        <v>0</v>
      </c>
      <c r="AG460" s="5">
        <f>IF(Q460&gt;0,RANK(Q460,(N460:P460,Q460:AE460)),0)</f>
        <v>3</v>
      </c>
      <c r="AH460" s="5">
        <f>IF(R460&gt;0,RANK(R460,(N460:P460,Q460:AE460)),0)</f>
        <v>0</v>
      </c>
      <c r="AI460" s="5">
        <f>IF(T460&gt;0,RANK(T460,(N460:P460,Q460:AE460)),0)</f>
        <v>4</v>
      </c>
      <c r="AJ460" s="5">
        <f>IF(S460&gt;0,RANK(S460,(N460:P460,Q460:AE460)),0)</f>
        <v>0</v>
      </c>
      <c r="AK460" s="2">
        <f t="shared" si="183"/>
        <v>3.5781250000000001E-2</v>
      </c>
      <c r="AL460" s="2">
        <f t="shared" si="184"/>
        <v>0</v>
      </c>
      <c r="AM460" s="2">
        <f t="shared" si="185"/>
        <v>1.90625E-2</v>
      </c>
      <c r="AN460" s="2">
        <f t="shared" si="186"/>
        <v>0</v>
      </c>
      <c r="AP460" t="s">
        <v>383</v>
      </c>
      <c r="AQ460" t="s">
        <v>143</v>
      </c>
      <c r="AR460">
        <v>1</v>
      </c>
      <c r="AT460" s="77">
        <v>49</v>
      </c>
      <c r="AU460" s="79">
        <v>29</v>
      </c>
      <c r="AV460" s="82">
        <f t="shared" si="187"/>
        <v>49029</v>
      </c>
      <c r="AW460" s="82">
        <f t="shared" si="188"/>
        <v>49029</v>
      </c>
      <c r="AX460" s="5" t="s">
        <v>195</v>
      </c>
    </row>
    <row r="461" spans="1:50" ht="15" hidden="1" customHeight="1" outlineLevel="1" x14ac:dyDescent="0.2">
      <c r="A461" t="s">
        <v>432</v>
      </c>
      <c r="B461" t="s">
        <v>143</v>
      </c>
      <c r="C461" s="1">
        <f t="shared" si="176"/>
        <v>830</v>
      </c>
      <c r="D461" s="7">
        <f>IF(N461&gt;0, RANK(N461,(N461:P461,Q461:AE461)),0)</f>
        <v>2</v>
      </c>
      <c r="E461" s="7">
        <f>IF(O461&gt;0,RANK(O461,(N461:P461,Q461:AE461)),0)</f>
        <v>1</v>
      </c>
      <c r="F461" s="7">
        <f>IF(P461&gt;0,RANK(P461,(N461:P461,Q461:AE461)),0)</f>
        <v>0</v>
      </c>
      <c r="G461" s="45">
        <f t="shared" si="189"/>
        <v>607</v>
      </c>
      <c r="H461" s="48">
        <f t="shared" si="190"/>
        <v>0.73132530120481931</v>
      </c>
      <c r="I461" s="2"/>
      <c r="J461" s="2">
        <f t="shared" si="179"/>
        <v>7.8313253012048195E-2</v>
      </c>
      <c r="K461" s="2">
        <f t="shared" si="180"/>
        <v>0.80963855421686748</v>
      </c>
      <c r="L461" s="2">
        <f t="shared" si="181"/>
        <v>0</v>
      </c>
      <c r="M461" s="2">
        <f t="shared" si="182"/>
        <v>0.11204819277108435</v>
      </c>
      <c r="N461" s="1">
        <v>65</v>
      </c>
      <c r="O461" s="1">
        <v>672</v>
      </c>
      <c r="Q461" s="1">
        <v>36</v>
      </c>
      <c r="T461" s="1">
        <v>27</v>
      </c>
      <c r="V461" s="1">
        <v>30</v>
      </c>
      <c r="W461" s="1">
        <v>0</v>
      </c>
      <c r="X461" s="1">
        <v>0</v>
      </c>
      <c r="Y461" s="1">
        <v>0</v>
      </c>
      <c r="AG461" s="5">
        <f>IF(Q461&gt;0,RANK(Q461,(N461:P461,Q461:AE461)),0)</f>
        <v>3</v>
      </c>
      <c r="AH461" s="5">
        <f>IF(R461&gt;0,RANK(R461,(N461:P461,Q461:AE461)),0)</f>
        <v>0</v>
      </c>
      <c r="AI461" s="5">
        <f>IF(T461&gt;0,RANK(T461,(N461:P461,Q461:AE461)),0)</f>
        <v>5</v>
      </c>
      <c r="AJ461" s="5">
        <f>IF(S461&gt;0,RANK(S461,(N461:P461,Q461:AE461)),0)</f>
        <v>0</v>
      </c>
      <c r="AK461" s="2">
        <f t="shared" si="183"/>
        <v>4.3373493975903614E-2</v>
      </c>
      <c r="AL461" s="2">
        <f t="shared" si="184"/>
        <v>0</v>
      </c>
      <c r="AM461" s="2">
        <f t="shared" si="185"/>
        <v>3.2530120481927709E-2</v>
      </c>
      <c r="AN461" s="2">
        <f t="shared" si="186"/>
        <v>0</v>
      </c>
      <c r="AP461" t="s">
        <v>432</v>
      </c>
      <c r="AQ461" t="s">
        <v>143</v>
      </c>
      <c r="AR461">
        <v>2</v>
      </c>
      <c r="AT461" s="77">
        <v>49</v>
      </c>
      <c r="AU461" s="79">
        <v>31</v>
      </c>
      <c r="AV461" s="82">
        <f t="shared" si="187"/>
        <v>49031</v>
      </c>
      <c r="AW461" s="82">
        <f t="shared" si="188"/>
        <v>49031</v>
      </c>
      <c r="AX461" s="5" t="s">
        <v>195</v>
      </c>
    </row>
    <row r="462" spans="1:50" ht="15" hidden="1" customHeight="1" outlineLevel="1" x14ac:dyDescent="0.2">
      <c r="A462" t="s">
        <v>696</v>
      </c>
      <c r="B462" t="s">
        <v>143</v>
      </c>
      <c r="C462" s="1">
        <f t="shared" si="176"/>
        <v>1334</v>
      </c>
      <c r="D462" s="7">
        <f>IF(N462&gt;0, RANK(N462,(N462:P462,Q462:AE462)),0)</f>
        <v>2</v>
      </c>
      <c r="E462" s="7">
        <f>IF(O462&gt;0,RANK(O462,(N462:P462,Q462:AE462)),0)</f>
        <v>1</v>
      </c>
      <c r="F462" s="7">
        <f>IF(P462&gt;0,RANK(P462,(N462:P462,Q462:AE462)),0)</f>
        <v>0</v>
      </c>
      <c r="G462" s="45">
        <f t="shared" si="189"/>
        <v>923</v>
      </c>
      <c r="H462" s="48">
        <f t="shared" si="190"/>
        <v>0.69190404797601202</v>
      </c>
      <c r="I462" s="2"/>
      <c r="J462" s="2">
        <f t="shared" si="179"/>
        <v>0.1184407796101949</v>
      </c>
      <c r="K462" s="2">
        <f t="shared" si="180"/>
        <v>0.81034482758620685</v>
      </c>
      <c r="L462" s="2">
        <f t="shared" si="181"/>
        <v>0</v>
      </c>
      <c r="M462" s="2">
        <f t="shared" si="182"/>
        <v>7.1214392803598203E-2</v>
      </c>
      <c r="N462" s="1">
        <v>158</v>
      </c>
      <c r="O462" s="1">
        <v>1081</v>
      </c>
      <c r="Q462" s="1">
        <v>28</v>
      </c>
      <c r="T462" s="1">
        <v>16</v>
      </c>
      <c r="V462" s="1">
        <v>51</v>
      </c>
      <c r="W462" s="1">
        <v>0</v>
      </c>
      <c r="X462" s="1">
        <v>0</v>
      </c>
      <c r="Y462" s="1">
        <v>0</v>
      </c>
      <c r="AG462" s="5">
        <f>IF(Q462&gt;0,RANK(Q462,(N462:P462,Q462:AE462)),0)</f>
        <v>4</v>
      </c>
      <c r="AH462" s="5">
        <f>IF(R462&gt;0,RANK(R462,(N462:P462,Q462:AE462)),0)</f>
        <v>0</v>
      </c>
      <c r="AI462" s="5">
        <f>IF(T462&gt;0,RANK(T462,(N462:P462,Q462:AE462)),0)</f>
        <v>5</v>
      </c>
      <c r="AJ462" s="5">
        <f>IF(S462&gt;0,RANK(S462,(N462:P462,Q462:AE462)),0)</f>
        <v>0</v>
      </c>
      <c r="AK462" s="2">
        <f t="shared" si="183"/>
        <v>2.0989505247376312E-2</v>
      </c>
      <c r="AL462" s="2">
        <f t="shared" si="184"/>
        <v>0</v>
      </c>
      <c r="AM462" s="2">
        <f t="shared" si="185"/>
        <v>1.1994002998500749E-2</v>
      </c>
      <c r="AN462" s="2">
        <f t="shared" si="186"/>
        <v>0</v>
      </c>
      <c r="AP462" t="s">
        <v>696</v>
      </c>
      <c r="AQ462" t="s">
        <v>143</v>
      </c>
      <c r="AR462">
        <v>1</v>
      </c>
      <c r="AT462" s="77">
        <v>49</v>
      </c>
      <c r="AU462" s="79">
        <v>33</v>
      </c>
      <c r="AV462" s="82">
        <f t="shared" si="187"/>
        <v>49033</v>
      </c>
      <c r="AW462" s="82">
        <f t="shared" si="188"/>
        <v>49033</v>
      </c>
      <c r="AX462" s="5" t="s">
        <v>195</v>
      </c>
    </row>
    <row r="463" spans="1:50" ht="15" hidden="1" customHeight="1" outlineLevel="1" x14ac:dyDescent="0.2">
      <c r="A463" t="s">
        <v>421</v>
      </c>
      <c r="B463" t="s">
        <v>143</v>
      </c>
      <c r="C463" s="1">
        <f t="shared" si="176"/>
        <v>528966</v>
      </c>
      <c r="D463" s="7">
        <f>IF(N463&gt;0, RANK(N463,(N463:P463,Q463:AE463)),0)</f>
        <v>2</v>
      </c>
      <c r="E463" s="7">
        <f>IF(O463&gt;0,RANK(O463,(N463:P463,Q463:AE463)),0)</f>
        <v>1</v>
      </c>
      <c r="F463" s="7">
        <f>IF(P463&gt;0,RANK(P463,(N463:P463,Q463:AE463)),0)</f>
        <v>0</v>
      </c>
      <c r="G463" s="45">
        <f t="shared" si="189"/>
        <v>27928</v>
      </c>
      <c r="H463" s="48">
        <f t="shared" si="190"/>
        <v>5.2797344252749706E-2</v>
      </c>
      <c r="I463" s="2"/>
      <c r="J463" s="2">
        <f t="shared" si="179"/>
        <v>0.45040513000835591</v>
      </c>
      <c r="K463" s="2">
        <f t="shared" si="180"/>
        <v>0.50320247426110565</v>
      </c>
      <c r="L463" s="2">
        <f t="shared" si="181"/>
        <v>0</v>
      </c>
      <c r="M463" s="2">
        <f t="shared" si="182"/>
        <v>4.6392395730538438E-2</v>
      </c>
      <c r="N463" s="1">
        <v>238249</v>
      </c>
      <c r="O463" s="1">
        <v>266177</v>
      </c>
      <c r="P463" s="45"/>
      <c r="Q463" s="1">
        <v>16001</v>
      </c>
      <c r="T463" s="1">
        <v>6137</v>
      </c>
      <c r="V463" s="1">
        <v>2193</v>
      </c>
      <c r="W463" s="1">
        <v>53</v>
      </c>
      <c r="X463" s="1">
        <v>153</v>
      </c>
      <c r="Y463" s="1">
        <v>3</v>
      </c>
      <c r="AG463" s="5">
        <f>IF(Q463&gt;0,RANK(Q463,(N463:P463,Q463:AE463)),0)</f>
        <v>3</v>
      </c>
      <c r="AH463" s="5">
        <f>IF(R463&gt;0,RANK(R463,(N463:P463,Q463:AE463)),0)</f>
        <v>0</v>
      </c>
      <c r="AI463" s="5">
        <f>IF(T463&gt;0,RANK(T463,(N463:P463,Q463:AE463)),0)</f>
        <v>4</v>
      </c>
      <c r="AJ463" s="5">
        <f>IF(S463&gt;0,RANK(S463,(N463:P463,Q463:AE463)),0)</f>
        <v>0</v>
      </c>
      <c r="AK463" s="2">
        <f t="shared" si="183"/>
        <v>3.0249581258530795E-2</v>
      </c>
      <c r="AL463" s="2">
        <f t="shared" si="184"/>
        <v>0</v>
      </c>
      <c r="AM463" s="2">
        <f t="shared" si="185"/>
        <v>1.1601879893981844E-2</v>
      </c>
      <c r="AN463" s="2">
        <f t="shared" si="186"/>
        <v>0</v>
      </c>
      <c r="AP463" t="s">
        <v>421</v>
      </c>
      <c r="AQ463" t="s">
        <v>143</v>
      </c>
      <c r="AR463">
        <v>0</v>
      </c>
      <c r="AT463" s="77">
        <v>49</v>
      </c>
      <c r="AU463" s="79">
        <v>35</v>
      </c>
      <c r="AV463" s="82">
        <f t="shared" si="187"/>
        <v>49035</v>
      </c>
      <c r="AW463" s="82">
        <f t="shared" si="188"/>
        <v>49035</v>
      </c>
      <c r="AX463" s="5" t="s">
        <v>195</v>
      </c>
    </row>
    <row r="464" spans="1:50" ht="15" hidden="1" customHeight="1" outlineLevel="1" x14ac:dyDescent="0.2">
      <c r="A464" t="s">
        <v>196</v>
      </c>
      <c r="B464" t="s">
        <v>143</v>
      </c>
      <c r="C464" s="1">
        <f t="shared" si="176"/>
        <v>6580</v>
      </c>
      <c r="D464" s="7">
        <f>IF(N464&gt;0, RANK(N464,(N464:P464,Q464:AE464)),0)</f>
        <v>2</v>
      </c>
      <c r="E464" s="7">
        <f>IF(O464&gt;0,RANK(O464,(N464:P464,Q464:AE464)),0)</f>
        <v>1</v>
      </c>
      <c r="F464" s="7">
        <f>IF(P464&gt;0,RANK(P464,(N464:P464,Q464:AE464)),0)</f>
        <v>0</v>
      </c>
      <c r="G464" s="45">
        <f t="shared" si="189"/>
        <v>835</v>
      </c>
      <c r="H464" s="48">
        <f t="shared" si="190"/>
        <v>0.12689969604863222</v>
      </c>
      <c r="I464" s="2"/>
      <c r="J464" s="2">
        <f t="shared" si="179"/>
        <v>0.40151975683890578</v>
      </c>
      <c r="K464" s="2">
        <f t="shared" si="180"/>
        <v>0.528419452887538</v>
      </c>
      <c r="L464" s="2">
        <f t="shared" si="181"/>
        <v>0</v>
      </c>
      <c r="M464" s="2">
        <f t="shared" si="182"/>
        <v>7.0060790273556273E-2</v>
      </c>
      <c r="N464" s="1">
        <v>2642</v>
      </c>
      <c r="O464" s="1">
        <v>3477</v>
      </c>
      <c r="Q464" s="1">
        <v>258</v>
      </c>
      <c r="T464" s="1">
        <v>135</v>
      </c>
      <c r="V464" s="1">
        <v>61</v>
      </c>
      <c r="W464" s="1">
        <v>0</v>
      </c>
      <c r="X464" s="1">
        <v>7</v>
      </c>
      <c r="Y464" s="1">
        <v>0</v>
      </c>
      <c r="AG464" s="5">
        <f>IF(Q464&gt;0,RANK(Q464,(N464:P464,Q464:AE464)),0)</f>
        <v>3</v>
      </c>
      <c r="AH464" s="5">
        <f>IF(R464&gt;0,RANK(R464,(N464:P464,Q464:AE464)),0)</f>
        <v>0</v>
      </c>
      <c r="AI464" s="5">
        <f>IF(T464&gt;0,RANK(T464,(N464:P464,Q464:AE464)),0)</f>
        <v>4</v>
      </c>
      <c r="AJ464" s="5">
        <f>IF(S464&gt;0,RANK(S464,(N464:P464,Q464:AE464)),0)</f>
        <v>0</v>
      </c>
      <c r="AK464" s="2">
        <f t="shared" si="183"/>
        <v>3.9209726443768994E-2</v>
      </c>
      <c r="AL464" s="2">
        <f t="shared" si="184"/>
        <v>0</v>
      </c>
      <c r="AM464" s="2">
        <f t="shared" si="185"/>
        <v>2.0516717325227963E-2</v>
      </c>
      <c r="AN464" s="2">
        <f t="shared" si="186"/>
        <v>0</v>
      </c>
      <c r="AP464" t="s">
        <v>196</v>
      </c>
      <c r="AQ464" t="s">
        <v>143</v>
      </c>
      <c r="AR464">
        <v>2</v>
      </c>
      <c r="AT464" s="77">
        <v>49</v>
      </c>
      <c r="AU464" s="79">
        <v>37</v>
      </c>
      <c r="AV464" s="82">
        <f t="shared" si="187"/>
        <v>49037</v>
      </c>
      <c r="AW464" s="82">
        <f t="shared" si="188"/>
        <v>49037</v>
      </c>
      <c r="AX464" s="5" t="s">
        <v>195</v>
      </c>
    </row>
    <row r="465" spans="1:55" ht="15" hidden="1" customHeight="1" outlineLevel="1" x14ac:dyDescent="0.2">
      <c r="A465" t="s">
        <v>422</v>
      </c>
      <c r="B465" t="s">
        <v>143</v>
      </c>
      <c r="C465" s="1">
        <f t="shared" si="176"/>
        <v>12454</v>
      </c>
      <c r="D465" s="7">
        <f>IF(N465&gt;0, RANK(N465,(N465:P465,Q465:AE465)),0)</f>
        <v>2</v>
      </c>
      <c r="E465" s="7">
        <f>IF(O465&gt;0,RANK(O465,(N465:P465,Q465:AE465)),0)</f>
        <v>1</v>
      </c>
      <c r="F465" s="7">
        <f>IF(P465&gt;0,RANK(P465,(N465:P465,Q465:AE465)),0)</f>
        <v>0</v>
      </c>
      <c r="G465" s="45">
        <f t="shared" si="189"/>
        <v>9314</v>
      </c>
      <c r="H465" s="48">
        <f t="shared" si="190"/>
        <v>0.74787216958406932</v>
      </c>
      <c r="I465" s="2"/>
      <c r="J465" s="2">
        <f t="shared" si="179"/>
        <v>8.1259033242331774E-2</v>
      </c>
      <c r="K465" s="2">
        <f t="shared" si="180"/>
        <v>0.82913120282640118</v>
      </c>
      <c r="L465" s="2">
        <f t="shared" si="181"/>
        <v>0</v>
      </c>
      <c r="M465" s="2">
        <f t="shared" si="182"/>
        <v>8.9609763931267072E-2</v>
      </c>
      <c r="N465" s="1">
        <v>1012</v>
      </c>
      <c r="O465" s="1">
        <v>10326</v>
      </c>
      <c r="Q465" s="1">
        <v>363</v>
      </c>
      <c r="T465" s="1">
        <v>388</v>
      </c>
      <c r="V465" s="1">
        <v>348</v>
      </c>
      <c r="W465" s="1">
        <v>1</v>
      </c>
      <c r="X465" s="1">
        <v>16</v>
      </c>
      <c r="Y465" s="1">
        <v>0</v>
      </c>
      <c r="AG465" s="5">
        <f>IF(Q465&gt;0,RANK(Q465,(N465:P465,Q465:AE465)),0)</f>
        <v>4</v>
      </c>
      <c r="AH465" s="5">
        <f>IF(R465&gt;0,RANK(R465,(N465:P465,Q465:AE465)),0)</f>
        <v>0</v>
      </c>
      <c r="AI465" s="5">
        <f>IF(T465&gt;0,RANK(T465,(N465:P465,Q465:AE465)),0)</f>
        <v>3</v>
      </c>
      <c r="AJ465" s="5">
        <f>IF(S465&gt;0,RANK(S465,(N465:P465,Q465:AE465)),0)</f>
        <v>0</v>
      </c>
      <c r="AK465" s="2">
        <f t="shared" si="183"/>
        <v>2.914726192387988E-2</v>
      </c>
      <c r="AL465" s="2">
        <f t="shared" si="184"/>
        <v>0</v>
      </c>
      <c r="AM465" s="2">
        <f t="shared" si="185"/>
        <v>3.1154649108720091E-2</v>
      </c>
      <c r="AN465" s="2">
        <f t="shared" si="186"/>
        <v>0</v>
      </c>
      <c r="AP465" t="s">
        <v>422</v>
      </c>
      <c r="AQ465" t="s">
        <v>143</v>
      </c>
      <c r="AR465">
        <v>3</v>
      </c>
      <c r="AT465" s="77">
        <v>49</v>
      </c>
      <c r="AU465" s="79">
        <v>39</v>
      </c>
      <c r="AV465" s="82">
        <f t="shared" si="187"/>
        <v>49039</v>
      </c>
      <c r="AW465" s="82">
        <f t="shared" si="188"/>
        <v>49039</v>
      </c>
      <c r="AX465" s="5" t="s">
        <v>195</v>
      </c>
    </row>
    <row r="466" spans="1:55" ht="15" hidden="1" customHeight="1" outlineLevel="1" x14ac:dyDescent="0.2">
      <c r="A466" t="s">
        <v>429</v>
      </c>
      <c r="B466" t="s">
        <v>143</v>
      </c>
      <c r="C466" s="1">
        <f t="shared" si="176"/>
        <v>10147</v>
      </c>
      <c r="D466" s="7">
        <f>IF(N466&gt;0, RANK(N466,(N466:P466,Q466:AE466)),0)</f>
        <v>2</v>
      </c>
      <c r="E466" s="7">
        <f>IF(O466&gt;0,RANK(O466,(N466:P466,Q466:AE466)),0)</f>
        <v>1</v>
      </c>
      <c r="F466" s="7">
        <f>IF(P466&gt;0,RANK(P466,(N466:P466,Q466:AE466)),0)</f>
        <v>0</v>
      </c>
      <c r="G466" s="45">
        <f t="shared" si="189"/>
        <v>7482</v>
      </c>
      <c r="H466" s="48">
        <f t="shared" si="190"/>
        <v>0.73736079629447127</v>
      </c>
      <c r="I466" s="2"/>
      <c r="J466" s="2">
        <f t="shared" si="179"/>
        <v>8.6922243027495807E-2</v>
      </c>
      <c r="K466" s="2">
        <f t="shared" si="180"/>
        <v>0.82428303932196711</v>
      </c>
      <c r="L466" s="2">
        <f t="shared" si="181"/>
        <v>0</v>
      </c>
      <c r="M466" s="2">
        <f t="shared" si="182"/>
        <v>8.8794717650537036E-2</v>
      </c>
      <c r="N466" s="1">
        <v>882</v>
      </c>
      <c r="O466" s="1">
        <v>8364</v>
      </c>
      <c r="Q466" s="1">
        <v>288</v>
      </c>
      <c r="T466" s="1">
        <v>271</v>
      </c>
      <c r="V466" s="1">
        <v>332</v>
      </c>
      <c r="W466" s="1">
        <v>1</v>
      </c>
      <c r="X466" s="1">
        <v>9</v>
      </c>
      <c r="Y466" s="1">
        <v>0</v>
      </c>
      <c r="AG466" s="5">
        <f>IF(Q466&gt;0,RANK(Q466,(N466:P466,Q466:AE466)),0)</f>
        <v>4</v>
      </c>
      <c r="AH466" s="5">
        <f>IF(R466&gt;0,RANK(R466,(N466:P466,Q466:AE466)),0)</f>
        <v>0</v>
      </c>
      <c r="AI466" s="5">
        <f>IF(T466&gt;0,RANK(T466,(N466:P466,Q466:AE466)),0)</f>
        <v>5</v>
      </c>
      <c r="AJ466" s="5">
        <f>IF(S466&gt;0,RANK(S466,(N466:P466,Q466:AE466)),0)</f>
        <v>0</v>
      </c>
      <c r="AK466" s="2">
        <f t="shared" si="183"/>
        <v>2.8382773233468019E-2</v>
      </c>
      <c r="AL466" s="2">
        <f t="shared" si="184"/>
        <v>0</v>
      </c>
      <c r="AM466" s="2">
        <f t="shared" si="185"/>
        <v>2.6707401202325811E-2</v>
      </c>
      <c r="AN466" s="2">
        <f t="shared" si="186"/>
        <v>0</v>
      </c>
      <c r="AP466" t="s">
        <v>429</v>
      </c>
      <c r="AQ466" t="s">
        <v>143</v>
      </c>
      <c r="AR466">
        <v>3</v>
      </c>
      <c r="AT466" s="77">
        <v>49</v>
      </c>
      <c r="AU466" s="79">
        <v>41</v>
      </c>
      <c r="AV466" s="82">
        <f t="shared" si="187"/>
        <v>49041</v>
      </c>
      <c r="AW466" s="82">
        <f t="shared" si="188"/>
        <v>49041</v>
      </c>
      <c r="AX466" s="5" t="s">
        <v>195</v>
      </c>
    </row>
    <row r="467" spans="1:55" ht="15" hidden="1" customHeight="1" outlineLevel="1" x14ac:dyDescent="0.2">
      <c r="A467" t="s">
        <v>128</v>
      </c>
      <c r="B467" t="s">
        <v>143</v>
      </c>
      <c r="C467" s="1">
        <f t="shared" si="176"/>
        <v>25301</v>
      </c>
      <c r="D467" s="7">
        <f>IF(N467&gt;0, RANK(N467,(N467:P467,Q467:AE467)),0)</f>
        <v>1</v>
      </c>
      <c r="E467" s="7">
        <f>IF(O467&gt;0,RANK(O467,(N467:P467,Q467:AE467)),0)</f>
        <v>2</v>
      </c>
      <c r="F467" s="7">
        <f>IF(P467&gt;0,RANK(P467,(N467:P467,Q467:AE467)),0)</f>
        <v>0</v>
      </c>
      <c r="G467" s="45">
        <f t="shared" si="189"/>
        <v>1776</v>
      </c>
      <c r="H467" s="48">
        <f t="shared" si="190"/>
        <v>7.0194853958341574E-2</v>
      </c>
      <c r="I467" s="2"/>
      <c r="J467" s="2">
        <f t="shared" si="179"/>
        <v>0.5164222757993755</v>
      </c>
      <c r="K467" s="2">
        <f t="shared" si="180"/>
        <v>0.44622742184103398</v>
      </c>
      <c r="L467" s="2">
        <f t="shared" si="181"/>
        <v>0</v>
      </c>
      <c r="M467" s="2">
        <f t="shared" si="182"/>
        <v>3.7350302359590526E-2</v>
      </c>
      <c r="N467" s="1">
        <v>13066</v>
      </c>
      <c r="O467" s="1">
        <v>11290</v>
      </c>
      <c r="Q467" s="1">
        <v>587</v>
      </c>
      <c r="T467" s="1">
        <v>205</v>
      </c>
      <c r="V467" s="1">
        <v>145</v>
      </c>
      <c r="W467" s="1">
        <v>0</v>
      </c>
      <c r="X467" s="1">
        <v>8</v>
      </c>
      <c r="Y467" s="1">
        <v>0</v>
      </c>
      <c r="AG467" s="5">
        <f>IF(Q467&gt;0,RANK(Q467,(N467:P467,Q467:AE467)),0)</f>
        <v>3</v>
      </c>
      <c r="AH467" s="5">
        <f>IF(R467&gt;0,RANK(R467,(N467:P467,Q467:AE467)),0)</f>
        <v>0</v>
      </c>
      <c r="AI467" s="5">
        <f>IF(T467&gt;0,RANK(T467,(N467:P467,Q467:AE467)),0)</f>
        <v>4</v>
      </c>
      <c r="AJ467" s="5">
        <f>IF(S467&gt;0,RANK(S467,(N467:P467,Q467:AE467)),0)</f>
        <v>0</v>
      </c>
      <c r="AK467" s="2">
        <f t="shared" si="183"/>
        <v>2.3200664005375283E-2</v>
      </c>
      <c r="AL467" s="2">
        <f t="shared" si="184"/>
        <v>0</v>
      </c>
      <c r="AM467" s="2">
        <f t="shared" si="185"/>
        <v>8.1024465436148763E-3</v>
      </c>
      <c r="AN467" s="2">
        <f t="shared" si="186"/>
        <v>0</v>
      </c>
      <c r="AP467" t="s">
        <v>128</v>
      </c>
      <c r="AQ467" t="s">
        <v>143</v>
      </c>
      <c r="AR467">
        <v>1</v>
      </c>
      <c r="AT467" s="77">
        <v>49</v>
      </c>
      <c r="AU467" s="79">
        <v>43</v>
      </c>
      <c r="AV467" s="82">
        <f t="shared" si="187"/>
        <v>49043</v>
      </c>
      <c r="AW467" s="82">
        <f t="shared" si="188"/>
        <v>49043</v>
      </c>
      <c r="AX467" s="5" t="s">
        <v>195</v>
      </c>
    </row>
    <row r="468" spans="1:55" ht="15" hidden="1" customHeight="1" outlineLevel="1" x14ac:dyDescent="0.2">
      <c r="A468" t="s">
        <v>536</v>
      </c>
      <c r="B468" t="s">
        <v>143</v>
      </c>
      <c r="C468" s="1">
        <f t="shared" si="176"/>
        <v>30649</v>
      </c>
      <c r="D468" s="7">
        <f>IF(N468&gt;0, RANK(N468,(N468:P468,Q468:AE468)),0)</f>
        <v>2</v>
      </c>
      <c r="E468" s="7">
        <f>IF(O468&gt;0,RANK(O468,(N468:P468,Q468:AE468)),0)</f>
        <v>1</v>
      </c>
      <c r="F468" s="7">
        <f>IF(P468&gt;0,RANK(P468,(N468:P468,Q468:AE468)),0)</f>
        <v>0</v>
      </c>
      <c r="G468" s="45">
        <f t="shared" si="189"/>
        <v>14235</v>
      </c>
      <c r="H468" s="48">
        <f t="shared" si="190"/>
        <v>0.46445234754804399</v>
      </c>
      <c r="I468" s="2"/>
      <c r="J468" s="2">
        <f t="shared" si="179"/>
        <v>0.23028483800450258</v>
      </c>
      <c r="K468" s="2">
        <f t="shared" si="180"/>
        <v>0.6947371855525466</v>
      </c>
      <c r="L468" s="2">
        <f t="shared" si="181"/>
        <v>0</v>
      </c>
      <c r="M468" s="2">
        <f t="shared" si="182"/>
        <v>7.4977976442950789E-2</v>
      </c>
      <c r="N468" s="1">
        <v>7058</v>
      </c>
      <c r="O468" s="1">
        <v>21293</v>
      </c>
      <c r="P468" s="45"/>
      <c r="Q468" s="1">
        <v>1383</v>
      </c>
      <c r="T468" s="1">
        <v>662</v>
      </c>
      <c r="V468" s="1">
        <v>232</v>
      </c>
      <c r="W468" s="1">
        <v>5</v>
      </c>
      <c r="X468" s="1">
        <v>16</v>
      </c>
      <c r="Y468" s="1">
        <v>0</v>
      </c>
      <c r="AG468" s="5">
        <f>IF(Q468&gt;0,RANK(Q468,(N468:P468,Q468:AE468)),0)</f>
        <v>3</v>
      </c>
      <c r="AH468" s="5">
        <f>IF(R468&gt;0,RANK(R468,(N468:P468,Q468:AE468)),0)</f>
        <v>0</v>
      </c>
      <c r="AI468" s="5">
        <f>IF(T468&gt;0,RANK(T468,(N468:P468,Q468:AE468)),0)</f>
        <v>4</v>
      </c>
      <c r="AJ468" s="5">
        <f>IF(S468&gt;0,RANK(S468,(N468:P468,Q468:AE468)),0)</f>
        <v>0</v>
      </c>
      <c r="AK468" s="2">
        <f t="shared" si="183"/>
        <v>4.5123821331854219E-2</v>
      </c>
      <c r="AL468" s="2">
        <f t="shared" si="184"/>
        <v>0</v>
      </c>
      <c r="AM468" s="2">
        <f t="shared" si="185"/>
        <v>2.1599399654148584E-2</v>
      </c>
      <c r="AN468" s="2">
        <f t="shared" si="186"/>
        <v>0</v>
      </c>
      <c r="AP468" t="s">
        <v>536</v>
      </c>
      <c r="AQ468" t="s">
        <v>143</v>
      </c>
      <c r="AR468">
        <v>1</v>
      </c>
      <c r="AT468" s="77">
        <v>49</v>
      </c>
      <c r="AU468" s="79">
        <v>45</v>
      </c>
      <c r="AV468" s="82">
        <f t="shared" si="187"/>
        <v>49045</v>
      </c>
      <c r="AW468" s="82">
        <f t="shared" si="188"/>
        <v>49045</v>
      </c>
      <c r="AX468" s="5" t="s">
        <v>195</v>
      </c>
    </row>
    <row r="469" spans="1:55" ht="15" hidden="1" customHeight="1" outlineLevel="1" x14ac:dyDescent="0.2">
      <c r="A469" t="s">
        <v>351</v>
      </c>
      <c r="B469" t="s">
        <v>143</v>
      </c>
      <c r="C469" s="1">
        <f t="shared" si="176"/>
        <v>14838</v>
      </c>
      <c r="D469" s="7">
        <f>IF(N469&gt;0, RANK(N469,(N469:P469,Q469:AE469)),0)</f>
        <v>3</v>
      </c>
      <c r="E469" s="7">
        <f>IF(O469&gt;0,RANK(O469,(N469:P469,Q469:AE469)),0)</f>
        <v>1</v>
      </c>
      <c r="F469" s="7">
        <f>IF(P469&gt;0,RANK(P469,(N469:P469,Q469:AE469)),0)</f>
        <v>0</v>
      </c>
      <c r="G469" s="45">
        <f t="shared" si="189"/>
        <v>8808</v>
      </c>
      <c r="H469" s="48">
        <f t="shared" si="190"/>
        <v>0.59361099878689849</v>
      </c>
      <c r="I469" s="2"/>
      <c r="J469" s="2">
        <f t="shared" si="179"/>
        <v>9.9878689850384145E-2</v>
      </c>
      <c r="K469" s="2">
        <f t="shared" si="180"/>
        <v>0.69348968863728266</v>
      </c>
      <c r="L469" s="2">
        <f t="shared" si="181"/>
        <v>0</v>
      </c>
      <c r="M469" s="2">
        <f t="shared" si="182"/>
        <v>0.20663162151233316</v>
      </c>
      <c r="N469" s="1">
        <v>1482</v>
      </c>
      <c r="O469" s="1">
        <v>10290</v>
      </c>
      <c r="Q469" s="1">
        <v>509</v>
      </c>
      <c r="T469" s="1">
        <v>367</v>
      </c>
      <c r="V469" s="1">
        <v>2052</v>
      </c>
      <c r="W469" s="1">
        <v>116</v>
      </c>
      <c r="X469" s="1">
        <v>21</v>
      </c>
      <c r="Y469" s="1">
        <v>1</v>
      </c>
      <c r="AG469" s="5">
        <f>IF(Q469&gt;0,RANK(Q469,(N469:P469,Q469:AE469)),0)</f>
        <v>4</v>
      </c>
      <c r="AH469" s="5">
        <f>IF(R469&gt;0,RANK(R469,(N469:P469,Q469:AE469)),0)</f>
        <v>0</v>
      </c>
      <c r="AI469" s="5">
        <f>IF(T469&gt;0,RANK(T469,(N469:P469,Q469:AE469)),0)</f>
        <v>5</v>
      </c>
      <c r="AJ469" s="5">
        <f>IF(S469&gt;0,RANK(S469,(N469:P469,Q469:AE469)),0)</f>
        <v>0</v>
      </c>
      <c r="AK469" s="2">
        <f t="shared" si="183"/>
        <v>3.4303814530260143E-2</v>
      </c>
      <c r="AL469" s="2">
        <f t="shared" si="184"/>
        <v>0</v>
      </c>
      <c r="AM469" s="2">
        <f t="shared" si="185"/>
        <v>2.473379161612077E-2</v>
      </c>
      <c r="AN469" s="2">
        <f t="shared" si="186"/>
        <v>0</v>
      </c>
      <c r="AP469" t="s">
        <v>351</v>
      </c>
      <c r="AQ469" t="s">
        <v>143</v>
      </c>
      <c r="AR469">
        <v>2</v>
      </c>
      <c r="AT469" s="77">
        <v>49</v>
      </c>
      <c r="AU469" s="79">
        <v>47</v>
      </c>
      <c r="AV469" s="82">
        <f t="shared" si="187"/>
        <v>49047</v>
      </c>
      <c r="AW469" s="82">
        <f t="shared" si="188"/>
        <v>49047</v>
      </c>
      <c r="AX469" s="5" t="s">
        <v>195</v>
      </c>
    </row>
    <row r="470" spans="1:55" ht="15" hidden="1" customHeight="1" outlineLevel="1" x14ac:dyDescent="0.2">
      <c r="A470" t="s">
        <v>70</v>
      </c>
      <c r="B470" t="s">
        <v>143</v>
      </c>
      <c r="C470" s="1">
        <f t="shared" si="176"/>
        <v>281498</v>
      </c>
      <c r="D470" s="7">
        <f>IF(N470&gt;0, RANK(N470,(N470:P470,Q470:AE470)),0)</f>
        <v>2</v>
      </c>
      <c r="E470" s="7">
        <f>IF(O470&gt;0,RANK(O470,(N470:P470,Q470:AE470)),0)</f>
        <v>1</v>
      </c>
      <c r="F470" s="7">
        <f>IF(P470&gt;0,RANK(P470,(N470:P470,Q470:AE470)),0)</f>
        <v>0</v>
      </c>
      <c r="G470" s="45">
        <f t="shared" si="189"/>
        <v>155990</v>
      </c>
      <c r="H470" s="48">
        <f t="shared" si="190"/>
        <v>0.55414248058600768</v>
      </c>
      <c r="I470" s="2"/>
      <c r="J470" s="2">
        <f t="shared" si="179"/>
        <v>0.18658747131418341</v>
      </c>
      <c r="K470" s="2">
        <f t="shared" si="180"/>
        <v>0.74072995190019109</v>
      </c>
      <c r="L470" s="2">
        <f t="shared" si="181"/>
        <v>0</v>
      </c>
      <c r="M470" s="2">
        <f t="shared" si="182"/>
        <v>7.2682576785625508E-2</v>
      </c>
      <c r="N470" s="1">
        <v>52524</v>
      </c>
      <c r="O470" s="1">
        <v>208514</v>
      </c>
      <c r="Q470" s="1">
        <v>10798</v>
      </c>
      <c r="T470" s="1">
        <v>5355</v>
      </c>
      <c r="V470" s="1">
        <v>4065</v>
      </c>
      <c r="W470" s="1">
        <v>14</v>
      </c>
      <c r="X470" s="1">
        <v>225</v>
      </c>
      <c r="Y470" s="1">
        <v>3</v>
      </c>
      <c r="AG470" s="5">
        <f>IF(Q470&gt;0,RANK(Q470,(N470:P470,Q470:AE470)),0)</f>
        <v>3</v>
      </c>
      <c r="AH470" s="5">
        <f>IF(R470&gt;0,RANK(R470,(N470:P470,Q470:AE470)),0)</f>
        <v>0</v>
      </c>
      <c r="AI470" s="5">
        <f>IF(T470&gt;0,RANK(T470,(N470:P470,Q470:AE470)),0)</f>
        <v>4</v>
      </c>
      <c r="AJ470" s="5">
        <f>IF(S470&gt;0,RANK(S470,(N470:P470,Q470:AE470)),0)</f>
        <v>0</v>
      </c>
      <c r="AK470" s="2">
        <f t="shared" si="183"/>
        <v>3.8359064718044178E-2</v>
      </c>
      <c r="AL470" s="2">
        <f t="shared" si="184"/>
        <v>0</v>
      </c>
      <c r="AM470" s="2">
        <f t="shared" si="185"/>
        <v>1.9023225742278809E-2</v>
      </c>
      <c r="AN470" s="2">
        <f t="shared" si="186"/>
        <v>0</v>
      </c>
      <c r="AP470" t="s">
        <v>70</v>
      </c>
      <c r="AQ470" t="s">
        <v>143</v>
      </c>
      <c r="AR470">
        <v>0</v>
      </c>
      <c r="AT470" s="77">
        <v>49</v>
      </c>
      <c r="AU470" s="79">
        <v>49</v>
      </c>
      <c r="AV470" s="82">
        <f t="shared" si="187"/>
        <v>49049</v>
      </c>
      <c r="AW470" s="82">
        <f t="shared" si="188"/>
        <v>49049</v>
      </c>
      <c r="AX470" s="5" t="s">
        <v>195</v>
      </c>
    </row>
    <row r="471" spans="1:55" ht="15" hidden="1" customHeight="1" outlineLevel="1" x14ac:dyDescent="0.2">
      <c r="A471" t="s">
        <v>433</v>
      </c>
      <c r="B471" t="s">
        <v>143</v>
      </c>
      <c r="C471" s="1">
        <f t="shared" si="176"/>
        <v>17293</v>
      </c>
      <c r="D471" s="7">
        <f>IF(N471&gt;0, RANK(N471,(N471:P471,Q471:AE471)),0)</f>
        <v>2</v>
      </c>
      <c r="E471" s="7">
        <f>IF(O471&gt;0,RANK(O471,(N471:P471,Q471:AE471)),0)</f>
        <v>1</v>
      </c>
      <c r="F471" s="7">
        <f>IF(P471&gt;0,RANK(P471,(N471:P471,Q471:AE471)),0)</f>
        <v>0</v>
      </c>
      <c r="G471" s="45">
        <f t="shared" si="189"/>
        <v>6561</v>
      </c>
      <c r="H471" s="48">
        <f t="shared" si="190"/>
        <v>0.37940207020181577</v>
      </c>
      <c r="I471" s="2"/>
      <c r="J471" s="2">
        <f t="shared" si="179"/>
        <v>0.28398774070433125</v>
      </c>
      <c r="K471" s="2">
        <f t="shared" si="180"/>
        <v>0.66338981090614701</v>
      </c>
      <c r="L471" s="2">
        <f t="shared" si="181"/>
        <v>0</v>
      </c>
      <c r="M471" s="2">
        <f t="shared" si="182"/>
        <v>5.2622448389521792E-2</v>
      </c>
      <c r="N471" s="1">
        <v>4911</v>
      </c>
      <c r="O471" s="1">
        <v>11472</v>
      </c>
      <c r="Q471" s="1">
        <v>509</v>
      </c>
      <c r="T471" s="1">
        <v>202</v>
      </c>
      <c r="V471" s="1">
        <v>189</v>
      </c>
      <c r="W471" s="1">
        <v>2</v>
      </c>
      <c r="X471" s="1">
        <v>8</v>
      </c>
      <c r="Y471" s="1">
        <v>0</v>
      </c>
      <c r="AG471" s="5">
        <f>IF(Q471&gt;0,RANK(Q471,(N471:P471,Q471:AE471)),0)</f>
        <v>3</v>
      </c>
      <c r="AH471" s="5">
        <f>IF(R471&gt;0,RANK(R471,(N471:P471,Q471:AE471)),0)</f>
        <v>0</v>
      </c>
      <c r="AI471" s="5">
        <f>IF(T471&gt;0,RANK(T471,(N471:P471,Q471:AE471)),0)</f>
        <v>4</v>
      </c>
      <c r="AJ471" s="5">
        <f>IF(S471&gt;0,RANK(S471,(N471:P471,Q471:AE471)),0)</f>
        <v>0</v>
      </c>
      <c r="AK471" s="2">
        <f t="shared" si="183"/>
        <v>2.9433874978314924E-2</v>
      </c>
      <c r="AL471" s="2">
        <f t="shared" si="184"/>
        <v>0</v>
      </c>
      <c r="AM471" s="2">
        <f t="shared" si="185"/>
        <v>1.1681027005146592E-2</v>
      </c>
      <c r="AN471" s="2">
        <f t="shared" si="186"/>
        <v>0</v>
      </c>
      <c r="AP471" t="s">
        <v>433</v>
      </c>
      <c r="AQ471" t="s">
        <v>143</v>
      </c>
      <c r="AR471">
        <v>2</v>
      </c>
      <c r="AT471" s="77">
        <v>49</v>
      </c>
      <c r="AU471" s="79">
        <v>51</v>
      </c>
      <c r="AV471" s="82">
        <f t="shared" si="187"/>
        <v>49051</v>
      </c>
      <c r="AW471" s="82">
        <f t="shared" si="188"/>
        <v>49051</v>
      </c>
      <c r="AX471" s="5" t="s">
        <v>195</v>
      </c>
    </row>
    <row r="472" spans="1:55" ht="15" hidden="1" customHeight="1" outlineLevel="1" x14ac:dyDescent="0.2">
      <c r="A472" t="s">
        <v>387</v>
      </c>
      <c r="B472" t="s">
        <v>143</v>
      </c>
      <c r="C472" s="1">
        <f t="shared" si="176"/>
        <v>87862</v>
      </c>
      <c r="D472" s="7">
        <f>IF(N472&gt;0, RANK(N472,(N472:P472,Q472:AE472)),0)</f>
        <v>2</v>
      </c>
      <c r="E472" s="7">
        <f>IF(O472&gt;0,RANK(O472,(N472:P472,Q472:AE472)),0)</f>
        <v>1</v>
      </c>
      <c r="F472" s="7">
        <f>IF(P472&gt;0,RANK(P472,(N472:P472,Q472:AE472)),0)</f>
        <v>0</v>
      </c>
      <c r="G472" s="45">
        <f t="shared" si="189"/>
        <v>44427</v>
      </c>
      <c r="H472" s="48">
        <f t="shared" si="190"/>
        <v>0.50564521636202231</v>
      </c>
      <c r="I472" s="2"/>
      <c r="J472" s="2">
        <f t="shared" si="179"/>
        <v>0.19004802986501559</v>
      </c>
      <c r="K472" s="2">
        <f t="shared" si="180"/>
        <v>0.69569324622703788</v>
      </c>
      <c r="L472" s="2">
        <f t="shared" si="181"/>
        <v>0</v>
      </c>
      <c r="M472" s="2">
        <f t="shared" si="182"/>
        <v>0.11425872390794656</v>
      </c>
      <c r="N472" s="1">
        <v>16698</v>
      </c>
      <c r="O472" s="1">
        <v>61125</v>
      </c>
      <c r="Q472" s="1">
        <v>4432</v>
      </c>
      <c r="T472" s="1">
        <v>2520</v>
      </c>
      <c r="V472" s="1">
        <v>2986</v>
      </c>
      <c r="W472" s="1">
        <v>6</v>
      </c>
      <c r="X472" s="1">
        <v>94</v>
      </c>
      <c r="Y472" s="1">
        <v>1</v>
      </c>
      <c r="AG472" s="5">
        <f>IF(Q472&gt;0,RANK(Q472,(N472:P472,Q472:AE472)),0)</f>
        <v>3</v>
      </c>
      <c r="AH472" s="5">
        <f>IF(R472&gt;0,RANK(R472,(N472:P472,Q472:AE472)),0)</f>
        <v>0</v>
      </c>
      <c r="AI472" s="5">
        <f>IF(T472&gt;0,RANK(T472,(N472:P472,Q472:AE472)),0)</f>
        <v>5</v>
      </c>
      <c r="AJ472" s="5">
        <f>IF(S472&gt;0,RANK(S472,(N472:P472,Q472:AE472)),0)</f>
        <v>0</v>
      </c>
      <c r="AK472" s="2">
        <f t="shared" si="183"/>
        <v>5.0442739750973117E-2</v>
      </c>
      <c r="AL472" s="2">
        <f t="shared" si="184"/>
        <v>0</v>
      </c>
      <c r="AM472" s="2">
        <f t="shared" si="185"/>
        <v>2.8681341194145366E-2</v>
      </c>
      <c r="AN472" s="2">
        <f t="shared" si="186"/>
        <v>0</v>
      </c>
      <c r="AP472" t="s">
        <v>387</v>
      </c>
      <c r="AQ472" t="s">
        <v>143</v>
      </c>
      <c r="AR472">
        <v>2</v>
      </c>
      <c r="AT472" s="77">
        <v>49</v>
      </c>
      <c r="AU472" s="79">
        <v>53</v>
      </c>
      <c r="AV472" s="82">
        <f t="shared" si="187"/>
        <v>49053</v>
      </c>
      <c r="AW472" s="82">
        <f t="shared" si="188"/>
        <v>49053</v>
      </c>
      <c r="AX472" s="5" t="s">
        <v>195</v>
      </c>
    </row>
    <row r="473" spans="1:55" ht="15" hidden="1" customHeight="1" outlineLevel="1" x14ac:dyDescent="0.2">
      <c r="A473" t="s">
        <v>440</v>
      </c>
      <c r="B473" t="s">
        <v>143</v>
      </c>
      <c r="C473" s="1">
        <f t="shared" si="176"/>
        <v>1581</v>
      </c>
      <c r="D473" s="7">
        <f>IF(N473&gt;0, RANK(N473,(N473:P473,Q473:AE473)),0)</f>
        <v>2</v>
      </c>
      <c r="E473" s="7">
        <f>IF(O473&gt;0,RANK(O473,(N473:P473,Q473:AE473)),0)</f>
        <v>1</v>
      </c>
      <c r="F473" s="7">
        <f>IF(P473&gt;0,RANK(P473,(N473:P473,Q473:AE473)),0)</f>
        <v>0</v>
      </c>
      <c r="G473" s="45">
        <f t="shared" si="189"/>
        <v>794</v>
      </c>
      <c r="H473" s="48">
        <f t="shared" si="190"/>
        <v>0.50221378874130296</v>
      </c>
      <c r="I473" s="2"/>
      <c r="J473" s="2">
        <f t="shared" si="179"/>
        <v>0.20303605313092979</v>
      </c>
      <c r="K473" s="2">
        <f t="shared" si="180"/>
        <v>0.70524984187223272</v>
      </c>
      <c r="L473" s="2">
        <f t="shared" si="181"/>
        <v>0</v>
      </c>
      <c r="M473" s="2">
        <f t="shared" si="182"/>
        <v>9.171410499683752E-2</v>
      </c>
      <c r="N473" s="1">
        <v>321</v>
      </c>
      <c r="O473" s="1">
        <v>1115</v>
      </c>
      <c r="Q473" s="1">
        <v>55</v>
      </c>
      <c r="T473" s="1">
        <v>46</v>
      </c>
      <c r="V473" s="1">
        <v>44</v>
      </c>
      <c r="W473" s="1">
        <v>0</v>
      </c>
      <c r="X473" s="1">
        <v>0</v>
      </c>
      <c r="Y473" s="1">
        <v>0</v>
      </c>
      <c r="AG473" s="5">
        <f>IF(Q473&gt;0,RANK(Q473,(N473:P473,Q473:AE473)),0)</f>
        <v>3</v>
      </c>
      <c r="AH473" s="5">
        <f>IF(R473&gt;0,RANK(R473,(N473:P473,Q473:AE473)),0)</f>
        <v>0</v>
      </c>
      <c r="AI473" s="5">
        <f>IF(T473&gt;0,RANK(T473,(N473:P473,Q473:AE473)),0)</f>
        <v>4</v>
      </c>
      <c r="AJ473" s="5">
        <f>IF(S473&gt;0,RANK(S473,(N473:P473,Q473:AE473)),0)</f>
        <v>0</v>
      </c>
      <c r="AK473" s="2">
        <f t="shared" si="183"/>
        <v>3.478810879190386E-2</v>
      </c>
      <c r="AL473" s="2">
        <f t="shared" si="184"/>
        <v>0</v>
      </c>
      <c r="AM473" s="2">
        <f t="shared" si="185"/>
        <v>2.9095509171410499E-2</v>
      </c>
      <c r="AN473" s="2">
        <f t="shared" si="186"/>
        <v>0</v>
      </c>
      <c r="AP473" t="s">
        <v>440</v>
      </c>
      <c r="AQ473" t="s">
        <v>143</v>
      </c>
      <c r="AR473">
        <v>2</v>
      </c>
      <c r="AT473" s="77">
        <v>49</v>
      </c>
      <c r="AU473" s="79">
        <v>55</v>
      </c>
      <c r="AV473" s="82">
        <f t="shared" si="187"/>
        <v>49055</v>
      </c>
      <c r="AW473" s="82">
        <f t="shared" si="188"/>
        <v>49055</v>
      </c>
      <c r="AX473" s="5" t="s">
        <v>195</v>
      </c>
    </row>
    <row r="474" spans="1:55" ht="15" hidden="1" customHeight="1" outlineLevel="1" x14ac:dyDescent="0.2">
      <c r="A474" t="s">
        <v>768</v>
      </c>
      <c r="B474" t="s">
        <v>143</v>
      </c>
      <c r="C474" s="1">
        <f t="shared" si="176"/>
        <v>108567</v>
      </c>
      <c r="D474" s="7">
        <f>IF(N474&gt;0, RANK(N474,(N474:P474,Q474:AE474)),0)</f>
        <v>2</v>
      </c>
      <c r="E474" s="7">
        <f>IF(O474&gt;0,RANK(O474,(N474:P474,Q474:AE474)),0)</f>
        <v>1</v>
      </c>
      <c r="F474" s="7">
        <f>IF(P474&gt;0,RANK(P474,(N474:P474,Q474:AE474)),0)</f>
        <v>0</v>
      </c>
      <c r="G474" s="45">
        <f t="shared" si="189"/>
        <v>35828</v>
      </c>
      <c r="H474" s="48">
        <f t="shared" si="190"/>
        <v>0.33000819770280104</v>
      </c>
      <c r="I474" s="2"/>
      <c r="J474" s="2">
        <f t="shared" si="179"/>
        <v>0.3037387051313935</v>
      </c>
      <c r="K474" s="2">
        <f t="shared" si="180"/>
        <v>0.63374690283419455</v>
      </c>
      <c r="L474" s="2">
        <f t="shared" si="181"/>
        <v>0</v>
      </c>
      <c r="M474" s="2">
        <f t="shared" si="182"/>
        <v>6.2514392034411892E-2</v>
      </c>
      <c r="N474" s="1">
        <v>32976</v>
      </c>
      <c r="O474" s="1">
        <v>68804</v>
      </c>
      <c r="Q474" s="1">
        <v>3927</v>
      </c>
      <c r="T474" s="1">
        <v>1900</v>
      </c>
      <c r="V474" s="1">
        <v>822</v>
      </c>
      <c r="W474" s="1">
        <v>15</v>
      </c>
      <c r="X474" s="1">
        <v>123</v>
      </c>
      <c r="Y474" s="1">
        <v>0</v>
      </c>
      <c r="AG474" s="5">
        <f>IF(Q474&gt;0,RANK(Q474,(N474:P474,Q474:AE474)),0)</f>
        <v>3</v>
      </c>
      <c r="AH474" s="5">
        <f>IF(R474&gt;0,RANK(R474,(N474:P474,Q474:AE474)),0)</f>
        <v>0</v>
      </c>
      <c r="AI474" s="5">
        <f>IF(T474&gt;0,RANK(T474,(N474:P474,Q474:AE474)),0)</f>
        <v>4</v>
      </c>
      <c r="AJ474" s="5">
        <f>IF(S474&gt;0,RANK(S474,(N474:P474,Q474:AE474)),0)</f>
        <v>0</v>
      </c>
      <c r="AK474" s="2">
        <f t="shared" si="183"/>
        <v>3.6171212246815333E-2</v>
      </c>
      <c r="AL474" s="2">
        <f t="shared" si="184"/>
        <v>0</v>
      </c>
      <c r="AM474" s="2">
        <f t="shared" si="185"/>
        <v>1.7500713844906833E-2</v>
      </c>
      <c r="AN474" s="2">
        <f t="shared" si="186"/>
        <v>0</v>
      </c>
      <c r="AP474" t="s">
        <v>768</v>
      </c>
      <c r="AQ474" t="s">
        <v>143</v>
      </c>
      <c r="AR474">
        <v>1</v>
      </c>
      <c r="AT474" s="77">
        <v>49</v>
      </c>
      <c r="AU474" s="79">
        <v>57</v>
      </c>
      <c r="AV474" s="82">
        <f t="shared" si="187"/>
        <v>49057</v>
      </c>
      <c r="AW474" s="82">
        <f t="shared" si="188"/>
        <v>49057</v>
      </c>
      <c r="AX474" s="5" t="s">
        <v>195</v>
      </c>
    </row>
    <row r="475" spans="1:55" ht="15" customHeight="1" collapsed="1" x14ac:dyDescent="0.2">
      <c r="A475" t="s">
        <v>70</v>
      </c>
      <c r="B475" t="s">
        <v>123</v>
      </c>
      <c r="C475" s="1">
        <f t="shared" si="176"/>
        <v>1458878</v>
      </c>
      <c r="D475" s="7">
        <f>IF(N475&gt;0, RANK(N475,(N475:P475,Q475:AE475)),0)</f>
        <v>2</v>
      </c>
      <c r="E475" s="7">
        <f>IF(O475&gt;0,RANK(O475,(N475:P475,Q475:AE475)),0)</f>
        <v>1</v>
      </c>
      <c r="F475" s="7">
        <f>IF(P475&gt;0,RANK(P475,(N475:P475,Q475:AE475)),0)</f>
        <v>0</v>
      </c>
      <c r="G475" s="45">
        <f t="shared" si="189"/>
        <v>476000</v>
      </c>
      <c r="H475" s="48">
        <f t="shared" si="190"/>
        <v>0.32627813977590997</v>
      </c>
      <c r="I475" s="2"/>
      <c r="J475" s="2">
        <f t="shared" si="179"/>
        <v>0.30348939390408247</v>
      </c>
      <c r="K475" s="2">
        <f t="shared" si="180"/>
        <v>0.62976753367999239</v>
      </c>
      <c r="L475" s="2">
        <f t="shared" si="181"/>
        <v>0</v>
      </c>
      <c r="M475" s="2">
        <f t="shared" si="182"/>
        <v>6.6743072415925142E-2</v>
      </c>
      <c r="N475" s="1">
        <f>SUM(N446:N474)</f>
        <v>442754</v>
      </c>
      <c r="O475" s="1">
        <f>SUM(O446:O474)</f>
        <v>918754</v>
      </c>
      <c r="Q475" s="1">
        <f>SUM(Q446:Q474)</f>
        <v>51393</v>
      </c>
      <c r="T475" s="1">
        <f>SUM(T446:T474)</f>
        <v>25810</v>
      </c>
      <c r="V475" s="1">
        <f>SUM(V446:V474)</f>
        <v>18988</v>
      </c>
      <c r="W475" s="1">
        <f>SUM(W446:W474)</f>
        <v>230</v>
      </c>
      <c r="X475" s="1">
        <f t="shared" ref="X475:Y475" si="191">SUM(X446:X474)</f>
        <v>937</v>
      </c>
      <c r="Y475" s="1">
        <f t="shared" si="191"/>
        <v>12</v>
      </c>
      <c r="AG475" s="5">
        <f>IF(Q475&gt;0,RANK(Q475,(N475:P475,Q475:AE475)),0)</f>
        <v>3</v>
      </c>
      <c r="AH475" s="5">
        <f>IF(R475&gt;0,RANK(R475,(N475:P475,Q475:AE475)),0)</f>
        <v>0</v>
      </c>
      <c r="AI475" s="5">
        <f>IF(T475&gt;0,RANK(T475,(N475:P475,Q475:AE475)),0)</f>
        <v>4</v>
      </c>
      <c r="AJ475" s="5">
        <f>IF(S475&gt;0,RANK(S475,(N475:P475,Q475:AE475)),0)</f>
        <v>0</v>
      </c>
      <c r="AK475" s="2">
        <f t="shared" si="183"/>
        <v>3.5227757221645672E-2</v>
      </c>
      <c r="AL475" s="2">
        <f t="shared" si="184"/>
        <v>0</v>
      </c>
      <c r="AM475" s="2">
        <f t="shared" si="185"/>
        <v>1.7691678125244196E-2</v>
      </c>
      <c r="AN475" s="2">
        <f t="shared" si="186"/>
        <v>0</v>
      </c>
      <c r="AP475" t="s">
        <v>70</v>
      </c>
      <c r="AQ475" t="s">
        <v>123</v>
      </c>
      <c r="AT475" s="77">
        <v>49</v>
      </c>
      <c r="AU475" s="79"/>
      <c r="AV475" s="77">
        <v>49</v>
      </c>
      <c r="AW475" s="77">
        <f t="shared" si="188"/>
        <v>49</v>
      </c>
      <c r="AX475" s="5" t="s">
        <v>963</v>
      </c>
    </row>
    <row r="476" spans="1:55" ht="15" customHeight="1" x14ac:dyDescent="0.2">
      <c r="C476" s="1"/>
      <c r="D476" s="7"/>
      <c r="E476" s="7"/>
      <c r="F476" s="7"/>
      <c r="G476" s="45"/>
      <c r="H476" s="48"/>
      <c r="I476" s="2"/>
      <c r="AG476" s="1"/>
      <c r="AH476" s="1"/>
      <c r="AI476" s="1"/>
      <c r="AJ476" s="1"/>
      <c r="AK476" s="1"/>
      <c r="AL476" s="5"/>
      <c r="AM476" s="5"/>
      <c r="AN476" s="5"/>
      <c r="AO476" s="5"/>
      <c r="AP476" s="2"/>
      <c r="AQ476" s="2"/>
      <c r="AR476" s="2"/>
      <c r="AS476" s="2"/>
      <c r="AT476" s="2"/>
      <c r="AU476"/>
      <c r="AV476"/>
      <c r="AX476"/>
      <c r="AY476" s="77"/>
      <c r="AZ476" s="79"/>
      <c r="BA476" s="80"/>
      <c r="BC476" s="5"/>
    </row>
    <row r="477" spans="1:55" ht="15" hidden="1" customHeight="1" outlineLevel="1" x14ac:dyDescent="0.2">
      <c r="A477" t="s">
        <v>314</v>
      </c>
      <c r="B477" t="s">
        <v>315</v>
      </c>
      <c r="C477" s="1">
        <f t="shared" ref="C477:C491" si="192">SUM(N477:AE477)</f>
        <v>21867</v>
      </c>
      <c r="D477" s="7">
        <f>IF(N477&gt;0, RANK(N477,(N477:P477,Q477:AE477)),0)</f>
        <v>2</v>
      </c>
      <c r="E477" s="7">
        <f>IF(O477&gt;0,RANK(O477,(N477:P477,Q477:AE477)),0)</f>
        <v>1</v>
      </c>
      <c r="F477" s="7">
        <f>IF(P477&gt;0,RANK(P477,(N477:P477,Q477:AE477)),0)</f>
        <v>4</v>
      </c>
      <c r="G477" s="45">
        <f t="shared" si="189"/>
        <v>8816</v>
      </c>
      <c r="H477" s="48">
        <f t="shared" si="190"/>
        <v>0.40316458590570264</v>
      </c>
      <c r="I477" s="2"/>
      <c r="J477" s="2">
        <f t="shared" si="179"/>
        <v>0.28435542141125897</v>
      </c>
      <c r="K477" s="2">
        <f t="shared" si="180"/>
        <v>0.68752000731696161</v>
      </c>
      <c r="L477" s="2">
        <f t="shared" si="181"/>
        <v>5.7163762747519092E-3</v>
      </c>
      <c r="M477" s="2">
        <f t="shared" si="182"/>
        <v>2.2408194997027564E-2</v>
      </c>
      <c r="N477" s="1">
        <f>SUMIF(Town!$AO$246:$AO$491,$AV477,Town!N$246:N$491)</f>
        <v>6218</v>
      </c>
      <c r="O477" s="1">
        <f>SUMIF(Town!$AO$246:$AO$491,$AV477,Town!O$246:O$491)</f>
        <v>15034</v>
      </c>
      <c r="P477" s="1">
        <f>SUMIF(Town!$AO$246:$AO$491,$AV477,Town!P$246:P$491)</f>
        <v>125</v>
      </c>
      <c r="U477" s="1">
        <f>SUMIF(Town!$AO$246:$AO$491,$AV477,Town!U$246:U$491)</f>
        <v>85</v>
      </c>
      <c r="V477" s="1">
        <f>SUMIF(Town!$AO$246:$AO$491,$AV477,Town!V$246:V$491)</f>
        <v>58</v>
      </c>
      <c r="W477" s="1">
        <f>SUMIF(Town!$AO$246:$AO$491,$AV477,Town!W$246:W$491)</f>
        <v>36</v>
      </c>
      <c r="X477" s="1">
        <f>SUMIF(Town!$AO$246:$AO$491,$AV477,Town!X$246:X$491)</f>
        <v>50</v>
      </c>
      <c r="Y477" s="1">
        <f>SUMIF(Town!$AO$246:$AO$491,$AV477,Town!Y$246:Y$491)</f>
        <v>171</v>
      </c>
      <c r="Z477" s="1">
        <f>SUMIF(Town!$AO$246:$AO$491,$AV477,Town!Z$246:Z$491)</f>
        <v>90</v>
      </c>
      <c r="AG477" s="5">
        <f>IF(Q477&gt;0,RANK(Q477,(N477:P477,Q477:AE477)),0)</f>
        <v>0</v>
      </c>
      <c r="AH477" s="5">
        <f>IF(R477&gt;0,RANK(R477,(N477:P477,Q477:AE477)),0)</f>
        <v>0</v>
      </c>
      <c r="AI477" s="5">
        <f>IF(T477&gt;0,RANK(T477,(N477:P477,Q477:AE477)),0)</f>
        <v>0</v>
      </c>
      <c r="AJ477" s="5">
        <f>IF(S477&gt;0,RANK(S477,(N477:P477,Q477:AE477)),0)</f>
        <v>0</v>
      </c>
      <c r="AK477" s="2">
        <f t="shared" ref="AK477:AK491" si="193">IF($C477=0,"-",Q477/$C477)</f>
        <v>0</v>
      </c>
      <c r="AL477" s="2">
        <f t="shared" ref="AL477:AL491" si="194">IF($C477=0,"-",R477/$C477)</f>
        <v>0</v>
      </c>
      <c r="AM477" s="2">
        <f t="shared" ref="AM477:AM491" si="195">IF($C477=0,"-",T477/$C477)</f>
        <v>0</v>
      </c>
      <c r="AN477" s="2">
        <f t="shared" ref="AN477:AN491" si="196">IF($C477=0,"-",S477/$C477)</f>
        <v>0</v>
      </c>
      <c r="AO477" s="5"/>
      <c r="AP477" t="s">
        <v>314</v>
      </c>
      <c r="AQ477" t="s">
        <v>315</v>
      </c>
      <c r="AT477" s="77">
        <v>50</v>
      </c>
      <c r="AU477" s="79">
        <v>1</v>
      </c>
      <c r="AV477" s="80">
        <f t="shared" ref="AV477:AV490" si="197">AT477*1000+AU477</f>
        <v>50001</v>
      </c>
      <c r="AW477" s="80">
        <f t="shared" si="188"/>
        <v>50001</v>
      </c>
      <c r="AX477" s="5" t="s">
        <v>195</v>
      </c>
      <c r="AY477" s="77"/>
      <c r="AZ477" s="79"/>
      <c r="BA477" s="80"/>
      <c r="BC477" s="5"/>
    </row>
    <row r="478" spans="1:55" ht="15" hidden="1" customHeight="1" outlineLevel="1" x14ac:dyDescent="0.2">
      <c r="A478" t="s">
        <v>316</v>
      </c>
      <c r="B478" t="s">
        <v>315</v>
      </c>
      <c r="C478" s="1">
        <f t="shared" si="192"/>
        <v>20007</v>
      </c>
      <c r="D478" s="7">
        <f>IF(N478&gt;0, RANK(N478,(N478:P478,Q478:AE478)),0)</f>
        <v>2</v>
      </c>
      <c r="E478" s="7">
        <f>IF(O478&gt;0,RANK(O478,(N478:P478,Q478:AE478)),0)</f>
        <v>1</v>
      </c>
      <c r="F478" s="7">
        <f>IF(P478&gt;0,RANK(P478,(N478:P478,Q478:AE478)),0)</f>
        <v>3</v>
      </c>
      <c r="G478" s="45">
        <f t="shared" si="189"/>
        <v>6207</v>
      </c>
      <c r="H478" s="48">
        <f t="shared" si="190"/>
        <v>0.3102414155045734</v>
      </c>
      <c r="I478" s="2"/>
      <c r="J478" s="2">
        <f t="shared" si="179"/>
        <v>0.29219773079422201</v>
      </c>
      <c r="K478" s="2">
        <f t="shared" si="180"/>
        <v>0.60243914629879547</v>
      </c>
      <c r="L478" s="2">
        <f t="shared" si="181"/>
        <v>6.5627030539311237E-2</v>
      </c>
      <c r="M478" s="2">
        <f t="shared" si="182"/>
        <v>3.9736092367671227E-2</v>
      </c>
      <c r="N478" s="1">
        <f>SUMIF(Town!$AO$246:$AO$491,$AV478,Town!N$246:N$491)</f>
        <v>5846</v>
      </c>
      <c r="O478" s="1">
        <f>SUMIF(Town!$AO$246:$AO$491,$AV478,Town!O$246:O$491)</f>
        <v>12053</v>
      </c>
      <c r="P478" s="1">
        <f>SUMIF(Town!$AO$246:$AO$491,$AV478,Town!P$246:P$491)</f>
        <v>1313</v>
      </c>
      <c r="U478" s="1">
        <f>SUMIF(Town!$AO$246:$AO$491,$AV478,Town!U$246:U$491)</f>
        <v>62</v>
      </c>
      <c r="V478" s="1">
        <f>SUMIF(Town!$AO$246:$AO$491,$AV478,Town!V$246:V$491)</f>
        <v>59</v>
      </c>
      <c r="W478" s="1">
        <f>SUMIF(Town!$AO$246:$AO$491,$AV478,Town!W$246:W$491)</f>
        <v>58</v>
      </c>
      <c r="X478" s="1">
        <f>SUMIF(Town!$AO$246:$AO$491,$AV478,Town!X$246:X$491)</f>
        <v>60</v>
      </c>
      <c r="Y478" s="1">
        <f>SUMIF(Town!$AO$246:$AO$491,$AV478,Town!Y$246:Y$491)</f>
        <v>198</v>
      </c>
      <c r="Z478" s="1">
        <f>SUMIF(Town!$AO$246:$AO$491,$AV478,Town!Z$246:Z$491)</f>
        <v>358</v>
      </c>
      <c r="AG478" s="5">
        <f>IF(Q478&gt;0,RANK(Q478,(N478:P478,Q478:AE478)),0)</f>
        <v>0</v>
      </c>
      <c r="AH478" s="5">
        <f>IF(R478&gt;0,RANK(R478,(N478:P478,Q478:AE478)),0)</f>
        <v>0</v>
      </c>
      <c r="AI478" s="5">
        <f>IF(T478&gt;0,RANK(T478,(N478:P478,Q478:AE478)),0)</f>
        <v>0</v>
      </c>
      <c r="AJ478" s="5">
        <f>IF(S478&gt;0,RANK(S478,(N478:P478,Q478:AE478)),0)</f>
        <v>0</v>
      </c>
      <c r="AK478" s="2">
        <f t="shared" si="193"/>
        <v>0</v>
      </c>
      <c r="AL478" s="2">
        <f t="shared" si="194"/>
        <v>0</v>
      </c>
      <c r="AM478" s="2">
        <f t="shared" si="195"/>
        <v>0</v>
      </c>
      <c r="AN478" s="2">
        <f t="shared" si="196"/>
        <v>0</v>
      </c>
      <c r="AO478" s="5"/>
      <c r="AP478" t="s">
        <v>316</v>
      </c>
      <c r="AQ478" t="s">
        <v>315</v>
      </c>
      <c r="AT478" s="77">
        <v>50</v>
      </c>
      <c r="AU478" s="79">
        <v>3</v>
      </c>
      <c r="AV478" s="80">
        <f t="shared" si="197"/>
        <v>50003</v>
      </c>
      <c r="AW478" s="80">
        <f t="shared" si="188"/>
        <v>50003</v>
      </c>
      <c r="AX478" s="5" t="s">
        <v>195</v>
      </c>
      <c r="AY478" s="77"/>
      <c r="AZ478" s="79"/>
      <c r="BA478" s="80"/>
      <c r="BC478" s="5"/>
    </row>
    <row r="479" spans="1:55" ht="15" hidden="1" customHeight="1" outlineLevel="1" x14ac:dyDescent="0.2">
      <c r="A479" t="s">
        <v>317</v>
      </c>
      <c r="B479" t="s">
        <v>315</v>
      </c>
      <c r="C479" s="1">
        <f t="shared" si="192"/>
        <v>15973</v>
      </c>
      <c r="D479" s="7">
        <f>IF(N479&gt;0, RANK(N479,(N479:P479,Q479:AE479)),0)</f>
        <v>2</v>
      </c>
      <c r="E479" s="7">
        <f>IF(O479&gt;0,RANK(O479,(N479:P479,Q479:AE479)),0)</f>
        <v>1</v>
      </c>
      <c r="F479" s="7">
        <f>IF(P479&gt;0,RANK(P479,(N479:P479,Q479:AE479)),0)</f>
        <v>3</v>
      </c>
      <c r="G479" s="45">
        <f t="shared" si="189"/>
        <v>8230</v>
      </c>
      <c r="H479" s="48">
        <f t="shared" si="190"/>
        <v>0.51524447505164961</v>
      </c>
      <c r="I479" s="2"/>
      <c r="J479" s="2">
        <f t="shared" si="179"/>
        <v>0.21730420083891566</v>
      </c>
      <c r="K479" s="2">
        <f t="shared" si="180"/>
        <v>0.73254867589056538</v>
      </c>
      <c r="L479" s="2">
        <f t="shared" si="181"/>
        <v>1.40236649345771E-2</v>
      </c>
      <c r="M479" s="2">
        <f t="shared" si="182"/>
        <v>3.6123458335941855E-2</v>
      </c>
      <c r="N479" s="1">
        <f>SUMIF(Town!$AO$246:$AO$491,$AV479,Town!N$246:N$491)</f>
        <v>3471</v>
      </c>
      <c r="O479" s="1">
        <f>SUMIF(Town!$AO$246:$AO$491,$AV479,Town!O$246:O$491)</f>
        <v>11701</v>
      </c>
      <c r="P479" s="1">
        <f>SUMIF(Town!$AO$246:$AO$491,$AV479,Town!P$246:P$491)</f>
        <v>224</v>
      </c>
      <c r="U479" s="1">
        <f>SUMIF(Town!$AO$246:$AO$491,$AV479,Town!U$246:U$491)</f>
        <v>102</v>
      </c>
      <c r="V479" s="1">
        <f>SUMIF(Town!$AO$246:$AO$491,$AV479,Town!V$246:V$491)</f>
        <v>40</v>
      </c>
      <c r="W479" s="1">
        <f>SUMIF(Town!$AO$246:$AO$491,$AV479,Town!W$246:W$491)</f>
        <v>120</v>
      </c>
      <c r="X479" s="1">
        <f>SUMIF(Town!$AO$246:$AO$491,$AV479,Town!X$246:X$491)</f>
        <v>77</v>
      </c>
      <c r="Y479" s="1">
        <f>SUMIF(Town!$AO$246:$AO$491,$AV479,Town!Y$246:Y$491)</f>
        <v>175</v>
      </c>
      <c r="Z479" s="1">
        <f>SUMIF(Town!$AO$246:$AO$491,$AV479,Town!Z$246:Z$491)</f>
        <v>63</v>
      </c>
      <c r="AG479" s="5">
        <f>IF(Q479&gt;0,RANK(Q479,(N479:P479,Q479:AE479)),0)</f>
        <v>0</v>
      </c>
      <c r="AH479" s="5">
        <f>IF(R479&gt;0,RANK(R479,(N479:P479,Q479:AE479)),0)</f>
        <v>0</v>
      </c>
      <c r="AI479" s="5">
        <f>IF(T479&gt;0,RANK(T479,(N479:P479,Q479:AE479)),0)</f>
        <v>0</v>
      </c>
      <c r="AJ479" s="5">
        <f>IF(S479&gt;0,RANK(S479,(N479:P479,Q479:AE479)),0)</f>
        <v>0</v>
      </c>
      <c r="AK479" s="2">
        <f t="shared" si="193"/>
        <v>0</v>
      </c>
      <c r="AL479" s="2">
        <f t="shared" si="194"/>
        <v>0</v>
      </c>
      <c r="AM479" s="2">
        <f t="shared" si="195"/>
        <v>0</v>
      </c>
      <c r="AN479" s="2">
        <f t="shared" si="196"/>
        <v>0</v>
      </c>
      <c r="AO479" s="5"/>
      <c r="AP479" t="s">
        <v>317</v>
      </c>
      <c r="AQ479" t="s">
        <v>315</v>
      </c>
      <c r="AT479" s="77">
        <v>50</v>
      </c>
      <c r="AU479" s="79">
        <v>5</v>
      </c>
      <c r="AV479" s="80">
        <f t="shared" si="197"/>
        <v>50005</v>
      </c>
      <c r="AW479" s="80">
        <f t="shared" si="188"/>
        <v>50005</v>
      </c>
      <c r="AX479" s="5" t="s">
        <v>195</v>
      </c>
      <c r="AY479" s="77"/>
      <c r="AZ479" s="79"/>
      <c r="BA479" s="80"/>
      <c r="BC479" s="5"/>
    </row>
    <row r="480" spans="1:55" ht="15" hidden="1" customHeight="1" outlineLevel="1" x14ac:dyDescent="0.2">
      <c r="A480" t="s">
        <v>318</v>
      </c>
      <c r="B480" t="s">
        <v>315</v>
      </c>
      <c r="C480" s="1">
        <f t="shared" si="192"/>
        <v>97615</v>
      </c>
      <c r="D480" s="7">
        <f>IF(N480&gt;0, RANK(N480,(N480:P480,Q480:AE480)),0)</f>
        <v>2</v>
      </c>
      <c r="E480" s="7">
        <f>IF(O480&gt;0,RANK(O480,(N480:P480,Q480:AE480)),0)</f>
        <v>1</v>
      </c>
      <c r="F480" s="7">
        <f>IF(P480&gt;0,RANK(P480,(N480:P480,Q480:AE480)),0)</f>
        <v>4</v>
      </c>
      <c r="G480" s="45">
        <f t="shared" si="189"/>
        <v>34371</v>
      </c>
      <c r="H480" s="48">
        <f t="shared" si="190"/>
        <v>0.3521077703221841</v>
      </c>
      <c r="I480" s="2"/>
      <c r="J480" s="2">
        <f t="shared" si="179"/>
        <v>0.31287199713158836</v>
      </c>
      <c r="K480" s="2">
        <f t="shared" si="180"/>
        <v>0.66497976745377252</v>
      </c>
      <c r="L480" s="2">
        <f t="shared" si="181"/>
        <v>4.1182195359319778E-3</v>
      </c>
      <c r="M480" s="2">
        <f t="shared" si="182"/>
        <v>1.8030015878707194E-2</v>
      </c>
      <c r="N480" s="1">
        <f>SUMIF(Town!$AO$246:$AO$491,$AV480,Town!N$246:N$491)</f>
        <v>30541</v>
      </c>
      <c r="O480" s="1">
        <f>SUMIF(Town!$AO$246:$AO$491,$AV480,Town!O$246:O$491)</f>
        <v>64912</v>
      </c>
      <c r="P480" s="1">
        <f>SUMIF(Town!$AO$246:$AO$491,$AV480,Town!P$246:P$491)</f>
        <v>402</v>
      </c>
      <c r="U480" s="1">
        <f>SUMIF(Town!$AO$246:$AO$491,$AV480,Town!U$246:U$491)</f>
        <v>261</v>
      </c>
      <c r="V480" s="1">
        <f>SUMIF(Town!$AO$246:$AO$491,$AV480,Town!V$246:V$491)</f>
        <v>314</v>
      </c>
      <c r="W480" s="1">
        <f>SUMIF(Town!$AO$246:$AO$491,$AV480,Town!W$246:W$491)</f>
        <v>163</v>
      </c>
      <c r="X480" s="1">
        <f>SUMIF(Town!$AO$246:$AO$491,$AV480,Town!X$246:X$491)</f>
        <v>155</v>
      </c>
      <c r="Y480" s="1">
        <f>SUMIF(Town!$AO$246:$AO$491,$AV480,Town!Y$246:Y$491)</f>
        <v>567</v>
      </c>
      <c r="Z480" s="1">
        <f>SUMIF(Town!$AO$246:$AO$491,$AV480,Town!Z$246:Z$491)</f>
        <v>300</v>
      </c>
      <c r="AG480" s="5">
        <f>IF(Q480&gt;0,RANK(Q480,(N480:P480,Q480:AE480)),0)</f>
        <v>0</v>
      </c>
      <c r="AH480" s="5">
        <f>IF(R480&gt;0,RANK(R480,(N480:P480,Q480:AE480)),0)</f>
        <v>0</v>
      </c>
      <c r="AI480" s="5">
        <f>IF(T480&gt;0,RANK(T480,(N480:P480,Q480:AE480)),0)</f>
        <v>0</v>
      </c>
      <c r="AJ480" s="5">
        <f>IF(S480&gt;0,RANK(S480,(N480:P480,Q480:AE480)),0)</f>
        <v>0</v>
      </c>
      <c r="AK480" s="2">
        <f t="shared" si="193"/>
        <v>0</v>
      </c>
      <c r="AL480" s="2">
        <f t="shared" si="194"/>
        <v>0</v>
      </c>
      <c r="AM480" s="2">
        <f t="shared" si="195"/>
        <v>0</v>
      </c>
      <c r="AN480" s="2">
        <f t="shared" si="196"/>
        <v>0</v>
      </c>
      <c r="AO480" s="5"/>
      <c r="AP480" t="s">
        <v>318</v>
      </c>
      <c r="AQ480" t="s">
        <v>315</v>
      </c>
      <c r="AT480" s="77">
        <v>50</v>
      </c>
      <c r="AU480" s="79">
        <v>7</v>
      </c>
      <c r="AV480" s="80">
        <f t="shared" si="197"/>
        <v>50007</v>
      </c>
      <c r="AW480" s="80">
        <f t="shared" si="188"/>
        <v>50007</v>
      </c>
      <c r="AX480" s="5" t="s">
        <v>195</v>
      </c>
      <c r="AY480" s="77"/>
      <c r="AZ480" s="79"/>
      <c r="BA480" s="80"/>
      <c r="BC480" s="5"/>
    </row>
    <row r="481" spans="1:55" ht="15" hidden="1" customHeight="1" outlineLevel="1" x14ac:dyDescent="0.2">
      <c r="A481" t="s">
        <v>96</v>
      </c>
      <c r="B481" t="s">
        <v>315</v>
      </c>
      <c r="C481" s="1">
        <f t="shared" si="192"/>
        <v>3181</v>
      </c>
      <c r="D481" s="7">
        <f>IF(N481&gt;0, RANK(N481,(N481:P481,Q481:AE481)),0)</f>
        <v>2</v>
      </c>
      <c r="E481" s="7">
        <f>IF(O481&gt;0,RANK(O481,(N481:P481,Q481:AE481)),0)</f>
        <v>1</v>
      </c>
      <c r="F481" s="7">
        <f>IF(P481&gt;0,RANK(P481,(N481:P481,Q481:AE481)),0)</f>
        <v>3</v>
      </c>
      <c r="G481" s="45">
        <f t="shared" si="189"/>
        <v>1857</v>
      </c>
      <c r="H481" s="48">
        <f t="shared" si="190"/>
        <v>0.58377868594781512</v>
      </c>
      <c r="I481" s="2"/>
      <c r="J481" s="2">
        <f t="shared" si="179"/>
        <v>0.17321596982081106</v>
      </c>
      <c r="K481" s="2">
        <f t="shared" si="180"/>
        <v>0.75699465576862623</v>
      </c>
      <c r="L481" s="2">
        <f t="shared" si="181"/>
        <v>1.9490726186733733E-2</v>
      </c>
      <c r="M481" s="2">
        <f t="shared" si="182"/>
        <v>5.0298648223828922E-2</v>
      </c>
      <c r="N481" s="1">
        <f>SUMIF(Town!$AO$246:$AO$491,$AV481,Town!N$246:N$491)</f>
        <v>551</v>
      </c>
      <c r="O481" s="1">
        <f>SUMIF(Town!$AO$246:$AO$491,$AV481,Town!O$246:O$491)</f>
        <v>2408</v>
      </c>
      <c r="P481" s="1">
        <f>SUMIF(Town!$AO$246:$AO$491,$AV481,Town!P$246:P$491)</f>
        <v>62</v>
      </c>
      <c r="U481" s="1">
        <f>SUMIF(Town!$AO$246:$AO$491,$AV481,Town!U$246:U$491)</f>
        <v>25</v>
      </c>
      <c r="V481" s="1">
        <f>SUMIF(Town!$AO$246:$AO$491,$AV481,Town!V$246:V$491)</f>
        <v>14</v>
      </c>
      <c r="W481" s="1">
        <f>SUMIF(Town!$AO$246:$AO$491,$AV481,Town!W$246:W$491)</f>
        <v>50</v>
      </c>
      <c r="X481" s="1">
        <f>SUMIF(Town!$AO$246:$AO$491,$AV481,Town!X$246:X$491)</f>
        <v>18</v>
      </c>
      <c r="Y481" s="1">
        <f>SUMIF(Town!$AO$246:$AO$491,$AV481,Town!Y$246:Y$491)</f>
        <v>38</v>
      </c>
      <c r="Z481" s="1">
        <f>SUMIF(Town!$AO$246:$AO$491,$AV481,Town!Z$246:Z$491)</f>
        <v>15</v>
      </c>
      <c r="AG481" s="5">
        <f>IF(Q481&gt;0,RANK(Q481,(N481:P481,Q481:AE481)),0)</f>
        <v>0</v>
      </c>
      <c r="AH481" s="5">
        <f>IF(R481&gt;0,RANK(R481,(N481:P481,Q481:AE481)),0)</f>
        <v>0</v>
      </c>
      <c r="AI481" s="5">
        <f>IF(T481&gt;0,RANK(T481,(N481:P481,Q481:AE481)),0)</f>
        <v>0</v>
      </c>
      <c r="AJ481" s="5">
        <f>IF(S481&gt;0,RANK(S481,(N481:P481,Q481:AE481)),0)</f>
        <v>0</v>
      </c>
      <c r="AK481" s="2">
        <f t="shared" si="193"/>
        <v>0</v>
      </c>
      <c r="AL481" s="2">
        <f t="shared" si="194"/>
        <v>0</v>
      </c>
      <c r="AM481" s="2">
        <f t="shared" si="195"/>
        <v>0</v>
      </c>
      <c r="AN481" s="2">
        <f t="shared" si="196"/>
        <v>0</v>
      </c>
      <c r="AO481" s="5"/>
      <c r="AP481" t="s">
        <v>96</v>
      </c>
      <c r="AQ481" t="s">
        <v>315</v>
      </c>
      <c r="AT481" s="77">
        <v>50</v>
      </c>
      <c r="AU481" s="79">
        <v>9</v>
      </c>
      <c r="AV481" s="80">
        <f t="shared" si="197"/>
        <v>50009</v>
      </c>
      <c r="AW481" s="80">
        <f t="shared" si="188"/>
        <v>50009</v>
      </c>
      <c r="AX481" s="5" t="s">
        <v>195</v>
      </c>
      <c r="AY481" s="77"/>
      <c r="AZ481" s="79"/>
      <c r="BA481" s="80"/>
      <c r="BC481" s="5"/>
    </row>
    <row r="482" spans="1:55" ht="15" hidden="1" customHeight="1" outlineLevel="1" x14ac:dyDescent="0.2">
      <c r="A482" t="s">
        <v>35</v>
      </c>
      <c r="B482" t="s">
        <v>315</v>
      </c>
      <c r="C482" s="1">
        <f t="shared" si="192"/>
        <v>25649</v>
      </c>
      <c r="D482" s="7">
        <f>IF(N482&gt;0, RANK(N482,(N482:P482,Q482:AE482)),0)</f>
        <v>2</v>
      </c>
      <c r="E482" s="7">
        <f>IF(O482&gt;0,RANK(O482,(N482:P482,Q482:AE482)),0)</f>
        <v>1</v>
      </c>
      <c r="F482" s="7">
        <f>IF(P482&gt;0,RANK(P482,(N482:P482,Q482:AE482)),0)</f>
        <v>4</v>
      </c>
      <c r="G482" s="45">
        <f t="shared" si="189"/>
        <v>15844</v>
      </c>
      <c r="H482" s="48">
        <f t="shared" si="190"/>
        <v>0.61772388787087218</v>
      </c>
      <c r="I482" s="2"/>
      <c r="J482" s="2">
        <f t="shared" si="179"/>
        <v>0.16573745565129244</v>
      </c>
      <c r="K482" s="2">
        <f t="shared" si="180"/>
        <v>0.78346134352216457</v>
      </c>
      <c r="L482" s="2">
        <f t="shared" si="181"/>
        <v>1.0448750438613591E-2</v>
      </c>
      <c r="M482" s="2">
        <f t="shared" si="182"/>
        <v>4.0352450387929346E-2</v>
      </c>
      <c r="N482" s="1">
        <f>SUMIF(Town!$AO$246:$AO$491,$AV482,Town!N$246:N$491)</f>
        <v>4251</v>
      </c>
      <c r="O482" s="1">
        <f>SUMIF(Town!$AO$246:$AO$491,$AV482,Town!O$246:O$491)</f>
        <v>20095</v>
      </c>
      <c r="P482" s="1">
        <f>SUMIF(Town!$AO$246:$AO$491,$AV482,Town!P$246:P$491)</f>
        <v>268</v>
      </c>
      <c r="U482" s="1">
        <f>SUMIF(Town!$AO$246:$AO$491,$AV482,Town!U$246:U$491)</f>
        <v>127</v>
      </c>
      <c r="V482" s="1">
        <f>SUMIF(Town!$AO$246:$AO$491,$AV482,Town!V$246:V$491)</f>
        <v>405</v>
      </c>
      <c r="W482" s="1">
        <f>SUMIF(Town!$AO$246:$AO$491,$AV482,Town!W$246:W$491)</f>
        <v>90</v>
      </c>
      <c r="X482" s="1">
        <f>SUMIF(Town!$AO$246:$AO$491,$AV482,Town!X$246:X$491)</f>
        <v>59</v>
      </c>
      <c r="Y482" s="1">
        <f>SUMIF(Town!$AO$246:$AO$491,$AV482,Town!Y$246:Y$491)</f>
        <v>258</v>
      </c>
      <c r="Z482" s="1">
        <f>SUMIF(Town!$AO$246:$AO$491,$AV482,Town!Z$246:Z$491)</f>
        <v>96</v>
      </c>
      <c r="AG482" s="5">
        <f>IF(Q482&gt;0,RANK(Q482,(N482:P482,Q482:AE482)),0)</f>
        <v>0</v>
      </c>
      <c r="AH482" s="5">
        <f>IF(R482&gt;0,RANK(R482,(N482:P482,Q482:AE482)),0)</f>
        <v>0</v>
      </c>
      <c r="AI482" s="5">
        <f>IF(T482&gt;0,RANK(T482,(N482:P482,Q482:AE482)),0)</f>
        <v>0</v>
      </c>
      <c r="AJ482" s="5">
        <f>IF(S482&gt;0,RANK(S482,(N482:P482,Q482:AE482)),0)</f>
        <v>0</v>
      </c>
      <c r="AK482" s="2">
        <f t="shared" si="193"/>
        <v>0</v>
      </c>
      <c r="AL482" s="2">
        <f t="shared" si="194"/>
        <v>0</v>
      </c>
      <c r="AM482" s="2">
        <f t="shared" si="195"/>
        <v>0</v>
      </c>
      <c r="AN482" s="2">
        <f t="shared" si="196"/>
        <v>0</v>
      </c>
      <c r="AO482" s="5"/>
      <c r="AP482" t="s">
        <v>35</v>
      </c>
      <c r="AQ482" t="s">
        <v>315</v>
      </c>
      <c r="AT482" s="77">
        <v>50</v>
      </c>
      <c r="AU482" s="79">
        <v>11</v>
      </c>
      <c r="AV482" s="80">
        <f t="shared" si="197"/>
        <v>50011</v>
      </c>
      <c r="AW482" s="80">
        <f t="shared" si="188"/>
        <v>50011</v>
      </c>
      <c r="AX482" s="5" t="s">
        <v>195</v>
      </c>
      <c r="AY482" s="77"/>
      <c r="AZ482" s="79"/>
      <c r="BA482" s="80"/>
      <c r="BC482" s="5"/>
    </row>
    <row r="483" spans="1:55" ht="15" hidden="1" customHeight="1" outlineLevel="1" x14ac:dyDescent="0.2">
      <c r="A483" t="s">
        <v>17</v>
      </c>
      <c r="B483" t="s">
        <v>315</v>
      </c>
      <c r="C483" s="1">
        <f t="shared" si="192"/>
        <v>4824</v>
      </c>
      <c r="D483" s="7">
        <f>IF(N483&gt;0, RANK(N483,(N483:P483,Q483:AE483)),0)</f>
        <v>2</v>
      </c>
      <c r="E483" s="7">
        <f>IF(O483&gt;0,RANK(O483,(N483:P483,Q483:AE483)),0)</f>
        <v>1</v>
      </c>
      <c r="F483" s="7">
        <f>IF(P483&gt;0,RANK(P483,(N483:P483,Q483:AE483)),0)</f>
        <v>5</v>
      </c>
      <c r="G483" s="45">
        <f t="shared" si="189"/>
        <v>2831</v>
      </c>
      <c r="H483" s="48">
        <f t="shared" si="190"/>
        <v>0.58685737976782748</v>
      </c>
      <c r="I483" s="2"/>
      <c r="J483" s="2">
        <f t="shared" si="179"/>
        <v>0.19154228855721392</v>
      </c>
      <c r="K483" s="2">
        <f t="shared" si="180"/>
        <v>0.77839966832504148</v>
      </c>
      <c r="L483" s="2">
        <f t="shared" si="181"/>
        <v>5.3897180762852402E-3</v>
      </c>
      <c r="M483" s="2">
        <f t="shared" si="182"/>
        <v>2.4668325041459386E-2</v>
      </c>
      <c r="N483" s="1">
        <f>SUMIF(Town!$AO$246:$AO$491,$AV483,Town!N$246:N$491)</f>
        <v>924</v>
      </c>
      <c r="O483" s="1">
        <f>SUMIF(Town!$AO$246:$AO$491,$AV483,Town!O$246:O$491)</f>
        <v>3755</v>
      </c>
      <c r="P483" s="1">
        <f>SUMIF(Town!$AO$246:$AO$491,$AV483,Town!P$246:P$491)</f>
        <v>26</v>
      </c>
      <c r="U483" s="1">
        <f>SUMIF(Town!$AO$246:$AO$491,$AV483,Town!U$246:U$491)</f>
        <v>8</v>
      </c>
      <c r="V483" s="1">
        <f>SUMIF(Town!$AO$246:$AO$491,$AV483,Town!V$246:V$491)</f>
        <v>39</v>
      </c>
      <c r="W483" s="1">
        <f>SUMIF(Town!$AO$246:$AO$491,$AV483,Town!W$246:W$491)</f>
        <v>8</v>
      </c>
      <c r="X483" s="1">
        <f>SUMIF(Town!$AO$246:$AO$491,$AV483,Town!X$246:X$491)</f>
        <v>7</v>
      </c>
      <c r="Y483" s="1">
        <f>SUMIF(Town!$AO$246:$AO$491,$AV483,Town!Y$246:Y$491)</f>
        <v>44</v>
      </c>
      <c r="Z483" s="1">
        <f>SUMIF(Town!$AO$246:$AO$491,$AV483,Town!Z$246:Z$491)</f>
        <v>13</v>
      </c>
      <c r="AG483" s="5">
        <f>IF(Q483&gt;0,RANK(Q483,(N483:P483,Q483:AE483)),0)</f>
        <v>0</v>
      </c>
      <c r="AH483" s="5">
        <f>IF(R483&gt;0,RANK(R483,(N483:P483,Q483:AE483)),0)</f>
        <v>0</v>
      </c>
      <c r="AI483" s="5">
        <f>IF(T483&gt;0,RANK(T483,(N483:P483,Q483:AE483)),0)</f>
        <v>0</v>
      </c>
      <c r="AJ483" s="5">
        <f>IF(S483&gt;0,RANK(S483,(N483:P483,Q483:AE483)),0)</f>
        <v>0</v>
      </c>
      <c r="AK483" s="2">
        <f t="shared" si="193"/>
        <v>0</v>
      </c>
      <c r="AL483" s="2">
        <f t="shared" si="194"/>
        <v>0</v>
      </c>
      <c r="AM483" s="2">
        <f t="shared" si="195"/>
        <v>0</v>
      </c>
      <c r="AN483" s="2">
        <f t="shared" si="196"/>
        <v>0</v>
      </c>
      <c r="AO483" s="5"/>
      <c r="AP483" t="s">
        <v>17</v>
      </c>
      <c r="AQ483" t="s">
        <v>315</v>
      </c>
      <c r="AT483" s="77">
        <v>50</v>
      </c>
      <c r="AU483" s="79">
        <v>13</v>
      </c>
      <c r="AV483" s="80">
        <f t="shared" si="197"/>
        <v>50013</v>
      </c>
      <c r="AW483" s="80">
        <f t="shared" si="188"/>
        <v>50013</v>
      </c>
      <c r="AX483" s="5" t="s">
        <v>195</v>
      </c>
      <c r="AY483" s="77"/>
      <c r="AZ483" s="79"/>
      <c r="BA483" s="80"/>
      <c r="BC483" s="5"/>
    </row>
    <row r="484" spans="1:55" ht="15" hidden="1" customHeight="1" outlineLevel="1" x14ac:dyDescent="0.2">
      <c r="A484" t="s">
        <v>18</v>
      </c>
      <c r="B484" t="s">
        <v>315</v>
      </c>
      <c r="C484" s="1">
        <f t="shared" si="192"/>
        <v>14816</v>
      </c>
      <c r="D484" s="7">
        <f>IF(N484&gt;0, RANK(N484,(N484:P484,Q484:AE484)),0)</f>
        <v>2</v>
      </c>
      <c r="E484" s="7">
        <f>IF(O484&gt;0,RANK(O484,(N484:P484,Q484:AE484)),0)</f>
        <v>1</v>
      </c>
      <c r="F484" s="7">
        <f>IF(P484&gt;0,RANK(P484,(N484:P484,Q484:AE484)),0)</f>
        <v>4</v>
      </c>
      <c r="G484" s="45">
        <f t="shared" si="189"/>
        <v>7056</v>
      </c>
      <c r="H484" s="48">
        <f t="shared" si="190"/>
        <v>0.47624190064794819</v>
      </c>
      <c r="I484" s="2"/>
      <c r="J484" s="2">
        <f t="shared" si="179"/>
        <v>0.24561285097192226</v>
      </c>
      <c r="K484" s="2">
        <f t="shared" si="180"/>
        <v>0.72185475161987045</v>
      </c>
      <c r="L484" s="2">
        <f t="shared" si="181"/>
        <v>6.9519438444924407E-3</v>
      </c>
      <c r="M484" s="2">
        <f t="shared" si="182"/>
        <v>2.5580453563714908E-2</v>
      </c>
      <c r="N484" s="1">
        <f>SUMIF(Town!$AO$246:$AO$491,$AV484,Town!N$246:N$491)</f>
        <v>3639</v>
      </c>
      <c r="O484" s="1">
        <f>SUMIF(Town!$AO$246:$AO$491,$AV484,Town!O$246:O$491)</f>
        <v>10695</v>
      </c>
      <c r="P484" s="1">
        <f>SUMIF(Town!$AO$246:$AO$491,$AV484,Town!P$246:P$491)</f>
        <v>103</v>
      </c>
      <c r="U484" s="1">
        <f>SUMIF(Town!$AO$246:$AO$491,$AV484,Town!U$246:U$491)</f>
        <v>82</v>
      </c>
      <c r="V484" s="1">
        <f>SUMIF(Town!$AO$246:$AO$491,$AV484,Town!V$246:V$491)</f>
        <v>38</v>
      </c>
      <c r="W484" s="1">
        <f>SUMIF(Town!$AO$246:$AO$491,$AV484,Town!W$246:W$491)</f>
        <v>42</v>
      </c>
      <c r="X484" s="1">
        <f>SUMIF(Town!$AO$246:$AO$491,$AV484,Town!X$246:X$491)</f>
        <v>40</v>
      </c>
      <c r="Y484" s="1">
        <f>SUMIF(Town!$AO$246:$AO$491,$AV484,Town!Y$246:Y$491)</f>
        <v>127</v>
      </c>
      <c r="Z484" s="1">
        <f>SUMIF(Town!$AO$246:$AO$491,$AV484,Town!Z$246:Z$491)</f>
        <v>50</v>
      </c>
      <c r="AG484" s="5">
        <f>IF(Q484&gt;0,RANK(Q484,(N484:P484,Q484:AE484)),0)</f>
        <v>0</v>
      </c>
      <c r="AH484" s="5">
        <f>IF(R484&gt;0,RANK(R484,(N484:P484,Q484:AE484)),0)</f>
        <v>0</v>
      </c>
      <c r="AI484" s="5">
        <f>IF(T484&gt;0,RANK(T484,(N484:P484,Q484:AE484)),0)</f>
        <v>0</v>
      </c>
      <c r="AJ484" s="5">
        <f>IF(S484&gt;0,RANK(S484,(N484:P484,Q484:AE484)),0)</f>
        <v>0</v>
      </c>
      <c r="AK484" s="2">
        <f t="shared" si="193"/>
        <v>0</v>
      </c>
      <c r="AL484" s="2">
        <f t="shared" si="194"/>
        <v>0</v>
      </c>
      <c r="AM484" s="2">
        <f t="shared" si="195"/>
        <v>0</v>
      </c>
      <c r="AN484" s="2">
        <f t="shared" si="196"/>
        <v>0</v>
      </c>
      <c r="AO484" s="5"/>
      <c r="AP484" t="s">
        <v>18</v>
      </c>
      <c r="AQ484" t="s">
        <v>315</v>
      </c>
      <c r="AT484" s="77">
        <v>50</v>
      </c>
      <c r="AU484" s="79">
        <v>15</v>
      </c>
      <c r="AV484" s="80">
        <f t="shared" si="197"/>
        <v>50015</v>
      </c>
      <c r="AW484" s="80">
        <f t="shared" si="188"/>
        <v>50015</v>
      </c>
      <c r="AX484" s="5" t="s">
        <v>195</v>
      </c>
      <c r="AY484" s="77"/>
      <c r="AZ484" s="79"/>
      <c r="BA484" s="80"/>
      <c r="BC484" s="5"/>
    </row>
    <row r="485" spans="1:55" ht="15" hidden="1" customHeight="1" outlineLevel="1" x14ac:dyDescent="0.2">
      <c r="A485" t="s">
        <v>968</v>
      </c>
      <c r="B485" t="s">
        <v>315</v>
      </c>
      <c r="C485" s="1">
        <f t="shared" si="192"/>
        <v>16999</v>
      </c>
      <c r="D485" s="7">
        <f>IF(N485&gt;0, RANK(N485,(N485:P485,Q485:AE485)),0)</f>
        <v>2</v>
      </c>
      <c r="E485" s="7">
        <f>IF(O485&gt;0,RANK(O485,(N485:P485,Q485:AE485)),0)</f>
        <v>1</v>
      </c>
      <c r="F485" s="7">
        <f>IF(P485&gt;0,RANK(P485,(N485:P485,Q485:AE485)),0)</f>
        <v>3</v>
      </c>
      <c r="G485" s="45">
        <f t="shared" si="189"/>
        <v>8042</v>
      </c>
      <c r="H485" s="48">
        <f t="shared" si="190"/>
        <v>0.4730866521560092</v>
      </c>
      <c r="I485" s="2"/>
      <c r="J485" s="2">
        <f t="shared" si="179"/>
        <v>0.2430731219483499</v>
      </c>
      <c r="K485" s="2">
        <f t="shared" si="180"/>
        <v>0.71615977410435905</v>
      </c>
      <c r="L485" s="2">
        <f t="shared" si="181"/>
        <v>1.3059591740690629E-2</v>
      </c>
      <c r="M485" s="2">
        <f t="shared" si="182"/>
        <v>2.7707512206600365E-2</v>
      </c>
      <c r="N485" s="1">
        <f>SUMIF(Town!$AO$246:$AO$491,$AV485,Town!N$246:N$491)</f>
        <v>4132</v>
      </c>
      <c r="O485" s="1">
        <f>SUMIF(Town!$AO$246:$AO$491,$AV485,Town!O$246:O$491)</f>
        <v>12174</v>
      </c>
      <c r="P485" s="1">
        <f>SUMIF(Town!$AO$246:$AO$491,$AV485,Town!P$246:P$491)</f>
        <v>222</v>
      </c>
      <c r="U485" s="1">
        <f>SUMIF(Town!$AO$246:$AO$491,$AV485,Town!U$246:U$491)</f>
        <v>92</v>
      </c>
      <c r="V485" s="1">
        <f>SUMIF(Town!$AO$246:$AO$491,$AV485,Town!V$246:V$491)</f>
        <v>53</v>
      </c>
      <c r="W485" s="1">
        <f>SUMIF(Town!$AO$246:$AO$491,$AV485,Town!W$246:W$491)</f>
        <v>40</v>
      </c>
      <c r="X485" s="1">
        <f>SUMIF(Town!$AO$246:$AO$491,$AV485,Town!X$246:X$491)</f>
        <v>78</v>
      </c>
      <c r="Y485" s="1">
        <f>SUMIF(Town!$AO$246:$AO$491,$AV485,Town!Y$246:Y$491)</f>
        <v>140</v>
      </c>
      <c r="Z485" s="1">
        <f>SUMIF(Town!$AO$246:$AO$491,$AV485,Town!Z$246:Z$491)</f>
        <v>68</v>
      </c>
      <c r="AG485" s="5">
        <f>IF(Q485&gt;0,RANK(Q485,(N485:P485,Q485:AE485)),0)</f>
        <v>0</v>
      </c>
      <c r="AH485" s="5">
        <f>IF(R485&gt;0,RANK(R485,(N485:P485,Q485:AE485)),0)</f>
        <v>0</v>
      </c>
      <c r="AI485" s="5">
        <f>IF(T485&gt;0,RANK(T485,(N485:P485,Q485:AE485)),0)</f>
        <v>0</v>
      </c>
      <c r="AJ485" s="5">
        <f>IF(S485&gt;0,RANK(S485,(N485:P485,Q485:AE485)),0)</f>
        <v>0</v>
      </c>
      <c r="AK485" s="2">
        <f t="shared" si="193"/>
        <v>0</v>
      </c>
      <c r="AL485" s="2">
        <f t="shared" si="194"/>
        <v>0</v>
      </c>
      <c r="AM485" s="2">
        <f t="shared" si="195"/>
        <v>0</v>
      </c>
      <c r="AN485" s="2">
        <f t="shared" si="196"/>
        <v>0</v>
      </c>
      <c r="AO485" s="5"/>
      <c r="AP485" t="s">
        <v>968</v>
      </c>
      <c r="AQ485" t="s">
        <v>315</v>
      </c>
      <c r="AT485" s="77">
        <v>50</v>
      </c>
      <c r="AU485" s="79">
        <v>17</v>
      </c>
      <c r="AV485" s="80">
        <f t="shared" si="197"/>
        <v>50017</v>
      </c>
      <c r="AW485" s="80">
        <f t="shared" si="188"/>
        <v>50017</v>
      </c>
      <c r="AX485" s="5" t="s">
        <v>195</v>
      </c>
      <c r="AY485" s="77"/>
      <c r="AZ485" s="79"/>
      <c r="BA485" s="80"/>
      <c r="BC485" s="5"/>
    </row>
    <row r="486" spans="1:55" ht="15" hidden="1" customHeight="1" outlineLevel="1" x14ac:dyDescent="0.2">
      <c r="A486" t="s">
        <v>19</v>
      </c>
      <c r="B486" t="s">
        <v>315</v>
      </c>
      <c r="C486" s="1">
        <f t="shared" si="192"/>
        <v>13851</v>
      </c>
      <c r="D486" s="7">
        <f>IF(N486&gt;0, RANK(N486,(N486:P486,Q486:AE486)),0)</f>
        <v>2</v>
      </c>
      <c r="E486" s="7">
        <f>IF(O486&gt;0,RANK(O486,(N486:P486,Q486:AE486)),0)</f>
        <v>1</v>
      </c>
      <c r="F486" s="7">
        <f>IF(P486&gt;0,RANK(P486,(N486:P486,Q486:AE486)),0)</f>
        <v>3</v>
      </c>
      <c r="G486" s="45">
        <f t="shared" si="189"/>
        <v>7601</v>
      </c>
      <c r="H486" s="48">
        <f t="shared" si="190"/>
        <v>0.54876904194642984</v>
      </c>
      <c r="I486" s="2"/>
      <c r="J486" s="2">
        <f t="shared" si="179"/>
        <v>0.19420980434625659</v>
      </c>
      <c r="K486" s="2">
        <f t="shared" si="180"/>
        <v>0.7429788462926864</v>
      </c>
      <c r="L486" s="2">
        <f t="shared" si="181"/>
        <v>1.8193632228719947E-2</v>
      </c>
      <c r="M486" s="2">
        <f t="shared" si="182"/>
        <v>4.4617717132337087E-2</v>
      </c>
      <c r="N486" s="1">
        <f>SUMIF(Town!$AO$246:$AO$491,$AV486,Town!N$246:N$491)</f>
        <v>2690</v>
      </c>
      <c r="O486" s="1">
        <f>SUMIF(Town!$AO$246:$AO$491,$AV486,Town!O$246:O$491)</f>
        <v>10291</v>
      </c>
      <c r="P486" s="1">
        <f>SUMIF(Town!$AO$246:$AO$491,$AV486,Town!P$246:P$491)</f>
        <v>252</v>
      </c>
      <c r="U486" s="1">
        <f>SUMIF(Town!$AO$246:$AO$491,$AV486,Town!U$246:U$491)</f>
        <v>140</v>
      </c>
      <c r="V486" s="1">
        <f>SUMIF(Town!$AO$246:$AO$491,$AV486,Town!V$246:V$491)</f>
        <v>40</v>
      </c>
      <c r="W486" s="1">
        <f>SUMIF(Town!$AO$246:$AO$491,$AV486,Town!W$246:W$491)</f>
        <v>220</v>
      </c>
      <c r="X486" s="1">
        <f>SUMIF(Town!$AO$246:$AO$491,$AV486,Town!X$246:X$491)</f>
        <v>32</v>
      </c>
      <c r="Y486" s="1">
        <f>SUMIF(Town!$AO$246:$AO$491,$AV486,Town!Y$246:Y$491)</f>
        <v>141</v>
      </c>
      <c r="Z486" s="1">
        <f>SUMIF(Town!$AO$246:$AO$491,$AV486,Town!Z$246:Z$491)</f>
        <v>45</v>
      </c>
      <c r="AG486" s="5">
        <f>IF(Q486&gt;0,RANK(Q486,(N486:P486,Q486:AE486)),0)</f>
        <v>0</v>
      </c>
      <c r="AH486" s="5">
        <f>IF(R486&gt;0,RANK(R486,(N486:P486,Q486:AE486)),0)</f>
        <v>0</v>
      </c>
      <c r="AI486" s="5">
        <f>IF(T486&gt;0,RANK(T486,(N486:P486,Q486:AE486)),0)</f>
        <v>0</v>
      </c>
      <c r="AJ486" s="5">
        <f>IF(S486&gt;0,RANK(S486,(N486:P486,Q486:AE486)),0)</f>
        <v>0</v>
      </c>
      <c r="AK486" s="2">
        <f t="shared" si="193"/>
        <v>0</v>
      </c>
      <c r="AL486" s="2">
        <f t="shared" si="194"/>
        <v>0</v>
      </c>
      <c r="AM486" s="2">
        <f t="shared" si="195"/>
        <v>0</v>
      </c>
      <c r="AN486" s="2">
        <f t="shared" si="196"/>
        <v>0</v>
      </c>
      <c r="AO486" s="5"/>
      <c r="AP486" t="s">
        <v>19</v>
      </c>
      <c r="AQ486" t="s">
        <v>315</v>
      </c>
      <c r="AT486" s="77">
        <v>50</v>
      </c>
      <c r="AU486" s="79">
        <v>19</v>
      </c>
      <c r="AV486" s="80">
        <f t="shared" si="197"/>
        <v>50019</v>
      </c>
      <c r="AW486" s="80">
        <f t="shared" si="188"/>
        <v>50019</v>
      </c>
      <c r="AX486" s="5" t="s">
        <v>195</v>
      </c>
      <c r="AY486" s="77"/>
      <c r="AZ486" s="79"/>
      <c r="BA486" s="80"/>
      <c r="BC486" s="5"/>
    </row>
    <row r="487" spans="1:55" ht="15" hidden="1" customHeight="1" outlineLevel="1" x14ac:dyDescent="0.2">
      <c r="A487" t="s">
        <v>102</v>
      </c>
      <c r="B487" t="s">
        <v>315</v>
      </c>
      <c r="C487" s="1">
        <f t="shared" si="192"/>
        <v>33530</v>
      </c>
      <c r="D487" s="7">
        <f>IF(N487&gt;0, RANK(N487,(N487:P487,Q487:AE487)),0)</f>
        <v>2</v>
      </c>
      <c r="E487" s="7">
        <f>IF(O487&gt;0,RANK(O487,(N487:P487,Q487:AE487)),0)</f>
        <v>1</v>
      </c>
      <c r="F487" s="7">
        <f>IF(P487&gt;0,RANK(P487,(N487:P487,Q487:AE487)),0)</f>
        <v>3</v>
      </c>
      <c r="G487" s="45">
        <f t="shared" si="189"/>
        <v>17459</v>
      </c>
      <c r="H487" s="48">
        <f t="shared" si="190"/>
        <v>0.52069788249328963</v>
      </c>
      <c r="I487" s="2"/>
      <c r="J487" s="2">
        <f t="shared" si="179"/>
        <v>0.21261556814792723</v>
      </c>
      <c r="K487" s="2">
        <f t="shared" si="180"/>
        <v>0.73331345064121678</v>
      </c>
      <c r="L487" s="2">
        <f t="shared" si="181"/>
        <v>1.735759021771548E-2</v>
      </c>
      <c r="M487" s="2">
        <f t="shared" si="182"/>
        <v>3.6713390993140485E-2</v>
      </c>
      <c r="N487" s="1">
        <f>SUMIF(Town!$AO$246:$AO$491,$AV487,Town!N$246:N$491)</f>
        <v>7129</v>
      </c>
      <c r="O487" s="1">
        <f>SUMIF(Town!$AO$246:$AO$491,$AV487,Town!O$246:O$491)</f>
        <v>24588</v>
      </c>
      <c r="P487" s="1">
        <f>SUMIF(Town!$AO$246:$AO$491,$AV487,Town!P$246:P$491)</f>
        <v>582</v>
      </c>
      <c r="U487" s="1">
        <f>SUMIF(Town!$AO$246:$AO$491,$AV487,Town!U$246:U$491)</f>
        <v>287</v>
      </c>
      <c r="V487" s="1">
        <f>SUMIF(Town!$AO$246:$AO$491,$AV487,Town!V$246:V$491)</f>
        <v>110</v>
      </c>
      <c r="W487" s="1">
        <f>SUMIF(Town!$AO$246:$AO$491,$AV487,Town!W$246:W$491)</f>
        <v>105</v>
      </c>
      <c r="X487" s="1">
        <f>SUMIF(Town!$AO$246:$AO$491,$AV487,Town!X$246:X$491)</f>
        <v>127</v>
      </c>
      <c r="Y487" s="1">
        <f>SUMIF(Town!$AO$246:$AO$491,$AV487,Town!Y$246:Y$491)</f>
        <v>379</v>
      </c>
      <c r="Z487" s="1">
        <f>SUMIF(Town!$AO$246:$AO$491,$AV487,Town!Z$246:Z$491)</f>
        <v>223</v>
      </c>
      <c r="AG487" s="5">
        <f>IF(Q487&gt;0,RANK(Q487,(N487:P487,Q487:AE487)),0)</f>
        <v>0</v>
      </c>
      <c r="AH487" s="5">
        <f>IF(R487&gt;0,RANK(R487,(N487:P487,Q487:AE487)),0)</f>
        <v>0</v>
      </c>
      <c r="AI487" s="5">
        <f>IF(T487&gt;0,RANK(T487,(N487:P487,Q487:AE487)),0)</f>
        <v>0</v>
      </c>
      <c r="AJ487" s="5">
        <f>IF(S487&gt;0,RANK(S487,(N487:P487,Q487:AE487)),0)</f>
        <v>0</v>
      </c>
      <c r="AK487" s="2">
        <f t="shared" si="193"/>
        <v>0</v>
      </c>
      <c r="AL487" s="2">
        <f t="shared" si="194"/>
        <v>0</v>
      </c>
      <c r="AM487" s="2">
        <f t="shared" si="195"/>
        <v>0</v>
      </c>
      <c r="AN487" s="2">
        <f t="shared" si="196"/>
        <v>0</v>
      </c>
      <c r="AO487" s="5"/>
      <c r="AP487" t="s">
        <v>102</v>
      </c>
      <c r="AQ487" t="s">
        <v>315</v>
      </c>
      <c r="AT487" s="77">
        <v>50</v>
      </c>
      <c r="AU487" s="79">
        <v>21</v>
      </c>
      <c r="AV487" s="80">
        <f t="shared" si="197"/>
        <v>50021</v>
      </c>
      <c r="AW487" s="80">
        <f t="shared" si="188"/>
        <v>50021</v>
      </c>
      <c r="AX487" s="5" t="s">
        <v>195</v>
      </c>
      <c r="AY487" s="77"/>
      <c r="AZ487" s="79"/>
      <c r="BA487" s="80"/>
      <c r="BC487" s="5"/>
    </row>
    <row r="488" spans="1:55" ht="15" hidden="1" customHeight="1" outlineLevel="1" x14ac:dyDescent="0.2">
      <c r="A488" t="s">
        <v>387</v>
      </c>
      <c r="B488" t="s">
        <v>315</v>
      </c>
      <c r="C488" s="1">
        <f t="shared" si="192"/>
        <v>35016</v>
      </c>
      <c r="D488" s="7">
        <f>IF(N488&gt;0, RANK(N488,(N488:P488,Q488:AE488)),0)</f>
        <v>2</v>
      </c>
      <c r="E488" s="7">
        <f>IF(O488&gt;0,RANK(O488,(N488:P488,Q488:AE488)),0)</f>
        <v>1</v>
      </c>
      <c r="F488" s="7">
        <f>IF(P488&gt;0,RANK(P488,(N488:P488,Q488:AE488)),0)</f>
        <v>4</v>
      </c>
      <c r="G488" s="45">
        <f t="shared" si="189"/>
        <v>14355</v>
      </c>
      <c r="H488" s="48">
        <f t="shared" si="190"/>
        <v>0.40995544893762853</v>
      </c>
      <c r="I488" s="2"/>
      <c r="J488" s="2">
        <f t="shared" si="179"/>
        <v>0.28081448480694537</v>
      </c>
      <c r="K488" s="2">
        <f t="shared" si="180"/>
        <v>0.69076993374457396</v>
      </c>
      <c r="L488" s="2">
        <f t="shared" si="181"/>
        <v>7.0539182088188261E-3</v>
      </c>
      <c r="M488" s="2">
        <f t="shared" si="182"/>
        <v>2.1361663239661838E-2</v>
      </c>
      <c r="N488" s="1">
        <f>SUMIF(Town!$AO$246:$AO$491,$AV488,Town!N$246:N$491)</f>
        <v>9833</v>
      </c>
      <c r="O488" s="1">
        <f>SUMIF(Town!$AO$246:$AO$491,$AV488,Town!O$246:O$491)</f>
        <v>24188</v>
      </c>
      <c r="P488" s="1">
        <f>SUMIF(Town!$AO$246:$AO$491,$AV488,Town!P$246:P$491)</f>
        <v>247</v>
      </c>
      <c r="U488" s="1">
        <f>SUMIF(Town!$AO$246:$AO$491,$AV488,Town!U$246:U$491)</f>
        <v>144</v>
      </c>
      <c r="V488" s="1">
        <f>SUMIF(Town!$AO$246:$AO$491,$AV488,Town!V$246:V$491)</f>
        <v>70</v>
      </c>
      <c r="W488" s="1">
        <f>SUMIF(Town!$AO$246:$AO$491,$AV488,Town!W$246:W$491)</f>
        <v>48</v>
      </c>
      <c r="X488" s="1">
        <f>SUMIF(Town!$AO$246:$AO$491,$AV488,Town!X$246:X$491)</f>
        <v>113</v>
      </c>
      <c r="Y488" s="1">
        <f>SUMIF(Town!$AO$246:$AO$491,$AV488,Town!Y$246:Y$491)</f>
        <v>276</v>
      </c>
      <c r="Z488" s="1">
        <f>SUMIF(Town!$AO$246:$AO$491,$AV488,Town!Z$246:Z$491)</f>
        <v>97</v>
      </c>
      <c r="AG488" s="5">
        <f>IF(Q488&gt;0,RANK(Q488,(N488:P488,Q488:AE488)),0)</f>
        <v>0</v>
      </c>
      <c r="AH488" s="5">
        <f>IF(R488&gt;0,RANK(R488,(N488:P488,Q488:AE488)),0)</f>
        <v>0</v>
      </c>
      <c r="AI488" s="5">
        <f>IF(T488&gt;0,RANK(T488,(N488:P488,Q488:AE488)),0)</f>
        <v>0</v>
      </c>
      <c r="AJ488" s="5">
        <f>IF(S488&gt;0,RANK(S488,(N488:P488,Q488:AE488)),0)</f>
        <v>0</v>
      </c>
      <c r="AK488" s="2">
        <f t="shared" si="193"/>
        <v>0</v>
      </c>
      <c r="AL488" s="2">
        <f t="shared" si="194"/>
        <v>0</v>
      </c>
      <c r="AM488" s="2">
        <f t="shared" si="195"/>
        <v>0</v>
      </c>
      <c r="AN488" s="2">
        <f t="shared" si="196"/>
        <v>0</v>
      </c>
      <c r="AO488" s="5"/>
      <c r="AP488" t="s">
        <v>387</v>
      </c>
      <c r="AQ488" t="s">
        <v>315</v>
      </c>
      <c r="AT488" s="77">
        <v>50</v>
      </c>
      <c r="AU488" s="79">
        <v>23</v>
      </c>
      <c r="AV488" s="80">
        <f t="shared" si="197"/>
        <v>50023</v>
      </c>
      <c r="AW488" s="80">
        <f t="shared" si="188"/>
        <v>50023</v>
      </c>
      <c r="AX488" s="5" t="s">
        <v>195</v>
      </c>
      <c r="AY488" s="77"/>
      <c r="AZ488" s="79"/>
      <c r="BA488" s="80"/>
      <c r="BC488" s="5"/>
    </row>
    <row r="489" spans="1:55" ht="15" hidden="1" customHeight="1" outlineLevel="1" x14ac:dyDescent="0.2">
      <c r="A489" t="s">
        <v>103</v>
      </c>
      <c r="B489" t="s">
        <v>315</v>
      </c>
      <c r="C489" s="1">
        <f t="shared" si="192"/>
        <v>25499</v>
      </c>
      <c r="D489" s="7">
        <f>IF(N489&gt;0, RANK(N489,(N489:P489,Q489:AE489)),0)</f>
        <v>2</v>
      </c>
      <c r="E489" s="7">
        <f>IF(O489&gt;0,RANK(O489,(N489:P489,Q489:AE489)),0)</f>
        <v>1</v>
      </c>
      <c r="F489" s="7">
        <f>IF(P489&gt;0,RANK(P489,(N489:P489,Q489:AE489)),0)</f>
        <v>4</v>
      </c>
      <c r="G489" s="45">
        <f t="shared" si="189"/>
        <v>3473</v>
      </c>
      <c r="H489" s="48">
        <f t="shared" si="190"/>
        <v>0.1362014196635162</v>
      </c>
      <c r="I489" s="2"/>
      <c r="J489" s="2">
        <f t="shared" si="179"/>
        <v>0.404251147103808</v>
      </c>
      <c r="K489" s="2">
        <f t="shared" si="180"/>
        <v>0.54045256676732423</v>
      </c>
      <c r="L489" s="2">
        <f t="shared" si="181"/>
        <v>1.309855288442684E-2</v>
      </c>
      <c r="M489" s="2">
        <f t="shared" si="182"/>
        <v>4.2197733244440996E-2</v>
      </c>
      <c r="N489" s="1">
        <f>SUMIF(Town!$AO$246:$AO$491,$AV489,Town!N$246:N$491)</f>
        <v>10308</v>
      </c>
      <c r="O489" s="1">
        <f>SUMIF(Town!$AO$246:$AO$491,$AV489,Town!O$246:O$491)</f>
        <v>13781</v>
      </c>
      <c r="P489" s="1">
        <f>SUMIF(Town!$AO$246:$AO$491,$AV489,Town!P$246:P$491)</f>
        <v>334</v>
      </c>
      <c r="U489" s="1">
        <f>SUMIF(Town!$AO$246:$AO$491,$AV489,Town!U$246:U$491)</f>
        <v>55</v>
      </c>
      <c r="V489" s="1">
        <f>SUMIF(Town!$AO$246:$AO$491,$AV489,Town!V$246:V$491)</f>
        <v>98</v>
      </c>
      <c r="W489" s="1">
        <f>SUMIF(Town!$AO$246:$AO$491,$AV489,Town!W$246:W$491)</f>
        <v>75</v>
      </c>
      <c r="X489" s="1">
        <f>SUMIF(Town!$AO$246:$AO$491,$AV489,Town!X$246:X$491)</f>
        <v>81</v>
      </c>
      <c r="Y489" s="1">
        <f>SUMIF(Town!$AO$246:$AO$491,$AV489,Town!Y$246:Y$491)</f>
        <v>594</v>
      </c>
      <c r="Z489" s="1">
        <f>SUMIF(Town!$AO$246:$AO$491,$AV489,Town!Z$246:Z$491)</f>
        <v>173</v>
      </c>
      <c r="AG489" s="5">
        <f>IF(Q489&gt;0,RANK(Q489,(N489:P489,Q489:AE489)),0)</f>
        <v>0</v>
      </c>
      <c r="AH489" s="5">
        <f>IF(R489&gt;0,RANK(R489,(N489:P489,Q489:AE489)),0)</f>
        <v>0</v>
      </c>
      <c r="AI489" s="5">
        <f>IF(T489&gt;0,RANK(T489,(N489:P489,Q489:AE489)),0)</f>
        <v>0</v>
      </c>
      <c r="AJ489" s="5">
        <f>IF(S489&gt;0,RANK(S489,(N489:P489,Q489:AE489)),0)</f>
        <v>0</v>
      </c>
      <c r="AK489" s="2">
        <f t="shared" si="193"/>
        <v>0</v>
      </c>
      <c r="AL489" s="2">
        <f t="shared" si="194"/>
        <v>0</v>
      </c>
      <c r="AM489" s="2">
        <f t="shared" si="195"/>
        <v>0</v>
      </c>
      <c r="AN489" s="2">
        <f t="shared" si="196"/>
        <v>0</v>
      </c>
      <c r="AO489" s="5"/>
      <c r="AP489" t="s">
        <v>103</v>
      </c>
      <c r="AQ489" t="s">
        <v>315</v>
      </c>
      <c r="AT489" s="77">
        <v>50</v>
      </c>
      <c r="AU489" s="79">
        <v>25</v>
      </c>
      <c r="AV489" s="80">
        <f t="shared" si="197"/>
        <v>50025</v>
      </c>
      <c r="AW489" s="80">
        <f t="shared" si="188"/>
        <v>50025</v>
      </c>
      <c r="AX489" s="5" t="s">
        <v>195</v>
      </c>
      <c r="AY489" s="77"/>
      <c r="AZ489" s="79"/>
      <c r="BA489" s="80"/>
      <c r="BC489" s="5"/>
    </row>
    <row r="490" spans="1:55" ht="15" hidden="1" customHeight="1" outlineLevel="1" x14ac:dyDescent="0.2">
      <c r="A490" t="s">
        <v>104</v>
      </c>
      <c r="B490" t="s">
        <v>315</v>
      </c>
      <c r="C490" s="1">
        <f t="shared" si="192"/>
        <v>33884</v>
      </c>
      <c r="D490" s="7">
        <f>IF(N490&gt;0, RANK(N490,(N490:P490,Q490:AE490)),0)</f>
        <v>2</v>
      </c>
      <c r="E490" s="7">
        <f>IF(O490&gt;0,RANK(O490,(N490:P490,Q490:AE490)),0)</f>
        <v>1</v>
      </c>
      <c r="F490" s="7">
        <f>IF(P490&gt;0,RANK(P490,(N490:P490,Q490:AE490)),0)</f>
        <v>3</v>
      </c>
      <c r="G490" s="45">
        <f t="shared" si="189"/>
        <v>13056</v>
      </c>
      <c r="H490" s="48">
        <f t="shared" si="190"/>
        <v>0.38531460276236573</v>
      </c>
      <c r="I490" s="2"/>
      <c r="J490" s="2">
        <f t="shared" si="179"/>
        <v>0.28571006964939205</v>
      </c>
      <c r="K490" s="2">
        <f t="shared" si="180"/>
        <v>0.67102467241175778</v>
      </c>
      <c r="L490" s="2">
        <f t="shared" si="181"/>
        <v>1.2277180970369495E-2</v>
      </c>
      <c r="M490" s="2">
        <f t="shared" si="182"/>
        <v>3.098807696848067E-2</v>
      </c>
      <c r="N490" s="1">
        <f>SUMIF(Town!$AO$246:$AO$491,$AV490,Town!N$246:N$491)</f>
        <v>9681</v>
      </c>
      <c r="O490" s="1">
        <f>SUMIF(Town!$AO$246:$AO$491,$AV490,Town!O$246:O$491)</f>
        <v>22737</v>
      </c>
      <c r="P490" s="1">
        <f>SUMIF(Town!$AO$246:$AO$491,$AV490,Town!P$246:P$491)</f>
        <v>416</v>
      </c>
      <c r="U490" s="1">
        <f>SUMIF(Town!$AO$246:$AO$491,$AV490,Town!U$246:U$491)</f>
        <v>129</v>
      </c>
      <c r="V490" s="1">
        <f>SUMIF(Town!$AO$246:$AO$491,$AV490,Town!V$246:V$491)</f>
        <v>93</v>
      </c>
      <c r="W490" s="1">
        <f>SUMIF(Town!$AO$246:$AO$491,$AV490,Town!W$246:W$491)</f>
        <v>105</v>
      </c>
      <c r="X490" s="1">
        <f>SUMIF(Town!$AO$246:$AO$491,$AV490,Town!X$246:X$491)</f>
        <v>140</v>
      </c>
      <c r="Y490" s="1">
        <f>SUMIF(Town!$AO$246:$AO$491,$AV490,Town!Y$246:Y$491)</f>
        <v>397</v>
      </c>
      <c r="Z490" s="1">
        <f>SUMIF(Town!$AO$246:$AO$491,$AV490,Town!Z$246:Z$491)</f>
        <v>186</v>
      </c>
      <c r="AG490" s="5">
        <f>IF(Q490&gt;0,RANK(Q490,(N490:P490,Q490:AE490)),0)</f>
        <v>0</v>
      </c>
      <c r="AH490" s="5">
        <f>IF(R490&gt;0,RANK(R490,(N490:P490,Q490:AE490)),0)</f>
        <v>0</v>
      </c>
      <c r="AI490" s="5">
        <f>IF(T490&gt;0,RANK(T490,(N490:P490,Q490:AE490)),0)</f>
        <v>0</v>
      </c>
      <c r="AJ490" s="5">
        <f>IF(S490&gt;0,RANK(S490,(N490:P490,Q490:AE490)),0)</f>
        <v>0</v>
      </c>
      <c r="AK490" s="2">
        <f t="shared" si="193"/>
        <v>0</v>
      </c>
      <c r="AL490" s="2">
        <f t="shared" si="194"/>
        <v>0</v>
      </c>
      <c r="AM490" s="2">
        <f t="shared" si="195"/>
        <v>0</v>
      </c>
      <c r="AN490" s="2">
        <f t="shared" si="196"/>
        <v>0</v>
      </c>
      <c r="AO490" s="5"/>
      <c r="AP490" t="s">
        <v>104</v>
      </c>
      <c r="AQ490" t="s">
        <v>315</v>
      </c>
      <c r="AT490" s="77">
        <v>50</v>
      </c>
      <c r="AU490" s="79">
        <v>27</v>
      </c>
      <c r="AV490" s="80">
        <f t="shared" si="197"/>
        <v>50027</v>
      </c>
      <c r="AW490" s="80">
        <f t="shared" si="188"/>
        <v>50027</v>
      </c>
      <c r="AX490" s="5" t="s">
        <v>195</v>
      </c>
      <c r="AY490" s="77"/>
      <c r="AZ490" s="79"/>
      <c r="BA490" s="80"/>
      <c r="BC490" s="5"/>
    </row>
    <row r="491" spans="1:55" ht="15" customHeight="1" collapsed="1" x14ac:dyDescent="0.2">
      <c r="A491" t="s">
        <v>105</v>
      </c>
      <c r="B491" t="s">
        <v>123</v>
      </c>
      <c r="C491" s="1">
        <f t="shared" si="192"/>
        <v>362711</v>
      </c>
      <c r="D491" s="7">
        <f>IF(N491&gt;0, RANK(N491,(N491:P491,Q491:AE491)),0)</f>
        <v>2</v>
      </c>
      <c r="E491" s="7">
        <f>IF(O491&gt;0,RANK(O491,(N491:P491,Q491:AE491)),0)</f>
        <v>1</v>
      </c>
      <c r="F491" s="7">
        <f>IF(P491&gt;0,RANK(P491,(N491:P491,Q491:AE491)),0)</f>
        <v>3</v>
      </c>
      <c r="G491" s="45">
        <f t="shared" si="189"/>
        <v>149198</v>
      </c>
      <c r="H491" s="48">
        <f t="shared" si="190"/>
        <v>0.41134126067309784</v>
      </c>
      <c r="I491" s="2"/>
      <c r="J491" s="2">
        <f t="shared" si="179"/>
        <v>0.2735345771151137</v>
      </c>
      <c r="K491" s="2">
        <f t="shared" si="180"/>
        <v>0.68487583778821159</v>
      </c>
      <c r="L491" s="2">
        <f t="shared" si="181"/>
        <v>1.2616104832773199E-2</v>
      </c>
      <c r="M491" s="2">
        <f t="shared" si="182"/>
        <v>2.8973480263901563E-2</v>
      </c>
      <c r="N491" s="1">
        <f>SUM(N477:N490)</f>
        <v>99214</v>
      </c>
      <c r="O491" s="1">
        <f>SUM(O477:O490)</f>
        <v>248412</v>
      </c>
      <c r="P491" s="1">
        <f>SUM(P477:P490)</f>
        <v>4576</v>
      </c>
      <c r="U491" s="1">
        <f>SUM(U477:U490)</f>
        <v>1599</v>
      </c>
      <c r="V491" s="1">
        <f t="shared" ref="V491:Z491" si="198">SUM(V477:V490)</f>
        <v>1431</v>
      </c>
      <c r="W491" s="1">
        <f t="shared" si="198"/>
        <v>1160</v>
      </c>
      <c r="X491" s="1">
        <f t="shared" si="198"/>
        <v>1037</v>
      </c>
      <c r="Y491" s="1">
        <f t="shared" si="198"/>
        <v>3505</v>
      </c>
      <c r="Z491" s="1">
        <f t="shared" si="198"/>
        <v>1777</v>
      </c>
      <c r="AG491" s="5">
        <f>IF(Q491&gt;0,RANK(Q491,(N491:P491,Q491:AE491)),0)</f>
        <v>0</v>
      </c>
      <c r="AH491" s="5">
        <f>IF(R491&gt;0,RANK(R491,(N491:P491,Q491:AE491)),0)</f>
        <v>0</v>
      </c>
      <c r="AI491" s="5">
        <f>IF(T491&gt;0,RANK(T491,(N491:P491,Q491:AE491)),0)</f>
        <v>0</v>
      </c>
      <c r="AJ491" s="5">
        <f>IF(S491&gt;0,RANK(S491,(N491:P491,Q491:AE491)),0)</f>
        <v>0</v>
      </c>
      <c r="AK491" s="2">
        <f t="shared" si="193"/>
        <v>0</v>
      </c>
      <c r="AL491" s="2">
        <f t="shared" si="194"/>
        <v>0</v>
      </c>
      <c r="AM491" s="2">
        <f t="shared" si="195"/>
        <v>0</v>
      </c>
      <c r="AN491" s="2">
        <f t="shared" si="196"/>
        <v>0</v>
      </c>
      <c r="AO491" s="5"/>
      <c r="AP491" t="s">
        <v>105</v>
      </c>
      <c r="AQ491" t="s">
        <v>123</v>
      </c>
      <c r="AT491" s="77">
        <v>50</v>
      </c>
      <c r="AU491" s="79"/>
      <c r="AV491" s="77">
        <v>50</v>
      </c>
      <c r="AW491" s="77">
        <f t="shared" si="188"/>
        <v>50</v>
      </c>
      <c r="AX491" s="5" t="s">
        <v>963</v>
      </c>
      <c r="AY491" s="77"/>
      <c r="AZ491" s="79"/>
      <c r="BA491" s="77"/>
      <c r="BC491" s="5"/>
    </row>
    <row r="492" spans="1:55" ht="15" customHeight="1" x14ac:dyDescent="0.2">
      <c r="C492" s="1"/>
      <c r="D492" s="7"/>
      <c r="E492" s="7"/>
      <c r="F492" s="7"/>
      <c r="G492" s="45"/>
      <c r="H492" s="48"/>
      <c r="I492" s="2"/>
      <c r="AG492" s="5"/>
      <c r="AH492" s="5"/>
      <c r="AI492" s="5"/>
      <c r="AJ492" s="5"/>
      <c r="AT492" s="77"/>
      <c r="AU492" s="79"/>
      <c r="AV492" s="82"/>
      <c r="AW492" s="82"/>
    </row>
    <row r="493" spans="1:55" ht="15" hidden="1" customHeight="1" outlineLevel="1" x14ac:dyDescent="0.2">
      <c r="A493" t="s">
        <v>627</v>
      </c>
      <c r="B493" t="s">
        <v>925</v>
      </c>
      <c r="C493" s="1">
        <f t="shared" ref="C493:C532" si="199">SUM(N493:AE493)</f>
        <v>5840</v>
      </c>
      <c r="D493" s="7">
        <f>IF(N493&gt;0, RANK(N493,(N493:P493,Q493:AE493)),0)</f>
        <v>2</v>
      </c>
      <c r="E493" s="7">
        <f>IF(O493&gt;0,RANK(O493,(N493:P493,Q493:AE493)),0)</f>
        <v>1</v>
      </c>
      <c r="F493" s="7">
        <f>IF(P493&gt;0,RANK(P493,(N493:P493,Q493:AE493)),0)</f>
        <v>0</v>
      </c>
      <c r="G493" s="45">
        <f t="shared" ref="G493:G509" si="200">IF(C493&gt;0,MAX(N493:P493)-LARGE(N493:P493,2),0)</f>
        <v>2515</v>
      </c>
      <c r="H493" s="48">
        <f t="shared" ref="H493:H509" si="201">IF(C493&gt;0,G493/C493,0)</f>
        <v>0.43065068493150682</v>
      </c>
      <c r="I493" s="2"/>
      <c r="J493" s="2">
        <f t="shared" ref="J493:J532" si="202">IF($C493=0,"-",N493/$C493)</f>
        <v>0.2833904109589041</v>
      </c>
      <c r="K493" s="2">
        <f t="shared" ref="K493:K532" si="203">IF($C493=0,"-",O493/$C493)</f>
        <v>0.71404109589041098</v>
      </c>
      <c r="L493" s="2">
        <f t="shared" ref="L493:L532" si="204">IF($C493=0,"-",P493/$C493)</f>
        <v>0</v>
      </c>
      <c r="M493" s="2">
        <f t="shared" ref="M493:M532" si="205">IF(C493=0,"-",(1-J493-K493-L493))</f>
        <v>2.5684931506849695E-3</v>
      </c>
      <c r="N493" s="1">
        <v>1655</v>
      </c>
      <c r="O493" s="1">
        <v>4170</v>
      </c>
      <c r="U493" s="1">
        <v>15</v>
      </c>
      <c r="AG493" s="5">
        <f>IF(Q493&gt;0,RANK(Q493,(N493:P493,Q493:AE493)),0)</f>
        <v>0</v>
      </c>
      <c r="AH493" s="5">
        <f>IF(R493&gt;0,RANK(R493,(N493:P493,Q493:AE493)),0)</f>
        <v>0</v>
      </c>
      <c r="AI493" s="5">
        <f>IF(T493&gt;0,RANK(T493,(N493:P493,Q493:AE493)),0)</f>
        <v>0</v>
      </c>
      <c r="AJ493" s="5">
        <f>IF(S493&gt;0,RANK(S493,(N493:P493,Q493:AE493)),0)</f>
        <v>0</v>
      </c>
      <c r="AK493" s="2">
        <f t="shared" ref="AK493:AK532" si="206">IF($C493=0,"-",Q493/$C493)</f>
        <v>0</v>
      </c>
      <c r="AL493" s="2">
        <f t="shared" ref="AL493:AL532" si="207">IF($C493=0,"-",R493/$C493)</f>
        <v>0</v>
      </c>
      <c r="AM493" s="2">
        <f t="shared" ref="AM493:AM532" si="208">IF($C493=0,"-",T493/$C493)</f>
        <v>0</v>
      </c>
      <c r="AN493" s="2">
        <f t="shared" ref="AN493:AN532" si="209">IF($C493=0,"-",S493/$C493)</f>
        <v>0</v>
      </c>
      <c r="AP493" t="s">
        <v>627</v>
      </c>
      <c r="AQ493" t="s">
        <v>925</v>
      </c>
      <c r="AR493">
        <v>4</v>
      </c>
      <c r="AT493" s="77">
        <v>53</v>
      </c>
      <c r="AU493" s="79">
        <v>1</v>
      </c>
      <c r="AV493" s="82">
        <f t="shared" ref="AV493:AV542" si="210">1000*AT493+AU493</f>
        <v>53001</v>
      </c>
      <c r="AW493" s="82">
        <f t="shared" si="188"/>
        <v>53001</v>
      </c>
      <c r="AX493" s="5" t="s">
        <v>195</v>
      </c>
    </row>
    <row r="494" spans="1:55" ht="15" hidden="1" customHeight="1" outlineLevel="1" x14ac:dyDescent="0.2">
      <c r="A494" t="s">
        <v>60</v>
      </c>
      <c r="B494" t="s">
        <v>925</v>
      </c>
      <c r="C494" s="1">
        <f t="shared" si="199"/>
        <v>11869</v>
      </c>
      <c r="D494" s="7">
        <f>IF(N494&gt;0, RANK(N494,(N494:P494,Q494:AE494)),0)</f>
        <v>2</v>
      </c>
      <c r="E494" s="7">
        <f>IF(O494&gt;0,RANK(O494,(N494:P494,Q494:AE494)),0)</f>
        <v>1</v>
      </c>
      <c r="F494" s="7">
        <f>IF(P494&gt;0,RANK(P494,(N494:P494,Q494:AE494)),0)</f>
        <v>0</v>
      </c>
      <c r="G494" s="45">
        <f t="shared" si="200"/>
        <v>3415</v>
      </c>
      <c r="H494" s="48">
        <f t="shared" si="201"/>
        <v>0.28772432386890218</v>
      </c>
      <c r="I494" s="2"/>
      <c r="J494" s="2">
        <f t="shared" si="202"/>
        <v>0.35487404162102959</v>
      </c>
      <c r="K494" s="2">
        <f t="shared" si="203"/>
        <v>0.64259836548993177</v>
      </c>
      <c r="L494" s="2">
        <f t="shared" si="204"/>
        <v>0</v>
      </c>
      <c r="M494" s="2">
        <f t="shared" si="205"/>
        <v>2.5275928890385879E-3</v>
      </c>
      <c r="N494" s="1">
        <v>4212</v>
      </c>
      <c r="O494" s="1">
        <v>7627</v>
      </c>
      <c r="U494" s="1">
        <v>30</v>
      </c>
      <c r="AG494" s="5">
        <f>IF(Q494&gt;0,RANK(Q494,(N494:P494,Q494:AE494)),0)</f>
        <v>0</v>
      </c>
      <c r="AH494" s="5">
        <f>IF(R494&gt;0,RANK(R494,(N494:P494,Q494:AE494)),0)</f>
        <v>0</v>
      </c>
      <c r="AI494" s="5">
        <f>IF(T494&gt;0,RANK(T494,(N494:P494,Q494:AE494)),0)</f>
        <v>0</v>
      </c>
      <c r="AJ494" s="5">
        <f>IF(S494&gt;0,RANK(S494,(N494:P494,Q494:AE494)),0)</f>
        <v>0</v>
      </c>
      <c r="AK494" s="2">
        <f t="shared" si="206"/>
        <v>0</v>
      </c>
      <c r="AL494" s="2">
        <f t="shared" si="207"/>
        <v>0</v>
      </c>
      <c r="AM494" s="2">
        <f t="shared" si="208"/>
        <v>0</v>
      </c>
      <c r="AN494" s="2">
        <f t="shared" si="209"/>
        <v>0</v>
      </c>
      <c r="AP494" t="s">
        <v>60</v>
      </c>
      <c r="AQ494" t="s">
        <v>925</v>
      </c>
      <c r="AR494">
        <v>5</v>
      </c>
      <c r="AT494" s="77">
        <v>53</v>
      </c>
      <c r="AU494" s="79">
        <v>3</v>
      </c>
      <c r="AV494" s="82">
        <f t="shared" si="210"/>
        <v>53003</v>
      </c>
      <c r="AW494" s="82">
        <f t="shared" si="188"/>
        <v>53003</v>
      </c>
      <c r="AX494" s="5" t="s">
        <v>195</v>
      </c>
    </row>
    <row r="495" spans="1:55" ht="15" hidden="1" customHeight="1" outlineLevel="1" x14ac:dyDescent="0.2">
      <c r="A495" t="s">
        <v>653</v>
      </c>
      <c r="B495" t="s">
        <v>925</v>
      </c>
      <c r="C495" s="1">
        <f t="shared" si="199"/>
        <v>102519</v>
      </c>
      <c r="D495" s="7">
        <f>IF(N495&gt;0, RANK(N495,(N495:P495,Q495:AE495)),0)</f>
        <v>2</v>
      </c>
      <c r="E495" s="7">
        <f>IF(O495&gt;0,RANK(O495,(N495:P495,Q495:AE495)),0)</f>
        <v>1</v>
      </c>
      <c r="F495" s="7">
        <f>IF(P495&gt;0,RANK(P495,(N495:P495,Q495:AE495)),0)</f>
        <v>0</v>
      </c>
      <c r="G495" s="45">
        <f t="shared" si="200"/>
        <v>28231</v>
      </c>
      <c r="H495" s="48">
        <f t="shared" si="201"/>
        <v>0.27537334542865227</v>
      </c>
      <c r="I495" s="2"/>
      <c r="J495" s="2">
        <f t="shared" si="202"/>
        <v>0.36031369794867291</v>
      </c>
      <c r="K495" s="2">
        <f t="shared" si="203"/>
        <v>0.63568704337732518</v>
      </c>
      <c r="L495" s="2">
        <f t="shared" si="204"/>
        <v>0</v>
      </c>
      <c r="M495" s="2">
        <f t="shared" si="205"/>
        <v>3.9992586740018599E-3</v>
      </c>
      <c r="N495" s="1">
        <v>36939</v>
      </c>
      <c r="O495" s="1">
        <v>65170</v>
      </c>
      <c r="U495" s="1">
        <v>410</v>
      </c>
      <c r="AG495" s="5">
        <f>IF(Q495&gt;0,RANK(Q495,(N495:P495,Q495:AE495)),0)</f>
        <v>0</v>
      </c>
      <c r="AH495" s="5">
        <f>IF(R495&gt;0,RANK(R495,(N495:P495,Q495:AE495)),0)</f>
        <v>0</v>
      </c>
      <c r="AI495" s="5">
        <f>IF(T495&gt;0,RANK(T495,(N495:P495,Q495:AE495)),0)</f>
        <v>0</v>
      </c>
      <c r="AJ495" s="5">
        <f>IF(S495&gt;0,RANK(S495,(N495:P495,Q495:AE495)),0)</f>
        <v>0</v>
      </c>
      <c r="AK495" s="2">
        <f t="shared" si="206"/>
        <v>0</v>
      </c>
      <c r="AL495" s="2">
        <f t="shared" si="207"/>
        <v>0</v>
      </c>
      <c r="AM495" s="2">
        <f t="shared" si="208"/>
        <v>0</v>
      </c>
      <c r="AN495" s="2">
        <f t="shared" si="209"/>
        <v>0</v>
      </c>
      <c r="AP495" t="s">
        <v>653</v>
      </c>
      <c r="AQ495" t="s">
        <v>925</v>
      </c>
      <c r="AR495">
        <v>4</v>
      </c>
      <c r="AT495" s="77">
        <v>53</v>
      </c>
      <c r="AU495" s="79">
        <v>5</v>
      </c>
      <c r="AV495" s="82">
        <f t="shared" si="210"/>
        <v>53005</v>
      </c>
      <c r="AW495" s="82">
        <f t="shared" si="188"/>
        <v>53005</v>
      </c>
      <c r="AX495" s="5" t="s">
        <v>195</v>
      </c>
    </row>
    <row r="496" spans="1:55" ht="15" hidden="1" customHeight="1" outlineLevel="1" x14ac:dyDescent="0.2">
      <c r="A496" t="s">
        <v>441</v>
      </c>
      <c r="B496" t="s">
        <v>925</v>
      </c>
      <c r="C496" s="1">
        <f t="shared" si="199"/>
        <v>43046</v>
      </c>
      <c r="D496" s="7">
        <f>IF(N496&gt;0, RANK(N496,(N496:P496,Q496:AE496)),0)</f>
        <v>2</v>
      </c>
      <c r="E496" s="7">
        <f>IF(O496&gt;0,RANK(O496,(N496:P496,Q496:AE496)),0)</f>
        <v>1</v>
      </c>
      <c r="F496" s="7">
        <f>IF(P496&gt;0,RANK(P496,(N496:P496,Q496:AE496)),0)</f>
        <v>0</v>
      </c>
      <c r="G496" s="45">
        <f t="shared" si="200"/>
        <v>7014</v>
      </c>
      <c r="H496" s="48">
        <f t="shared" si="201"/>
        <v>0.16294196905635833</v>
      </c>
      <c r="I496" s="2"/>
      <c r="J496" s="2">
        <f t="shared" si="202"/>
        <v>0.41634530502253403</v>
      </c>
      <c r="K496" s="2">
        <f t="shared" si="203"/>
        <v>0.57928727407889236</v>
      </c>
      <c r="L496" s="2">
        <f t="shared" si="204"/>
        <v>0</v>
      </c>
      <c r="M496" s="2">
        <f t="shared" si="205"/>
        <v>4.3674208985735596E-3</v>
      </c>
      <c r="N496" s="1">
        <v>17922</v>
      </c>
      <c r="O496" s="1">
        <v>24936</v>
      </c>
      <c r="U496" s="1">
        <v>188</v>
      </c>
      <c r="AG496" s="5">
        <f>IF(Q496&gt;0,RANK(Q496,(N496:P496,Q496:AE496)),0)</f>
        <v>0</v>
      </c>
      <c r="AH496" s="5">
        <f>IF(R496&gt;0,RANK(R496,(N496:P496,Q496:AE496)),0)</f>
        <v>0</v>
      </c>
      <c r="AI496" s="5">
        <f>IF(T496&gt;0,RANK(T496,(N496:P496,Q496:AE496)),0)</f>
        <v>0</v>
      </c>
      <c r="AJ496" s="5">
        <f>IF(S496&gt;0,RANK(S496,(N496:P496,Q496:AE496)),0)</f>
        <v>0</v>
      </c>
      <c r="AK496" s="2">
        <f t="shared" si="206"/>
        <v>0</v>
      </c>
      <c r="AL496" s="2">
        <f t="shared" si="207"/>
        <v>0</v>
      </c>
      <c r="AM496" s="2">
        <f t="shared" si="208"/>
        <v>0</v>
      </c>
      <c r="AN496" s="2">
        <f t="shared" si="209"/>
        <v>0</v>
      </c>
      <c r="AP496" t="s">
        <v>441</v>
      </c>
      <c r="AQ496" t="s">
        <v>925</v>
      </c>
      <c r="AR496">
        <v>8</v>
      </c>
      <c r="AT496" s="77">
        <v>53</v>
      </c>
      <c r="AU496" s="79">
        <v>7</v>
      </c>
      <c r="AV496" s="82">
        <f t="shared" si="210"/>
        <v>53007</v>
      </c>
      <c r="AW496" s="82">
        <f t="shared" si="188"/>
        <v>53007</v>
      </c>
      <c r="AX496" s="5" t="s">
        <v>195</v>
      </c>
    </row>
    <row r="497" spans="1:50" ht="15" hidden="1" customHeight="1" outlineLevel="1" x14ac:dyDescent="0.2">
      <c r="A497" t="s">
        <v>673</v>
      </c>
      <c r="B497" t="s">
        <v>925</v>
      </c>
      <c r="C497" s="1">
        <f t="shared" si="199"/>
        <v>49088</v>
      </c>
      <c r="D497" s="7">
        <f>IF(N497&gt;0, RANK(N497,(N497:P497,Q497:AE497)),0)</f>
        <v>2</v>
      </c>
      <c r="E497" s="7">
        <f>IF(O497&gt;0,RANK(O497,(N497:P497,Q497:AE497)),0)</f>
        <v>1</v>
      </c>
      <c r="F497" s="7">
        <f>IF(P497&gt;0,RANK(P497,(N497:P497,Q497:AE497)),0)</f>
        <v>0</v>
      </c>
      <c r="G497" s="45">
        <f t="shared" si="200"/>
        <v>274</v>
      </c>
      <c r="H497" s="48">
        <f t="shared" si="201"/>
        <v>5.5818122555410694E-3</v>
      </c>
      <c r="I497" s="2"/>
      <c r="J497" s="2">
        <f t="shared" si="202"/>
        <v>0.49637385919165578</v>
      </c>
      <c r="K497" s="2">
        <f t="shared" si="203"/>
        <v>0.50195567144719688</v>
      </c>
      <c r="L497" s="2">
        <f t="shared" si="204"/>
        <v>0</v>
      </c>
      <c r="M497" s="2">
        <f t="shared" si="205"/>
        <v>1.670469361147342E-3</v>
      </c>
      <c r="N497" s="1">
        <v>24366</v>
      </c>
      <c r="O497" s="1">
        <v>24640</v>
      </c>
      <c r="U497" s="1">
        <v>82</v>
      </c>
      <c r="AG497" s="5">
        <f>IF(Q497&gt;0,RANK(Q497,(N497:P497,Q497:AE497)),0)</f>
        <v>0</v>
      </c>
      <c r="AH497" s="5">
        <f>IF(R497&gt;0,RANK(R497,(N497:P497,Q497:AE497)),0)</f>
        <v>0</v>
      </c>
      <c r="AI497" s="5">
        <f>IF(T497&gt;0,RANK(T497,(N497:P497,Q497:AE497)),0)</f>
        <v>0</v>
      </c>
      <c r="AJ497" s="5">
        <f>IF(S497&gt;0,RANK(S497,(N497:P497,Q497:AE497)),0)</f>
        <v>0</v>
      </c>
      <c r="AK497" s="2">
        <f t="shared" si="206"/>
        <v>0</v>
      </c>
      <c r="AL497" s="2">
        <f t="shared" si="207"/>
        <v>0</v>
      </c>
      <c r="AM497" s="2">
        <f t="shared" si="208"/>
        <v>0</v>
      </c>
      <c r="AN497" s="2">
        <f t="shared" si="209"/>
        <v>0</v>
      </c>
      <c r="AP497" t="s">
        <v>673</v>
      </c>
      <c r="AQ497" t="s">
        <v>925</v>
      </c>
      <c r="AR497">
        <v>6</v>
      </c>
      <c r="AT497" s="77">
        <v>53</v>
      </c>
      <c r="AU497" s="79">
        <v>9</v>
      </c>
      <c r="AV497" s="82">
        <f t="shared" si="210"/>
        <v>53009</v>
      </c>
      <c r="AW497" s="82">
        <f t="shared" si="188"/>
        <v>53009</v>
      </c>
      <c r="AX497" s="5" t="s">
        <v>195</v>
      </c>
    </row>
    <row r="498" spans="1:50" ht="15" hidden="1" customHeight="1" outlineLevel="1" x14ac:dyDescent="0.2">
      <c r="A498" t="s">
        <v>633</v>
      </c>
      <c r="B498" t="s">
        <v>925</v>
      </c>
      <c r="C498" s="1">
        <f t="shared" si="199"/>
        <v>271895</v>
      </c>
      <c r="D498" s="7">
        <f>IF(N498&gt;0, RANK(N498,(N498:P498,Q498:AE498)),0)</f>
        <v>1</v>
      </c>
      <c r="E498" s="7">
        <f>IF(O498&gt;0,RANK(O498,(N498:P498,Q498:AE498)),0)</f>
        <v>2</v>
      </c>
      <c r="F498" s="7">
        <f>IF(P498&gt;0,RANK(P498,(N498:P498,Q498:AE498)),0)</f>
        <v>0</v>
      </c>
      <c r="G498" s="45">
        <f t="shared" si="200"/>
        <v>5212</v>
      </c>
      <c r="H498" s="48">
        <f t="shared" si="201"/>
        <v>1.9169164567204251E-2</v>
      </c>
      <c r="I498" s="2"/>
      <c r="J498" s="2">
        <f t="shared" si="202"/>
        <v>0.50826973647915552</v>
      </c>
      <c r="K498" s="2">
        <f t="shared" si="203"/>
        <v>0.48910057191195133</v>
      </c>
      <c r="L498" s="2">
        <f t="shared" si="204"/>
        <v>0</v>
      </c>
      <c r="M498" s="2">
        <f t="shared" si="205"/>
        <v>2.6296916088931477E-3</v>
      </c>
      <c r="N498" s="1">
        <v>138196</v>
      </c>
      <c r="O498" s="1">
        <v>132984</v>
      </c>
      <c r="U498" s="1">
        <v>715</v>
      </c>
      <c r="AG498" s="5">
        <f>IF(Q498&gt;0,RANK(Q498,(N498:P498,Q498:AE498)),0)</f>
        <v>0</v>
      </c>
      <c r="AH498" s="5">
        <f>IF(R498&gt;0,RANK(R498,(N498:P498,Q498:AE498)),0)</f>
        <v>0</v>
      </c>
      <c r="AI498" s="5">
        <f>IF(T498&gt;0,RANK(T498,(N498:P498,Q498:AE498)),0)</f>
        <v>0</v>
      </c>
      <c r="AJ498" s="5">
        <f>IF(S498&gt;0,RANK(S498,(N498:P498,Q498:AE498)),0)</f>
        <v>0</v>
      </c>
      <c r="AK498" s="2">
        <f t="shared" si="206"/>
        <v>0</v>
      </c>
      <c r="AL498" s="2">
        <f t="shared" si="207"/>
        <v>0</v>
      </c>
      <c r="AM498" s="2">
        <f t="shared" si="208"/>
        <v>0</v>
      </c>
      <c r="AN498" s="2">
        <f t="shared" si="209"/>
        <v>0</v>
      </c>
      <c r="AP498" t="s">
        <v>633</v>
      </c>
      <c r="AQ498" t="s">
        <v>925</v>
      </c>
      <c r="AR498">
        <v>3</v>
      </c>
      <c r="AT498" s="77">
        <v>53</v>
      </c>
      <c r="AU498" s="79">
        <v>11</v>
      </c>
      <c r="AV498" s="82">
        <f t="shared" si="210"/>
        <v>53011</v>
      </c>
      <c r="AW498" s="82">
        <f t="shared" si="188"/>
        <v>53011</v>
      </c>
      <c r="AX498" s="5" t="s">
        <v>195</v>
      </c>
    </row>
    <row r="499" spans="1:50" ht="15" hidden="1" customHeight="1" outlineLevel="1" x14ac:dyDescent="0.2">
      <c r="A499" t="s">
        <v>309</v>
      </c>
      <c r="B499" t="s">
        <v>925</v>
      </c>
      <c r="C499" s="1">
        <f t="shared" si="199"/>
        <v>2475</v>
      </c>
      <c r="D499" s="7">
        <f>IF(N499&gt;0, RANK(N499,(N499:P499,Q499:AE499)),0)</f>
        <v>2</v>
      </c>
      <c r="E499" s="7">
        <f>IF(O499&gt;0,RANK(O499,(N499:P499,Q499:AE499)),0)</f>
        <v>1</v>
      </c>
      <c r="F499" s="7">
        <f>IF(P499&gt;0,RANK(P499,(N499:P499,Q499:AE499)),0)</f>
        <v>0</v>
      </c>
      <c r="G499" s="45">
        <f t="shared" si="200"/>
        <v>1167</v>
      </c>
      <c r="H499" s="48">
        <f t="shared" si="201"/>
        <v>0.4715151515151515</v>
      </c>
      <c r="I499" s="2"/>
      <c r="J499" s="2">
        <f t="shared" si="202"/>
        <v>0.26343434343434341</v>
      </c>
      <c r="K499" s="2">
        <f t="shared" si="203"/>
        <v>0.73494949494949491</v>
      </c>
      <c r="L499" s="2">
        <f t="shared" si="204"/>
        <v>0</v>
      </c>
      <c r="M499" s="2">
        <f t="shared" si="205"/>
        <v>1.6161616161617376E-3</v>
      </c>
      <c r="N499" s="1">
        <v>652</v>
      </c>
      <c r="O499" s="1">
        <v>1819</v>
      </c>
      <c r="U499" s="1">
        <v>4</v>
      </c>
      <c r="AG499" s="5">
        <f>IF(Q499&gt;0,RANK(Q499,(N499:P499,Q499:AE499)),0)</f>
        <v>0</v>
      </c>
      <c r="AH499" s="5">
        <f>IF(R499&gt;0,RANK(R499,(N499:P499,Q499:AE499)),0)</f>
        <v>0</v>
      </c>
      <c r="AI499" s="5">
        <f>IF(T499&gt;0,RANK(T499,(N499:P499,Q499:AE499)),0)</f>
        <v>0</v>
      </c>
      <c r="AJ499" s="5">
        <f>IF(S499&gt;0,RANK(S499,(N499:P499,Q499:AE499)),0)</f>
        <v>0</v>
      </c>
      <c r="AK499" s="2">
        <f t="shared" si="206"/>
        <v>0</v>
      </c>
      <c r="AL499" s="2">
        <f t="shared" si="207"/>
        <v>0</v>
      </c>
      <c r="AM499" s="2">
        <f t="shared" si="208"/>
        <v>0</v>
      </c>
      <c r="AN499" s="2">
        <f t="shared" si="209"/>
        <v>0</v>
      </c>
      <c r="AP499" t="s">
        <v>309</v>
      </c>
      <c r="AQ499" t="s">
        <v>925</v>
      </c>
      <c r="AR499">
        <v>5</v>
      </c>
      <c r="AT499" s="77">
        <v>53</v>
      </c>
      <c r="AU499" s="79">
        <v>13</v>
      </c>
      <c r="AV499" s="82">
        <f t="shared" si="210"/>
        <v>53013</v>
      </c>
      <c r="AW499" s="82">
        <f t="shared" si="188"/>
        <v>53013</v>
      </c>
      <c r="AX499" s="5" t="s">
        <v>195</v>
      </c>
    </row>
    <row r="500" spans="1:50" ht="15" hidden="1" customHeight="1" outlineLevel="1" x14ac:dyDescent="0.2">
      <c r="A500" t="s">
        <v>901</v>
      </c>
      <c r="B500" t="s">
        <v>925</v>
      </c>
      <c r="C500" s="1">
        <f t="shared" si="199"/>
        <v>59859</v>
      </c>
      <c r="D500" s="7">
        <f>IF(N500&gt;0, RANK(N500,(N500:P500,Q500:AE500)),0)</f>
        <v>2</v>
      </c>
      <c r="E500" s="7">
        <f>IF(O500&gt;0,RANK(O500,(N500:P500,Q500:AE500)),0)</f>
        <v>1</v>
      </c>
      <c r="F500" s="7">
        <f>IF(P500&gt;0,RANK(P500,(N500:P500,Q500:AE500)),0)</f>
        <v>0</v>
      </c>
      <c r="G500" s="45">
        <f t="shared" si="200"/>
        <v>15240</v>
      </c>
      <c r="H500" s="48">
        <f t="shared" si="201"/>
        <v>0.25459830601914502</v>
      </c>
      <c r="I500" s="2"/>
      <c r="J500" s="2">
        <f t="shared" si="202"/>
        <v>0.37108872517081809</v>
      </c>
      <c r="K500" s="2">
        <f t="shared" si="203"/>
        <v>0.62568703118996305</v>
      </c>
      <c r="L500" s="2">
        <f t="shared" si="204"/>
        <v>0</v>
      </c>
      <c r="M500" s="2">
        <f t="shared" si="205"/>
        <v>3.2242436392188045E-3</v>
      </c>
      <c r="N500" s="1">
        <v>22213</v>
      </c>
      <c r="O500" s="1">
        <v>37453</v>
      </c>
      <c r="U500" s="1">
        <v>193</v>
      </c>
      <c r="AG500" s="5">
        <f>IF(Q500&gt;0,RANK(Q500,(N500:P500,Q500:AE500)),0)</f>
        <v>0</v>
      </c>
      <c r="AH500" s="5">
        <f>IF(R500&gt;0,RANK(R500,(N500:P500,Q500:AE500)),0)</f>
        <v>0</v>
      </c>
      <c r="AI500" s="5">
        <f>IF(T500&gt;0,RANK(T500,(N500:P500,Q500:AE500)),0)</f>
        <v>0</v>
      </c>
      <c r="AJ500" s="5">
        <f>IF(S500&gt;0,RANK(S500,(N500:P500,Q500:AE500)),0)</f>
        <v>0</v>
      </c>
      <c r="AK500" s="2">
        <f t="shared" si="206"/>
        <v>0</v>
      </c>
      <c r="AL500" s="2">
        <f t="shared" si="207"/>
        <v>0</v>
      </c>
      <c r="AM500" s="2">
        <f t="shared" si="208"/>
        <v>0</v>
      </c>
      <c r="AN500" s="2">
        <f t="shared" si="209"/>
        <v>0</v>
      </c>
      <c r="AP500" t="s">
        <v>901</v>
      </c>
      <c r="AQ500" t="s">
        <v>925</v>
      </c>
      <c r="AR500">
        <v>3</v>
      </c>
      <c r="AT500" s="77">
        <v>53</v>
      </c>
      <c r="AU500" s="79">
        <v>15</v>
      </c>
      <c r="AV500" s="82">
        <f t="shared" si="210"/>
        <v>53015</v>
      </c>
      <c r="AW500" s="82">
        <f t="shared" si="188"/>
        <v>53015</v>
      </c>
      <c r="AX500" s="5" t="s">
        <v>195</v>
      </c>
    </row>
    <row r="501" spans="1:50" ht="15" hidden="1" customHeight="1" outlineLevel="1" x14ac:dyDescent="0.2">
      <c r="A501" t="s">
        <v>207</v>
      </c>
      <c r="B501" t="s">
        <v>925</v>
      </c>
      <c r="C501" s="1">
        <f t="shared" si="199"/>
        <v>21224</v>
      </c>
      <c r="D501" s="7">
        <f>IF(N501&gt;0, RANK(N501,(N501:P501,Q501:AE501)),0)</f>
        <v>2</v>
      </c>
      <c r="E501" s="7">
        <f>IF(O501&gt;0,RANK(O501,(N501:P501,Q501:AE501)),0)</f>
        <v>1</v>
      </c>
      <c r="F501" s="7">
        <f>IF(P501&gt;0,RANK(P501,(N501:P501,Q501:AE501)),0)</f>
        <v>0</v>
      </c>
      <c r="G501" s="45">
        <f t="shared" si="200"/>
        <v>6782</v>
      </c>
      <c r="H501" s="48">
        <f t="shared" si="201"/>
        <v>0.31954391255182812</v>
      </c>
      <c r="I501" s="2"/>
      <c r="J501" s="2">
        <f t="shared" si="202"/>
        <v>0.33810780248774974</v>
      </c>
      <c r="K501" s="2">
        <f t="shared" si="203"/>
        <v>0.65765171503957787</v>
      </c>
      <c r="L501" s="2">
        <f t="shared" si="204"/>
        <v>0</v>
      </c>
      <c r="M501" s="2">
        <f t="shared" si="205"/>
        <v>4.2404824726723911E-3</v>
      </c>
      <c r="N501" s="1">
        <v>7176</v>
      </c>
      <c r="O501" s="1">
        <v>13958</v>
      </c>
      <c r="U501" s="1">
        <v>90</v>
      </c>
      <c r="AG501" s="5">
        <f>IF(Q501&gt;0,RANK(Q501,(N501:P501,Q501:AE501)),0)</f>
        <v>0</v>
      </c>
      <c r="AH501" s="5">
        <f>IF(R501&gt;0,RANK(R501,(N501:P501,Q501:AE501)),0)</f>
        <v>0</v>
      </c>
      <c r="AI501" s="5">
        <f>IF(T501&gt;0,RANK(T501,(N501:P501,Q501:AE501)),0)</f>
        <v>0</v>
      </c>
      <c r="AJ501" s="5">
        <f>IF(S501&gt;0,RANK(S501,(N501:P501,Q501:AE501)),0)</f>
        <v>0</v>
      </c>
      <c r="AK501" s="2">
        <f t="shared" si="206"/>
        <v>0</v>
      </c>
      <c r="AL501" s="2">
        <f t="shared" si="207"/>
        <v>0</v>
      </c>
      <c r="AM501" s="2">
        <f t="shared" si="208"/>
        <v>0</v>
      </c>
      <c r="AN501" s="2">
        <f t="shared" si="209"/>
        <v>0</v>
      </c>
      <c r="AP501" t="s">
        <v>207</v>
      </c>
      <c r="AQ501" t="s">
        <v>925</v>
      </c>
      <c r="AT501" s="77">
        <v>53</v>
      </c>
      <c r="AU501" s="79">
        <v>17</v>
      </c>
      <c r="AV501" s="82">
        <f t="shared" si="210"/>
        <v>53017</v>
      </c>
      <c r="AW501" s="82">
        <f t="shared" si="188"/>
        <v>53017</v>
      </c>
      <c r="AX501" s="5" t="s">
        <v>195</v>
      </c>
    </row>
    <row r="502" spans="1:50" ht="15" hidden="1" customHeight="1" outlineLevel="1" x14ac:dyDescent="0.2">
      <c r="A502" t="s">
        <v>150</v>
      </c>
      <c r="B502" t="s">
        <v>925</v>
      </c>
      <c r="C502" s="1">
        <f t="shared" si="199"/>
        <v>4368</v>
      </c>
      <c r="D502" s="7">
        <f>IF(N502&gt;0, RANK(N502,(N502:P502,Q502:AE502)),0)</f>
        <v>2</v>
      </c>
      <c r="E502" s="7">
        <f>IF(O502&gt;0,RANK(O502,(N502:P502,Q502:AE502)),0)</f>
        <v>1</v>
      </c>
      <c r="F502" s="7">
        <f>IF(P502&gt;0,RANK(P502,(N502:P502,Q502:AE502)),0)</f>
        <v>0</v>
      </c>
      <c r="G502" s="45">
        <f t="shared" si="200"/>
        <v>1655</v>
      </c>
      <c r="H502" s="48">
        <f t="shared" si="201"/>
        <v>0.37889194139194138</v>
      </c>
      <c r="I502" s="2"/>
      <c r="J502" s="2">
        <f t="shared" si="202"/>
        <v>0.30792124542124544</v>
      </c>
      <c r="K502" s="2">
        <f t="shared" si="203"/>
        <v>0.68681318681318682</v>
      </c>
      <c r="L502" s="2">
        <f t="shared" si="204"/>
        <v>0</v>
      </c>
      <c r="M502" s="2">
        <f t="shared" si="205"/>
        <v>5.2655677655677469E-3</v>
      </c>
      <c r="N502" s="1">
        <v>1345</v>
      </c>
      <c r="O502" s="1">
        <v>3000</v>
      </c>
      <c r="U502" s="1">
        <v>23</v>
      </c>
      <c r="AG502" s="5">
        <f>IF(Q502&gt;0,RANK(Q502,(N502:P502,Q502:AE502)),0)</f>
        <v>0</v>
      </c>
      <c r="AH502" s="5">
        <f>IF(R502&gt;0,RANK(R502,(N502:P502,Q502:AE502)),0)</f>
        <v>0</v>
      </c>
      <c r="AI502" s="5">
        <f>IF(T502&gt;0,RANK(T502,(N502:P502,Q502:AE502)),0)</f>
        <v>0</v>
      </c>
      <c r="AJ502" s="5">
        <f>IF(S502&gt;0,RANK(S502,(N502:P502,Q502:AE502)),0)</f>
        <v>0</v>
      </c>
      <c r="AK502" s="2">
        <f t="shared" si="206"/>
        <v>0</v>
      </c>
      <c r="AL502" s="2">
        <f t="shared" si="207"/>
        <v>0</v>
      </c>
      <c r="AM502" s="2">
        <f t="shared" si="208"/>
        <v>0</v>
      </c>
      <c r="AN502" s="2">
        <f t="shared" si="209"/>
        <v>0</v>
      </c>
      <c r="AP502" t="s">
        <v>150</v>
      </c>
      <c r="AQ502" t="s">
        <v>925</v>
      </c>
      <c r="AR502">
        <v>5</v>
      </c>
      <c r="AT502" s="77">
        <v>53</v>
      </c>
      <c r="AU502" s="79">
        <v>19</v>
      </c>
      <c r="AV502" s="82">
        <f t="shared" si="210"/>
        <v>53019</v>
      </c>
      <c r="AW502" s="82">
        <f t="shared" si="188"/>
        <v>53019</v>
      </c>
      <c r="AX502" s="5" t="s">
        <v>195</v>
      </c>
    </row>
    <row r="503" spans="1:50" ht="15" hidden="1" customHeight="1" outlineLevel="1" x14ac:dyDescent="0.2">
      <c r="A503" t="s">
        <v>35</v>
      </c>
      <c r="B503" t="s">
        <v>925</v>
      </c>
      <c r="C503" s="1">
        <f t="shared" si="199"/>
        <v>32387</v>
      </c>
      <c r="D503" s="7">
        <f>IF(N503&gt;0, RANK(N503,(N503:P503,Q503:AE503)),0)</f>
        <v>2</v>
      </c>
      <c r="E503" s="7">
        <f>IF(O503&gt;0,RANK(O503,(N503:P503,Q503:AE503)),0)</f>
        <v>1</v>
      </c>
      <c r="F503" s="7">
        <f>IF(P503&gt;0,RANK(P503,(N503:P503,Q503:AE503)),0)</f>
        <v>0</v>
      </c>
      <c r="G503" s="45">
        <f t="shared" si="200"/>
        <v>6685</v>
      </c>
      <c r="H503" s="48">
        <f t="shared" si="201"/>
        <v>0.2064099793126872</v>
      </c>
      <c r="I503" s="2"/>
      <c r="J503" s="2">
        <f t="shared" si="202"/>
        <v>0.39531293420199465</v>
      </c>
      <c r="K503" s="2">
        <f t="shared" si="203"/>
        <v>0.60172291351468177</v>
      </c>
      <c r="L503" s="2">
        <f t="shared" si="204"/>
        <v>0</v>
      </c>
      <c r="M503" s="2">
        <f t="shared" si="205"/>
        <v>2.9641522833235845E-3</v>
      </c>
      <c r="N503" s="1">
        <v>12803</v>
      </c>
      <c r="O503" s="1">
        <v>19488</v>
      </c>
      <c r="U503" s="1">
        <v>96</v>
      </c>
      <c r="AG503" s="5">
        <f>IF(Q503&gt;0,RANK(Q503,(N503:P503,Q503:AE503)),0)</f>
        <v>0</v>
      </c>
      <c r="AH503" s="5">
        <f>IF(R503&gt;0,RANK(R503,(N503:P503,Q503:AE503)),0)</f>
        <v>0</v>
      </c>
      <c r="AI503" s="5">
        <f>IF(T503&gt;0,RANK(T503,(N503:P503,Q503:AE503)),0)</f>
        <v>0</v>
      </c>
      <c r="AJ503" s="5">
        <f>IF(S503&gt;0,RANK(S503,(N503:P503,Q503:AE503)),0)</f>
        <v>0</v>
      </c>
      <c r="AK503" s="2">
        <f t="shared" si="206"/>
        <v>0</v>
      </c>
      <c r="AL503" s="2">
        <f t="shared" si="207"/>
        <v>0</v>
      </c>
      <c r="AM503" s="2">
        <f t="shared" si="208"/>
        <v>0</v>
      </c>
      <c r="AN503" s="2">
        <f t="shared" si="209"/>
        <v>0</v>
      </c>
      <c r="AP503" t="s">
        <v>35</v>
      </c>
      <c r="AQ503" t="s">
        <v>925</v>
      </c>
      <c r="AR503">
        <v>4</v>
      </c>
      <c r="AT503" s="77">
        <v>53</v>
      </c>
      <c r="AU503" s="79">
        <v>21</v>
      </c>
      <c r="AV503" s="82">
        <f t="shared" si="210"/>
        <v>53021</v>
      </c>
      <c r="AW503" s="82">
        <f t="shared" si="188"/>
        <v>53021</v>
      </c>
      <c r="AX503" s="5" t="s">
        <v>195</v>
      </c>
    </row>
    <row r="504" spans="1:50" ht="15" hidden="1" customHeight="1" outlineLevel="1" x14ac:dyDescent="0.2">
      <c r="A504" t="s">
        <v>401</v>
      </c>
      <c r="B504" t="s">
        <v>925</v>
      </c>
      <c r="C504" s="1">
        <f t="shared" si="199"/>
        <v>1478</v>
      </c>
      <c r="D504" s="7">
        <f>IF(N504&gt;0, RANK(N504,(N504:P504,Q504:AE504)),0)</f>
        <v>2</v>
      </c>
      <c r="E504" s="7">
        <f>IF(O504&gt;0,RANK(O504,(N504:P504,Q504:AE504)),0)</f>
        <v>1</v>
      </c>
      <c r="F504" s="7">
        <f>IF(P504&gt;0,RANK(P504,(N504:P504,Q504:AE504)),0)</f>
        <v>0</v>
      </c>
      <c r="G504" s="45">
        <f t="shared" si="200"/>
        <v>769</v>
      </c>
      <c r="H504" s="48">
        <f t="shared" si="201"/>
        <v>0.52029769959404604</v>
      </c>
      <c r="I504" s="2"/>
      <c r="J504" s="2">
        <f t="shared" si="202"/>
        <v>0.23612990527740191</v>
      </c>
      <c r="K504" s="2">
        <f t="shared" si="203"/>
        <v>0.75642760487144789</v>
      </c>
      <c r="L504" s="2">
        <f t="shared" si="204"/>
        <v>0</v>
      </c>
      <c r="M504" s="2">
        <f t="shared" si="205"/>
        <v>7.4424898511501469E-3</v>
      </c>
      <c r="N504" s="1">
        <v>349</v>
      </c>
      <c r="O504" s="1">
        <v>1118</v>
      </c>
      <c r="U504" s="1">
        <v>11</v>
      </c>
      <c r="AG504" s="5">
        <f>IF(Q504&gt;0,RANK(Q504,(N504:P504,Q504:AE504)),0)</f>
        <v>0</v>
      </c>
      <c r="AH504" s="5">
        <f>IF(R504&gt;0,RANK(R504,(N504:P504,Q504:AE504)),0)</f>
        <v>0</v>
      </c>
      <c r="AI504" s="5">
        <f>IF(T504&gt;0,RANK(T504,(N504:P504,Q504:AE504)),0)</f>
        <v>0</v>
      </c>
      <c r="AJ504" s="5">
        <f>IF(S504&gt;0,RANK(S504,(N504:P504,Q504:AE504)),0)</f>
        <v>0</v>
      </c>
      <c r="AK504" s="2">
        <f t="shared" si="206"/>
        <v>0</v>
      </c>
      <c r="AL504" s="2">
        <f t="shared" si="207"/>
        <v>0</v>
      </c>
      <c r="AM504" s="2">
        <f t="shared" si="208"/>
        <v>0</v>
      </c>
      <c r="AN504" s="2">
        <f t="shared" si="209"/>
        <v>0</v>
      </c>
      <c r="AP504" t="s">
        <v>401</v>
      </c>
      <c r="AQ504" t="s">
        <v>925</v>
      </c>
      <c r="AR504">
        <v>5</v>
      </c>
      <c r="AT504" s="77">
        <v>53</v>
      </c>
      <c r="AU504" s="79">
        <v>23</v>
      </c>
      <c r="AV504" s="82">
        <f t="shared" si="210"/>
        <v>53023</v>
      </c>
      <c r="AW504" s="82">
        <f t="shared" si="188"/>
        <v>53023</v>
      </c>
      <c r="AX504" s="5" t="s">
        <v>195</v>
      </c>
    </row>
    <row r="505" spans="1:50" ht="15" hidden="1" customHeight="1" outlineLevel="1" x14ac:dyDescent="0.2">
      <c r="A505" t="s">
        <v>49</v>
      </c>
      <c r="B505" t="s">
        <v>925</v>
      </c>
      <c r="C505" s="1">
        <f t="shared" si="199"/>
        <v>37526</v>
      </c>
      <c r="D505" s="7">
        <f>IF(N505&gt;0, RANK(N505,(N505:P505,Q505:AE505)),0)</f>
        <v>2</v>
      </c>
      <c r="E505" s="7">
        <f>IF(O505&gt;0,RANK(O505,(N505:P505,Q505:AE505)),0)</f>
        <v>1</v>
      </c>
      <c r="F505" s="7">
        <f>IF(P505&gt;0,RANK(P505,(N505:P505,Q505:AE505)),0)</f>
        <v>0</v>
      </c>
      <c r="G505" s="45">
        <f t="shared" si="200"/>
        <v>15873</v>
      </c>
      <c r="H505" s="48">
        <f t="shared" si="201"/>
        <v>0.42298672920108726</v>
      </c>
      <c r="I505" s="2"/>
      <c r="J505" s="2">
        <f t="shared" si="202"/>
        <v>0.28705430901241807</v>
      </c>
      <c r="K505" s="2">
        <f t="shared" si="203"/>
        <v>0.71004103821350528</v>
      </c>
      <c r="L505" s="2">
        <f t="shared" si="204"/>
        <v>0</v>
      </c>
      <c r="M505" s="2">
        <f t="shared" si="205"/>
        <v>2.9046527740766992E-3</v>
      </c>
      <c r="N505" s="1">
        <v>10772</v>
      </c>
      <c r="O505" s="1">
        <v>26645</v>
      </c>
      <c r="U505" s="1">
        <v>109</v>
      </c>
      <c r="AG505" s="5">
        <f>IF(Q505&gt;0,RANK(Q505,(N505:P505,Q505:AE505)),0)</f>
        <v>0</v>
      </c>
      <c r="AH505" s="5">
        <f>IF(R505&gt;0,RANK(R505,(N505:P505,Q505:AE505)),0)</f>
        <v>0</v>
      </c>
      <c r="AI505" s="5">
        <f>IF(T505&gt;0,RANK(T505,(N505:P505,Q505:AE505)),0)</f>
        <v>0</v>
      </c>
      <c r="AJ505" s="5">
        <f>IF(S505&gt;0,RANK(S505,(N505:P505,Q505:AE505)),0)</f>
        <v>0</v>
      </c>
      <c r="AK505" s="2">
        <f t="shared" si="206"/>
        <v>0</v>
      </c>
      <c r="AL505" s="2">
        <f t="shared" si="207"/>
        <v>0</v>
      </c>
      <c r="AM505" s="2">
        <f t="shared" si="208"/>
        <v>0</v>
      </c>
      <c r="AN505" s="2">
        <f t="shared" si="209"/>
        <v>0</v>
      </c>
      <c r="AP505" t="s">
        <v>49</v>
      </c>
      <c r="AQ505" t="s">
        <v>925</v>
      </c>
      <c r="AR505">
        <v>4</v>
      </c>
      <c r="AT505" s="77">
        <v>53</v>
      </c>
      <c r="AU505" s="79">
        <v>25</v>
      </c>
      <c r="AV505" s="82">
        <f t="shared" si="210"/>
        <v>53025</v>
      </c>
      <c r="AW505" s="82">
        <f t="shared" si="188"/>
        <v>53025</v>
      </c>
      <c r="AX505" s="5" t="s">
        <v>195</v>
      </c>
    </row>
    <row r="506" spans="1:50" ht="15" hidden="1" customHeight="1" outlineLevel="1" x14ac:dyDescent="0.2">
      <c r="A506" t="s">
        <v>597</v>
      </c>
      <c r="B506" t="s">
        <v>925</v>
      </c>
      <c r="C506" s="1">
        <f t="shared" si="199"/>
        <v>38307</v>
      </c>
      <c r="D506" s="7">
        <f>IF(N506&gt;0, RANK(N506,(N506:P506,Q506:AE506)),0)</f>
        <v>2</v>
      </c>
      <c r="E506" s="7">
        <f>IF(O506&gt;0,RANK(O506,(N506:P506,Q506:AE506)),0)</f>
        <v>1</v>
      </c>
      <c r="F506" s="7">
        <f>IF(P506&gt;0,RANK(P506,(N506:P506,Q506:AE506)),0)</f>
        <v>0</v>
      </c>
      <c r="G506" s="45">
        <f t="shared" si="200"/>
        <v>5184</v>
      </c>
      <c r="H506" s="48">
        <f t="shared" si="201"/>
        <v>0.13532774688699192</v>
      </c>
      <c r="I506" s="2"/>
      <c r="J506" s="2">
        <f t="shared" si="202"/>
        <v>0.43078288563447936</v>
      </c>
      <c r="K506" s="2">
        <f t="shared" si="203"/>
        <v>0.56611063252147131</v>
      </c>
      <c r="L506" s="2">
        <f t="shared" si="204"/>
        <v>0</v>
      </c>
      <c r="M506" s="2">
        <f t="shared" si="205"/>
        <v>3.1064818440493802E-3</v>
      </c>
      <c r="N506" s="1">
        <v>16502</v>
      </c>
      <c r="O506" s="1">
        <v>21686</v>
      </c>
      <c r="U506" s="1">
        <v>119</v>
      </c>
      <c r="AG506" s="5">
        <f>IF(Q506&gt;0,RANK(Q506,(N506:P506,Q506:AE506)),0)</f>
        <v>0</v>
      </c>
      <c r="AH506" s="5">
        <f>IF(R506&gt;0,RANK(R506,(N506:P506,Q506:AE506)),0)</f>
        <v>0</v>
      </c>
      <c r="AI506" s="5">
        <f>IF(T506&gt;0,RANK(T506,(N506:P506,Q506:AE506)),0)</f>
        <v>0</v>
      </c>
      <c r="AJ506" s="5">
        <f>IF(S506&gt;0,RANK(S506,(N506:P506,Q506:AE506)),0)</f>
        <v>0</v>
      </c>
      <c r="AK506" s="2">
        <f t="shared" si="206"/>
        <v>0</v>
      </c>
      <c r="AL506" s="2">
        <f t="shared" si="207"/>
        <v>0</v>
      </c>
      <c r="AM506" s="2">
        <f t="shared" si="208"/>
        <v>0</v>
      </c>
      <c r="AN506" s="2">
        <f t="shared" si="209"/>
        <v>0</v>
      </c>
      <c r="AP506" t="s">
        <v>597</v>
      </c>
      <c r="AQ506" t="s">
        <v>925</v>
      </c>
      <c r="AR506">
        <v>6</v>
      </c>
      <c r="AT506" s="77">
        <v>53</v>
      </c>
      <c r="AU506" s="79">
        <v>27</v>
      </c>
      <c r="AV506" s="82">
        <f t="shared" si="210"/>
        <v>53027</v>
      </c>
      <c r="AW506" s="82">
        <f t="shared" si="188"/>
        <v>53027</v>
      </c>
      <c r="AX506" s="5" t="s">
        <v>195</v>
      </c>
    </row>
    <row r="507" spans="1:50" ht="15" hidden="1" customHeight="1" outlineLevel="1" x14ac:dyDescent="0.2">
      <c r="A507" t="s">
        <v>325</v>
      </c>
      <c r="B507" t="s">
        <v>925</v>
      </c>
      <c r="C507" s="1">
        <f t="shared" si="199"/>
        <v>53537</v>
      </c>
      <c r="D507" s="7">
        <f>IF(N507&gt;0, RANK(N507,(N507:P507,Q507:AE507)),0)</f>
        <v>1</v>
      </c>
      <c r="E507" s="7">
        <f>IF(O507&gt;0,RANK(O507,(N507:P507,Q507:AE507)),0)</f>
        <v>2</v>
      </c>
      <c r="F507" s="7">
        <f>IF(P507&gt;0,RANK(P507,(N507:P507,Q507:AE507)),0)</f>
        <v>0</v>
      </c>
      <c r="G507" s="45">
        <f t="shared" si="200"/>
        <v>3094</v>
      </c>
      <c r="H507" s="48">
        <f t="shared" si="201"/>
        <v>5.7791807534975814E-2</v>
      </c>
      <c r="I507" s="2"/>
      <c r="J507" s="2">
        <f t="shared" si="202"/>
        <v>0.52746698544931547</v>
      </c>
      <c r="K507" s="2">
        <f t="shared" si="203"/>
        <v>0.4696751779143396</v>
      </c>
      <c r="L507" s="2">
        <f t="shared" si="204"/>
        <v>0</v>
      </c>
      <c r="M507" s="2">
        <f t="shared" si="205"/>
        <v>2.8578366363449237E-3</v>
      </c>
      <c r="N507" s="1">
        <v>28239</v>
      </c>
      <c r="O507" s="1">
        <v>25145</v>
      </c>
      <c r="U507" s="1">
        <v>153</v>
      </c>
      <c r="AG507" s="5">
        <f>IF(Q507&gt;0,RANK(Q507,(N507:P507,Q507:AE507)),0)</f>
        <v>0</v>
      </c>
      <c r="AH507" s="5">
        <f>IF(R507&gt;0,RANK(R507,(N507:P507,Q507:AE507)),0)</f>
        <v>0</v>
      </c>
      <c r="AI507" s="5">
        <f>IF(T507&gt;0,RANK(T507,(N507:P507,Q507:AE507)),0)</f>
        <v>0</v>
      </c>
      <c r="AJ507" s="5">
        <f>IF(S507&gt;0,RANK(S507,(N507:P507,Q507:AE507)),0)</f>
        <v>0</v>
      </c>
      <c r="AK507" s="2">
        <f t="shared" si="206"/>
        <v>0</v>
      </c>
      <c r="AL507" s="2">
        <f t="shared" si="207"/>
        <v>0</v>
      </c>
      <c r="AM507" s="2">
        <f t="shared" si="208"/>
        <v>0</v>
      </c>
      <c r="AN507" s="2">
        <f t="shared" si="209"/>
        <v>0</v>
      </c>
      <c r="AP507" t="s">
        <v>325</v>
      </c>
      <c r="AQ507" t="s">
        <v>925</v>
      </c>
      <c r="AR507">
        <v>2</v>
      </c>
      <c r="AT507" s="77">
        <v>53</v>
      </c>
      <c r="AU507" s="79">
        <v>29</v>
      </c>
      <c r="AV507" s="82">
        <f t="shared" si="210"/>
        <v>53029</v>
      </c>
      <c r="AW507" s="82">
        <f t="shared" si="188"/>
        <v>53029</v>
      </c>
      <c r="AX507" s="5" t="s">
        <v>195</v>
      </c>
    </row>
    <row r="508" spans="1:50" ht="15" hidden="1" customHeight="1" outlineLevel="1" x14ac:dyDescent="0.2">
      <c r="A508" t="s">
        <v>528</v>
      </c>
      <c r="B508" t="s">
        <v>925</v>
      </c>
      <c r="C508" s="1">
        <f t="shared" si="199"/>
        <v>24702</v>
      </c>
      <c r="D508" s="7">
        <f>IF(N508&gt;0, RANK(N508,(N508:P508,Q508:AE508)),0)</f>
        <v>1</v>
      </c>
      <c r="E508" s="7">
        <f>IF(O508&gt;0,RANK(O508,(N508:P508,Q508:AE508)),0)</f>
        <v>2</v>
      </c>
      <c r="F508" s="7">
        <f>IF(P508&gt;0,RANK(P508,(N508:P508,Q508:AE508)),0)</f>
        <v>0</v>
      </c>
      <c r="G508" s="45">
        <f t="shared" si="200"/>
        <v>9341</v>
      </c>
      <c r="H508" s="48">
        <f t="shared" si="201"/>
        <v>0.37814751841956118</v>
      </c>
      <c r="I508" s="2"/>
      <c r="J508" s="2">
        <f t="shared" si="202"/>
        <v>0.68787952392518825</v>
      </c>
      <c r="K508" s="2">
        <f t="shared" si="203"/>
        <v>0.30973200550562707</v>
      </c>
      <c r="L508" s="2">
        <f t="shared" si="204"/>
        <v>0</v>
      </c>
      <c r="M508" s="2">
        <f t="shared" si="205"/>
        <v>2.3884705691846753E-3</v>
      </c>
      <c r="N508" s="1">
        <v>16992</v>
      </c>
      <c r="O508" s="1">
        <v>7651</v>
      </c>
      <c r="U508" s="1">
        <v>59</v>
      </c>
      <c r="AG508" s="5">
        <f>IF(Q508&gt;0,RANK(Q508,(N508:P508,Q508:AE508)),0)</f>
        <v>0</v>
      </c>
      <c r="AH508" s="5">
        <f>IF(R508&gt;0,RANK(R508,(N508:P508,Q508:AE508)),0)</f>
        <v>0</v>
      </c>
      <c r="AI508" s="5">
        <f>IF(T508&gt;0,RANK(T508,(N508:P508,Q508:AE508)),0)</f>
        <v>0</v>
      </c>
      <c r="AJ508" s="5">
        <f>IF(S508&gt;0,RANK(S508,(N508:P508,Q508:AE508)),0)</f>
        <v>0</v>
      </c>
      <c r="AK508" s="2">
        <f t="shared" si="206"/>
        <v>0</v>
      </c>
      <c r="AL508" s="2">
        <f t="shared" si="207"/>
        <v>0</v>
      </c>
      <c r="AM508" s="2">
        <f t="shared" si="208"/>
        <v>0</v>
      </c>
      <c r="AN508" s="2">
        <f t="shared" si="209"/>
        <v>0</v>
      </c>
      <c r="AP508" t="s">
        <v>528</v>
      </c>
      <c r="AQ508" t="s">
        <v>925</v>
      </c>
      <c r="AR508">
        <v>6</v>
      </c>
      <c r="AT508" s="77">
        <v>53</v>
      </c>
      <c r="AU508" s="79">
        <v>31</v>
      </c>
      <c r="AV508" s="82">
        <f t="shared" si="210"/>
        <v>53031</v>
      </c>
      <c r="AW508" s="82">
        <f t="shared" si="188"/>
        <v>53031</v>
      </c>
      <c r="AX508" s="5" t="s">
        <v>195</v>
      </c>
    </row>
    <row r="509" spans="1:50" ht="15" hidden="1" customHeight="1" outlineLevel="1" x14ac:dyDescent="0.2">
      <c r="A509" t="s">
        <v>554</v>
      </c>
      <c r="B509" t="s">
        <v>925</v>
      </c>
      <c r="C509" s="1">
        <f t="shared" si="199"/>
        <v>1198049</v>
      </c>
      <c r="D509" s="7">
        <f>IF(N509&gt;0, RANK(N509,(N509:P509,Q509:AE509)),0)</f>
        <v>1</v>
      </c>
      <c r="E509" s="7">
        <f>IF(O509&gt;0,RANK(O509,(N509:P509,Q509:AE509)),0)</f>
        <v>2</v>
      </c>
      <c r="F509" s="7">
        <f>IF(P509&gt;0,RANK(P509,(N509:P509,Q509:AE509)),0)</f>
        <v>0</v>
      </c>
      <c r="G509" s="45">
        <f t="shared" si="200"/>
        <v>580352</v>
      </c>
      <c r="H509" s="48">
        <f t="shared" si="201"/>
        <v>0.48441424349087558</v>
      </c>
      <c r="I509" s="2"/>
      <c r="J509" s="2">
        <f t="shared" si="202"/>
        <v>0.74068255972835839</v>
      </c>
      <c r="K509" s="2">
        <f t="shared" si="203"/>
        <v>0.25626831623748275</v>
      </c>
      <c r="L509" s="2">
        <f t="shared" si="204"/>
        <v>0</v>
      </c>
      <c r="M509" s="2">
        <f t="shared" si="205"/>
        <v>3.0491240341588566E-3</v>
      </c>
      <c r="N509" s="1">
        <v>887374</v>
      </c>
      <c r="O509" s="1">
        <v>307022</v>
      </c>
      <c r="U509" s="1">
        <v>3653</v>
      </c>
      <c r="AG509" s="5">
        <f>IF(Q509&gt;0,RANK(Q509,(N509:P509,Q509:AE509)),0)</f>
        <v>0</v>
      </c>
      <c r="AH509" s="5">
        <f>IF(R509&gt;0,RANK(R509,(N509:P509,Q509:AE509)),0)</f>
        <v>0</v>
      </c>
      <c r="AI509" s="5">
        <f>IF(T509&gt;0,RANK(T509,(N509:P509,Q509:AE509)),0)</f>
        <v>0</v>
      </c>
      <c r="AJ509" s="5">
        <f>IF(S509&gt;0,RANK(S509,(N509:P509,Q509:AE509)),0)</f>
        <v>0</v>
      </c>
      <c r="AK509" s="2">
        <f t="shared" si="206"/>
        <v>0</v>
      </c>
      <c r="AL509" s="2">
        <f t="shared" si="207"/>
        <v>0</v>
      </c>
      <c r="AM509" s="2">
        <f t="shared" si="208"/>
        <v>0</v>
      </c>
      <c r="AN509" s="2">
        <f t="shared" si="209"/>
        <v>0</v>
      </c>
      <c r="AP509" t="s">
        <v>554</v>
      </c>
      <c r="AQ509" t="s">
        <v>925</v>
      </c>
      <c r="AT509" s="77">
        <v>53</v>
      </c>
      <c r="AU509" s="79">
        <v>33</v>
      </c>
      <c r="AV509" s="82">
        <f t="shared" si="210"/>
        <v>53033</v>
      </c>
      <c r="AW509" s="82">
        <f t="shared" si="188"/>
        <v>53033</v>
      </c>
      <c r="AX509" s="5" t="s">
        <v>195</v>
      </c>
    </row>
    <row r="510" spans="1:50" ht="15" hidden="1" customHeight="1" outlineLevel="1" x14ac:dyDescent="0.2">
      <c r="A510" t="s">
        <v>523</v>
      </c>
      <c r="B510" t="s">
        <v>925</v>
      </c>
      <c r="C510" s="1">
        <f t="shared" si="199"/>
        <v>157584</v>
      </c>
      <c r="D510" s="7">
        <f>IF(N510&gt;0, RANK(N510,(N510:P510,Q510:AE510)),0)</f>
        <v>1</v>
      </c>
      <c r="E510" s="7">
        <f>IF(O510&gt;0,RANK(O510,(N510:P510,Q510:AE510)),0)</f>
        <v>2</v>
      </c>
      <c r="F510" s="7">
        <f>IF(P510&gt;0,RANK(P510,(N510:P510,Q510:AE510)),0)</f>
        <v>0</v>
      </c>
      <c r="G510" s="45">
        <f t="shared" ref="G510:G573" si="211">IF(C510&gt;0,MAX(N510:P510)-LARGE(N510:P510,2),0)</f>
        <v>18478</v>
      </c>
      <c r="H510" s="48">
        <f t="shared" ref="H510:H573" si="212">IF(C510&gt;0,G510/C510,0)</f>
        <v>0.11725809726875824</v>
      </c>
      <c r="I510" s="2"/>
      <c r="J510" s="2">
        <f t="shared" si="202"/>
        <v>0.55694740582800284</v>
      </c>
      <c r="K510" s="2">
        <f t="shared" si="203"/>
        <v>0.4396893085592446</v>
      </c>
      <c r="L510" s="2">
        <f t="shared" si="204"/>
        <v>0</v>
      </c>
      <c r="M510" s="2">
        <f t="shared" si="205"/>
        <v>3.3632856127525645E-3</v>
      </c>
      <c r="N510" s="1">
        <v>87766</v>
      </c>
      <c r="O510" s="1">
        <v>69288</v>
      </c>
      <c r="U510" s="1">
        <v>530</v>
      </c>
      <c r="AG510" s="5">
        <f>IF(Q510&gt;0,RANK(Q510,(N510:P510,Q510:AE510)),0)</f>
        <v>0</v>
      </c>
      <c r="AH510" s="5">
        <f>IF(R510&gt;0,RANK(R510,(N510:P510,Q510:AE510)),0)</f>
        <v>0</v>
      </c>
      <c r="AI510" s="5">
        <f>IF(T510&gt;0,RANK(T510,(N510:P510,Q510:AE510)),0)</f>
        <v>0</v>
      </c>
      <c r="AJ510" s="5">
        <f>IF(S510&gt;0,RANK(S510,(N510:P510,Q510:AE510)),0)</f>
        <v>0</v>
      </c>
      <c r="AK510" s="2">
        <f t="shared" si="206"/>
        <v>0</v>
      </c>
      <c r="AL510" s="2">
        <f t="shared" si="207"/>
        <v>0</v>
      </c>
      <c r="AM510" s="2">
        <f t="shared" si="208"/>
        <v>0</v>
      </c>
      <c r="AN510" s="2">
        <f t="shared" si="209"/>
        <v>0</v>
      </c>
      <c r="AP510" t="s">
        <v>523</v>
      </c>
      <c r="AQ510" t="s">
        <v>925</v>
      </c>
      <c r="AR510">
        <v>6</v>
      </c>
      <c r="AT510" s="77">
        <v>53</v>
      </c>
      <c r="AU510" s="79">
        <v>35</v>
      </c>
      <c r="AV510" s="82">
        <f t="shared" si="210"/>
        <v>53035</v>
      </c>
      <c r="AW510" s="82">
        <f t="shared" si="188"/>
        <v>53035</v>
      </c>
      <c r="AX510" s="5" t="s">
        <v>195</v>
      </c>
    </row>
    <row r="511" spans="1:50" ht="15" hidden="1" customHeight="1" outlineLevel="1" x14ac:dyDescent="0.2">
      <c r="A511" t="s">
        <v>966</v>
      </c>
      <c r="B511" t="s">
        <v>925</v>
      </c>
      <c r="C511" s="1">
        <f t="shared" si="199"/>
        <v>26183</v>
      </c>
      <c r="D511" s="7">
        <f>IF(N511&gt;0, RANK(N511,(N511:P511,Q511:AE511)),0)</f>
        <v>2</v>
      </c>
      <c r="E511" s="7">
        <f>IF(O511&gt;0,RANK(O511,(N511:P511,Q511:AE511)),0)</f>
        <v>1</v>
      </c>
      <c r="F511" s="7">
        <f>IF(P511&gt;0,RANK(P511,(N511:P511,Q511:AE511)),0)</f>
        <v>0</v>
      </c>
      <c r="G511" s="45">
        <f t="shared" si="211"/>
        <v>5038</v>
      </c>
      <c r="H511" s="48">
        <f t="shared" si="212"/>
        <v>0.1924149257151587</v>
      </c>
      <c r="I511" s="2"/>
      <c r="J511" s="2">
        <f t="shared" si="202"/>
        <v>0.40213115380208531</v>
      </c>
      <c r="K511" s="2">
        <f t="shared" si="203"/>
        <v>0.59454607951724403</v>
      </c>
      <c r="L511" s="2">
        <f t="shared" si="204"/>
        <v>0</v>
      </c>
      <c r="M511" s="2">
        <f t="shared" si="205"/>
        <v>3.3227666806706635E-3</v>
      </c>
      <c r="N511" s="1">
        <v>10529</v>
      </c>
      <c r="O511" s="1">
        <v>15567</v>
      </c>
      <c r="U511" s="1">
        <v>87</v>
      </c>
      <c r="AG511" s="5">
        <f>IF(Q511&gt;0,RANK(Q511,(N511:P511,Q511:AE511)),0)</f>
        <v>0</v>
      </c>
      <c r="AH511" s="5">
        <f>IF(R511&gt;0,RANK(R511,(N511:P511,Q511:AE511)),0)</f>
        <v>0</v>
      </c>
      <c r="AI511" s="5">
        <f>IF(T511&gt;0,RANK(T511,(N511:P511,Q511:AE511)),0)</f>
        <v>0</v>
      </c>
      <c r="AJ511" s="5">
        <f>IF(S511&gt;0,RANK(S511,(N511:P511,Q511:AE511)),0)</f>
        <v>0</v>
      </c>
      <c r="AK511" s="2">
        <f t="shared" si="206"/>
        <v>0</v>
      </c>
      <c r="AL511" s="2">
        <f t="shared" si="207"/>
        <v>0</v>
      </c>
      <c r="AM511" s="2">
        <f t="shared" si="208"/>
        <v>0</v>
      </c>
      <c r="AN511" s="2">
        <f t="shared" si="209"/>
        <v>0</v>
      </c>
      <c r="AP511" t="s">
        <v>966</v>
      </c>
      <c r="AQ511" t="s">
        <v>925</v>
      </c>
      <c r="AR511">
        <v>8</v>
      </c>
      <c r="AT511" s="77">
        <v>53</v>
      </c>
      <c r="AU511" s="79">
        <v>37</v>
      </c>
      <c r="AV511" s="82">
        <f t="shared" si="210"/>
        <v>53037</v>
      </c>
      <c r="AW511" s="82">
        <f t="shared" si="188"/>
        <v>53037</v>
      </c>
      <c r="AX511" s="5" t="s">
        <v>195</v>
      </c>
    </row>
    <row r="512" spans="1:50" ht="15" hidden="1" customHeight="1" outlineLevel="1" x14ac:dyDescent="0.2">
      <c r="A512" t="s">
        <v>898</v>
      </c>
      <c r="B512" t="s">
        <v>925</v>
      </c>
      <c r="C512" s="1">
        <f t="shared" si="199"/>
        <v>13455</v>
      </c>
      <c r="D512" s="7">
        <f>IF(N512&gt;0, RANK(N512,(N512:P512,Q512:AE512)),0)</f>
        <v>2</v>
      </c>
      <c r="E512" s="7">
        <f>IF(O512&gt;0,RANK(O512,(N512:P512,Q512:AE512)),0)</f>
        <v>1</v>
      </c>
      <c r="F512" s="7">
        <f>IF(P512&gt;0,RANK(P512,(N512:P512,Q512:AE512)),0)</f>
        <v>0</v>
      </c>
      <c r="G512" s="45">
        <f t="shared" si="211"/>
        <v>2042</v>
      </c>
      <c r="H512" s="48">
        <f t="shared" si="212"/>
        <v>0.1517651430694909</v>
      </c>
      <c r="I512" s="2"/>
      <c r="J512" s="2">
        <f t="shared" si="202"/>
        <v>0.42311408398364919</v>
      </c>
      <c r="K512" s="2">
        <f t="shared" si="203"/>
        <v>0.5748792270531401</v>
      </c>
      <c r="L512" s="2">
        <f t="shared" si="204"/>
        <v>0</v>
      </c>
      <c r="M512" s="2">
        <f t="shared" si="205"/>
        <v>2.0066889632107676E-3</v>
      </c>
      <c r="N512" s="1">
        <v>5693</v>
      </c>
      <c r="O512" s="1">
        <v>7735</v>
      </c>
      <c r="U512" s="1">
        <v>27</v>
      </c>
      <c r="AG512" s="5">
        <f>IF(Q512&gt;0,RANK(Q512,(N512:P512,Q512:AE512)),0)</f>
        <v>0</v>
      </c>
      <c r="AH512" s="5">
        <f>IF(R512&gt;0,RANK(R512,(N512:P512,Q512:AE512)),0)</f>
        <v>0</v>
      </c>
      <c r="AI512" s="5">
        <f>IF(T512&gt;0,RANK(T512,(N512:P512,Q512:AE512)),0)</f>
        <v>0</v>
      </c>
      <c r="AJ512" s="5">
        <f>IF(S512&gt;0,RANK(S512,(N512:P512,Q512:AE512)),0)</f>
        <v>0</v>
      </c>
      <c r="AK512" s="2">
        <f t="shared" si="206"/>
        <v>0</v>
      </c>
      <c r="AL512" s="2">
        <f t="shared" si="207"/>
        <v>0</v>
      </c>
      <c r="AM512" s="2">
        <f t="shared" si="208"/>
        <v>0</v>
      </c>
      <c r="AN512" s="2">
        <f t="shared" si="209"/>
        <v>0</v>
      </c>
      <c r="AP512" t="s">
        <v>898</v>
      </c>
      <c r="AQ512" t="s">
        <v>925</v>
      </c>
      <c r="AR512">
        <v>3</v>
      </c>
      <c r="AT512" s="77">
        <v>53</v>
      </c>
      <c r="AU512" s="79">
        <v>39</v>
      </c>
      <c r="AV512" s="82">
        <f t="shared" si="210"/>
        <v>53039</v>
      </c>
      <c r="AW512" s="82">
        <f t="shared" si="188"/>
        <v>53039</v>
      </c>
      <c r="AX512" s="5" t="s">
        <v>195</v>
      </c>
    </row>
    <row r="513" spans="1:50" ht="15" hidden="1" customHeight="1" outlineLevel="1" x14ac:dyDescent="0.2">
      <c r="A513" t="s">
        <v>109</v>
      </c>
      <c r="B513" t="s">
        <v>925</v>
      </c>
      <c r="C513" s="1">
        <f t="shared" si="199"/>
        <v>45249</v>
      </c>
      <c r="D513" s="7">
        <f>IF(N513&gt;0, RANK(N513,(N513:P513,Q513:AE513)),0)</f>
        <v>2</v>
      </c>
      <c r="E513" s="7">
        <f>IF(O513&gt;0,RANK(O513,(N513:P513,Q513:AE513)),0)</f>
        <v>1</v>
      </c>
      <c r="F513" s="7">
        <f>IF(P513&gt;0,RANK(P513,(N513:P513,Q513:AE513)),0)</f>
        <v>0</v>
      </c>
      <c r="G513" s="45">
        <f t="shared" si="211"/>
        <v>17485</v>
      </c>
      <c r="H513" s="48">
        <f t="shared" si="212"/>
        <v>0.38641737938959975</v>
      </c>
      <c r="I513" s="2"/>
      <c r="J513" s="2">
        <f t="shared" si="202"/>
        <v>0.30544321421467879</v>
      </c>
      <c r="K513" s="2">
        <f t="shared" si="203"/>
        <v>0.69186059360427854</v>
      </c>
      <c r="L513" s="2">
        <f t="shared" si="204"/>
        <v>0</v>
      </c>
      <c r="M513" s="2">
        <f t="shared" si="205"/>
        <v>2.696192181042667E-3</v>
      </c>
      <c r="N513" s="1">
        <v>13821</v>
      </c>
      <c r="O513" s="1">
        <v>31306</v>
      </c>
      <c r="U513" s="1">
        <v>122</v>
      </c>
      <c r="AG513" s="5">
        <f>IF(Q513&gt;0,RANK(Q513,(N513:P513,Q513:AE513)),0)</f>
        <v>0</v>
      </c>
      <c r="AH513" s="5">
        <f>IF(R513&gt;0,RANK(R513,(N513:P513,Q513:AE513)),0)</f>
        <v>0</v>
      </c>
      <c r="AI513" s="5">
        <f>IF(T513&gt;0,RANK(T513,(N513:P513,Q513:AE513)),0)</f>
        <v>0</v>
      </c>
      <c r="AJ513" s="5">
        <f>IF(S513&gt;0,RANK(S513,(N513:P513,Q513:AE513)),0)</f>
        <v>0</v>
      </c>
      <c r="AK513" s="2">
        <f t="shared" si="206"/>
        <v>0</v>
      </c>
      <c r="AL513" s="2">
        <f t="shared" si="207"/>
        <v>0</v>
      </c>
      <c r="AM513" s="2">
        <f t="shared" si="208"/>
        <v>0</v>
      </c>
      <c r="AN513" s="2">
        <f t="shared" si="209"/>
        <v>0</v>
      </c>
      <c r="AP513" t="s">
        <v>109</v>
      </c>
      <c r="AQ513" t="s">
        <v>925</v>
      </c>
      <c r="AR513">
        <v>3</v>
      </c>
      <c r="AT513" s="77">
        <v>53</v>
      </c>
      <c r="AU513" s="79">
        <v>41</v>
      </c>
      <c r="AV513" s="82">
        <f t="shared" si="210"/>
        <v>53041</v>
      </c>
      <c r="AW513" s="82">
        <f t="shared" si="188"/>
        <v>53041</v>
      </c>
      <c r="AX513" s="5" t="s">
        <v>195</v>
      </c>
    </row>
    <row r="514" spans="1:50" ht="15" hidden="1" customHeight="1" outlineLevel="1" x14ac:dyDescent="0.2">
      <c r="A514" t="s">
        <v>741</v>
      </c>
      <c r="B514" t="s">
        <v>925</v>
      </c>
      <c r="C514" s="1">
        <f t="shared" si="199"/>
        <v>7002</v>
      </c>
      <c r="D514" s="7">
        <f>IF(N514&gt;0, RANK(N514,(N514:P514,Q514:AE514)),0)</f>
        <v>2</v>
      </c>
      <c r="E514" s="7">
        <f>IF(O514&gt;0,RANK(O514,(N514:P514,Q514:AE514)),0)</f>
        <v>1</v>
      </c>
      <c r="F514" s="7">
        <f>IF(P514&gt;0,RANK(P514,(N514:P514,Q514:AE514)),0)</f>
        <v>0</v>
      </c>
      <c r="G514" s="45">
        <f t="shared" si="211"/>
        <v>3924</v>
      </c>
      <c r="H514" s="48">
        <f t="shared" si="212"/>
        <v>0.56041131105398456</v>
      </c>
      <c r="I514" s="2"/>
      <c r="J514" s="2">
        <f t="shared" si="202"/>
        <v>0.21793773207654957</v>
      </c>
      <c r="K514" s="2">
        <f t="shared" si="203"/>
        <v>0.7783490431305341</v>
      </c>
      <c r="L514" s="2">
        <f t="shared" si="204"/>
        <v>0</v>
      </c>
      <c r="M514" s="2">
        <f t="shared" si="205"/>
        <v>3.7132247929163587E-3</v>
      </c>
      <c r="N514" s="1">
        <v>1526</v>
      </c>
      <c r="O514" s="1">
        <v>5450</v>
      </c>
      <c r="U514" s="1">
        <v>26</v>
      </c>
      <c r="AG514" s="5">
        <f>IF(Q514&gt;0,RANK(Q514,(N514:P514,Q514:AE514)),0)</f>
        <v>0</v>
      </c>
      <c r="AH514" s="5">
        <f>IF(R514&gt;0,RANK(R514,(N514:P514,Q514:AE514)),0)</f>
        <v>0</v>
      </c>
      <c r="AI514" s="5">
        <f>IF(T514&gt;0,RANK(T514,(N514:P514,Q514:AE514)),0)</f>
        <v>0</v>
      </c>
      <c r="AJ514" s="5">
        <f>IF(S514&gt;0,RANK(S514,(N514:P514,Q514:AE514)),0)</f>
        <v>0</v>
      </c>
      <c r="AK514" s="2">
        <f t="shared" si="206"/>
        <v>0</v>
      </c>
      <c r="AL514" s="2">
        <f t="shared" si="207"/>
        <v>0</v>
      </c>
      <c r="AM514" s="2">
        <f t="shared" si="208"/>
        <v>0</v>
      </c>
      <c r="AN514" s="2">
        <f t="shared" si="209"/>
        <v>0</v>
      </c>
      <c r="AP514" t="s">
        <v>741</v>
      </c>
      <c r="AQ514" t="s">
        <v>925</v>
      </c>
      <c r="AR514">
        <v>5</v>
      </c>
      <c r="AT514" s="77">
        <v>53</v>
      </c>
      <c r="AU514" s="79">
        <v>43</v>
      </c>
      <c r="AV514" s="82">
        <f t="shared" si="210"/>
        <v>53043</v>
      </c>
      <c r="AW514" s="82">
        <f t="shared" si="188"/>
        <v>53043</v>
      </c>
      <c r="AX514" s="5" t="s">
        <v>195</v>
      </c>
    </row>
    <row r="515" spans="1:50" ht="15" hidden="1" customHeight="1" outlineLevel="1" x14ac:dyDescent="0.2">
      <c r="A515" t="s">
        <v>781</v>
      </c>
      <c r="B515" t="s">
        <v>925</v>
      </c>
      <c r="C515" s="1">
        <f t="shared" si="199"/>
        <v>37168</v>
      </c>
      <c r="D515" s="7">
        <f>IF(N515&gt;0, RANK(N515,(N515:P515,Q515:AE515)),0)</f>
        <v>2</v>
      </c>
      <c r="E515" s="7">
        <f>IF(O515&gt;0,RANK(O515,(N515:P515,Q515:AE515)),0)</f>
        <v>1</v>
      </c>
      <c r="F515" s="7">
        <f>IF(P515&gt;0,RANK(P515,(N515:P515,Q515:AE515)),0)</f>
        <v>0</v>
      </c>
      <c r="G515" s="45">
        <f t="shared" si="211"/>
        <v>4060</v>
      </c>
      <c r="H515" s="48">
        <f t="shared" si="212"/>
        <v>0.10923374946190272</v>
      </c>
      <c r="I515" s="2"/>
      <c r="J515" s="2">
        <f t="shared" si="202"/>
        <v>0.44398407232027548</v>
      </c>
      <c r="K515" s="2">
        <f t="shared" si="203"/>
        <v>0.55321782178217827</v>
      </c>
      <c r="L515" s="2">
        <f t="shared" si="204"/>
        <v>0</v>
      </c>
      <c r="M515" s="2">
        <f t="shared" si="205"/>
        <v>2.7981058975462547E-3</v>
      </c>
      <c r="N515" s="1">
        <v>16502</v>
      </c>
      <c r="O515" s="1">
        <v>20562</v>
      </c>
      <c r="U515" s="1">
        <v>104</v>
      </c>
      <c r="AG515" s="5">
        <f>IF(Q515&gt;0,RANK(Q515,(N515:P515,Q515:AE515)),0)</f>
        <v>0</v>
      </c>
      <c r="AH515" s="5">
        <f>IF(R515&gt;0,RANK(R515,(N515:P515,Q515:AE515)),0)</f>
        <v>0</v>
      </c>
      <c r="AI515" s="5">
        <f>IF(T515&gt;0,RANK(T515,(N515:P515,Q515:AE515)),0)</f>
        <v>0</v>
      </c>
      <c r="AJ515" s="5">
        <f>IF(S515&gt;0,RANK(S515,(N515:P515,Q515:AE515)),0)</f>
        <v>0</v>
      </c>
      <c r="AK515" s="2">
        <f t="shared" si="206"/>
        <v>0</v>
      </c>
      <c r="AL515" s="2">
        <f t="shared" si="207"/>
        <v>0</v>
      </c>
      <c r="AM515" s="2">
        <f t="shared" si="208"/>
        <v>0</v>
      </c>
      <c r="AN515" s="2">
        <f t="shared" si="209"/>
        <v>0</v>
      </c>
      <c r="AP515" t="s">
        <v>781</v>
      </c>
      <c r="AQ515" t="s">
        <v>925</v>
      </c>
      <c r="AT515" s="77">
        <v>53</v>
      </c>
      <c r="AU515" s="79">
        <v>45</v>
      </c>
      <c r="AV515" s="82">
        <f t="shared" si="210"/>
        <v>53045</v>
      </c>
      <c r="AW515" s="82">
        <f t="shared" ref="AW515:AW578" si="213">AV515</f>
        <v>53045</v>
      </c>
      <c r="AX515" s="5" t="s">
        <v>195</v>
      </c>
    </row>
    <row r="516" spans="1:50" ht="15" hidden="1" customHeight="1" outlineLevel="1" x14ac:dyDescent="0.2">
      <c r="A516" t="s">
        <v>375</v>
      </c>
      <c r="B516" t="s">
        <v>925</v>
      </c>
      <c r="C516" s="1">
        <f t="shared" si="199"/>
        <v>21195</v>
      </c>
      <c r="D516" s="7">
        <f>IF(N516&gt;0, RANK(N516,(N516:P516,Q516:AE516)),0)</f>
        <v>2</v>
      </c>
      <c r="E516" s="7">
        <f>IF(O516&gt;0,RANK(O516,(N516:P516,Q516:AE516)),0)</f>
        <v>1</v>
      </c>
      <c r="F516" s="7">
        <f>IF(P516&gt;0,RANK(P516,(N516:P516,Q516:AE516)),0)</f>
        <v>0</v>
      </c>
      <c r="G516" s="45">
        <f t="shared" si="211"/>
        <v>4545</v>
      </c>
      <c r="H516" s="48">
        <f t="shared" si="212"/>
        <v>0.21443736730360935</v>
      </c>
      <c r="I516" s="2"/>
      <c r="J516" s="2">
        <f t="shared" si="202"/>
        <v>0.39150743099787688</v>
      </c>
      <c r="K516" s="2">
        <f t="shared" si="203"/>
        <v>0.60594479830148618</v>
      </c>
      <c r="L516" s="2">
        <f t="shared" si="204"/>
        <v>0</v>
      </c>
      <c r="M516" s="2">
        <f t="shared" si="205"/>
        <v>2.5477707006369421E-3</v>
      </c>
      <c r="N516" s="1">
        <v>8298</v>
      </c>
      <c r="O516" s="1">
        <v>12843</v>
      </c>
      <c r="U516" s="1">
        <v>54</v>
      </c>
      <c r="AG516" s="5">
        <f>IF(Q516&gt;0,RANK(Q516,(N516:P516,Q516:AE516)),0)</f>
        <v>0</v>
      </c>
      <c r="AH516" s="5">
        <f>IF(R516&gt;0,RANK(R516,(N516:P516,Q516:AE516)),0)</f>
        <v>0</v>
      </c>
      <c r="AI516" s="5">
        <f>IF(T516&gt;0,RANK(T516,(N516:P516,Q516:AE516)),0)</f>
        <v>0</v>
      </c>
      <c r="AJ516" s="5">
        <f>IF(S516&gt;0,RANK(S516,(N516:P516,Q516:AE516)),0)</f>
        <v>0</v>
      </c>
      <c r="AK516" s="2">
        <f t="shared" si="206"/>
        <v>0</v>
      </c>
      <c r="AL516" s="2">
        <f t="shared" si="207"/>
        <v>0</v>
      </c>
      <c r="AM516" s="2">
        <f t="shared" si="208"/>
        <v>0</v>
      </c>
      <c r="AN516" s="2">
        <f t="shared" si="209"/>
        <v>0</v>
      </c>
      <c r="AP516" t="s">
        <v>375</v>
      </c>
      <c r="AQ516" t="s">
        <v>925</v>
      </c>
      <c r="AR516">
        <v>4</v>
      </c>
      <c r="AT516" s="77">
        <v>53</v>
      </c>
      <c r="AU516" s="79">
        <v>47</v>
      </c>
      <c r="AV516" s="82">
        <f t="shared" si="210"/>
        <v>53047</v>
      </c>
      <c r="AW516" s="82">
        <f t="shared" si="213"/>
        <v>53047</v>
      </c>
      <c r="AX516" s="5" t="s">
        <v>195</v>
      </c>
    </row>
    <row r="517" spans="1:50" ht="15" hidden="1" customHeight="1" outlineLevel="1" x14ac:dyDescent="0.2">
      <c r="A517" t="s">
        <v>101</v>
      </c>
      <c r="B517" t="s">
        <v>925</v>
      </c>
      <c r="C517" s="1">
        <f t="shared" si="199"/>
        <v>14018</v>
      </c>
      <c r="D517" s="7">
        <f>IF(N517&gt;0, RANK(N517,(N517:P517,Q517:AE517)),0)</f>
        <v>2</v>
      </c>
      <c r="E517" s="7">
        <f>IF(O517&gt;0,RANK(O517,(N517:P517,Q517:AE517)),0)</f>
        <v>1</v>
      </c>
      <c r="F517" s="7">
        <f>IF(P517&gt;0,RANK(P517,(N517:P517,Q517:AE517)),0)</f>
        <v>0</v>
      </c>
      <c r="G517" s="45">
        <f t="shared" si="211"/>
        <v>949</v>
      </c>
      <c r="H517" s="48">
        <f t="shared" si="212"/>
        <v>6.769867313454131E-2</v>
      </c>
      <c r="I517" s="2"/>
      <c r="J517" s="2">
        <f t="shared" si="202"/>
        <v>0.46468825795405905</v>
      </c>
      <c r="K517" s="2">
        <f t="shared" si="203"/>
        <v>0.53238693108860036</v>
      </c>
      <c r="L517" s="2">
        <f t="shared" si="204"/>
        <v>0</v>
      </c>
      <c r="M517" s="2">
        <f t="shared" si="205"/>
        <v>2.9248109573406511E-3</v>
      </c>
      <c r="N517" s="1">
        <v>6514</v>
      </c>
      <c r="O517" s="1">
        <v>7463</v>
      </c>
      <c r="U517" s="1">
        <v>41</v>
      </c>
      <c r="AG517" s="5">
        <f>IF(Q517&gt;0,RANK(Q517,(N517:P517,Q517:AE517)),0)</f>
        <v>0</v>
      </c>
      <c r="AH517" s="5">
        <f>IF(R517&gt;0,RANK(R517,(N517:P517,Q517:AE517)),0)</f>
        <v>0</v>
      </c>
      <c r="AI517" s="5">
        <f>IF(T517&gt;0,RANK(T517,(N517:P517,Q517:AE517)),0)</f>
        <v>0</v>
      </c>
      <c r="AJ517" s="5">
        <f>IF(S517&gt;0,RANK(S517,(N517:P517,Q517:AE517)),0)</f>
        <v>0</v>
      </c>
      <c r="AK517" s="2">
        <f t="shared" si="206"/>
        <v>0</v>
      </c>
      <c r="AL517" s="2">
        <f t="shared" si="207"/>
        <v>0</v>
      </c>
      <c r="AM517" s="2">
        <f t="shared" si="208"/>
        <v>0</v>
      </c>
      <c r="AN517" s="2">
        <f t="shared" si="209"/>
        <v>0</v>
      </c>
      <c r="AP517" t="s">
        <v>101</v>
      </c>
      <c r="AQ517" t="s">
        <v>925</v>
      </c>
      <c r="AR517">
        <v>3</v>
      </c>
      <c r="AT517" s="77">
        <v>53</v>
      </c>
      <c r="AU517" s="79">
        <v>49</v>
      </c>
      <c r="AV517" s="82">
        <f t="shared" si="210"/>
        <v>53049</v>
      </c>
      <c r="AW517" s="82">
        <f t="shared" si="213"/>
        <v>53049</v>
      </c>
      <c r="AX517" s="5" t="s">
        <v>195</v>
      </c>
    </row>
    <row r="518" spans="1:50" ht="15" hidden="1" customHeight="1" outlineLevel="1" x14ac:dyDescent="0.2">
      <c r="A518" t="s">
        <v>263</v>
      </c>
      <c r="B518" t="s">
        <v>925</v>
      </c>
      <c r="C518" s="1">
        <f t="shared" si="199"/>
        <v>8503</v>
      </c>
      <c r="D518" s="7">
        <f>IF(N518&gt;0, RANK(N518,(N518:P518,Q518:AE518)),0)</f>
        <v>2</v>
      </c>
      <c r="E518" s="7">
        <f>IF(O518&gt;0,RANK(O518,(N518:P518,Q518:AE518)),0)</f>
        <v>1</v>
      </c>
      <c r="F518" s="7">
        <f>IF(P518&gt;0,RANK(P518,(N518:P518,Q518:AE518)),0)</f>
        <v>0</v>
      </c>
      <c r="G518" s="45">
        <f t="shared" si="211"/>
        <v>3446</v>
      </c>
      <c r="H518" s="48">
        <f t="shared" si="212"/>
        <v>0.40526872868399388</v>
      </c>
      <c r="I518" s="2"/>
      <c r="J518" s="2">
        <f t="shared" si="202"/>
        <v>0.29554274961778199</v>
      </c>
      <c r="K518" s="2">
        <f t="shared" si="203"/>
        <v>0.70081147830177581</v>
      </c>
      <c r="L518" s="2">
        <f t="shared" si="204"/>
        <v>0</v>
      </c>
      <c r="M518" s="2">
        <f t="shared" si="205"/>
        <v>3.6457720804421445E-3</v>
      </c>
      <c r="N518" s="1">
        <v>2513</v>
      </c>
      <c r="O518" s="1">
        <v>5959</v>
      </c>
      <c r="U518" s="1">
        <v>31</v>
      </c>
      <c r="AG518" s="5">
        <f>IF(Q518&gt;0,RANK(Q518,(N518:P518,Q518:AE518)),0)</f>
        <v>0</v>
      </c>
      <c r="AH518" s="5">
        <f>IF(R518&gt;0,RANK(R518,(N518:P518,Q518:AE518)),0)</f>
        <v>0</v>
      </c>
      <c r="AI518" s="5">
        <f>IF(T518&gt;0,RANK(T518,(N518:P518,Q518:AE518)),0)</f>
        <v>0</v>
      </c>
      <c r="AJ518" s="5">
        <f>IF(S518&gt;0,RANK(S518,(N518:P518,Q518:AE518)),0)</f>
        <v>0</v>
      </c>
      <c r="AK518" s="2">
        <f t="shared" si="206"/>
        <v>0</v>
      </c>
      <c r="AL518" s="2">
        <f t="shared" si="207"/>
        <v>0</v>
      </c>
      <c r="AM518" s="2">
        <f t="shared" si="208"/>
        <v>0</v>
      </c>
      <c r="AN518" s="2">
        <f t="shared" si="209"/>
        <v>0</v>
      </c>
      <c r="AP518" t="s">
        <v>263</v>
      </c>
      <c r="AQ518" t="s">
        <v>925</v>
      </c>
      <c r="AR518">
        <v>5</v>
      </c>
      <c r="AT518" s="77">
        <v>53</v>
      </c>
      <c r="AU518" s="79">
        <v>51</v>
      </c>
      <c r="AV518" s="82">
        <f t="shared" si="210"/>
        <v>53051</v>
      </c>
      <c r="AW518" s="82">
        <f t="shared" si="213"/>
        <v>53051</v>
      </c>
      <c r="AX518" s="5" t="s">
        <v>195</v>
      </c>
    </row>
    <row r="519" spans="1:50" ht="15" hidden="1" customHeight="1" outlineLevel="1" x14ac:dyDescent="0.2">
      <c r="A519" t="s">
        <v>893</v>
      </c>
      <c r="B519" t="s">
        <v>925</v>
      </c>
      <c r="C519" s="1">
        <f t="shared" si="199"/>
        <v>460731</v>
      </c>
      <c r="D519" s="7">
        <f>IF(N519&gt;0, RANK(N519,(N519:P519,Q519:AE519)),0)</f>
        <v>1</v>
      </c>
      <c r="E519" s="7">
        <f>IF(O519&gt;0,RANK(O519,(N519:P519,Q519:AE519)),0)</f>
        <v>2</v>
      </c>
      <c r="F519" s="7">
        <f>IF(P519&gt;0,RANK(P519,(N519:P519,Q519:AE519)),0)</f>
        <v>0</v>
      </c>
      <c r="G519" s="45">
        <f t="shared" si="211"/>
        <v>17193</v>
      </c>
      <c r="H519" s="48">
        <f t="shared" si="212"/>
        <v>3.7316785716611213E-2</v>
      </c>
      <c r="I519" s="2"/>
      <c r="J519" s="2">
        <f t="shared" si="202"/>
        <v>0.51678094159064614</v>
      </c>
      <c r="K519" s="2">
        <f t="shared" si="203"/>
        <v>0.47946415587403496</v>
      </c>
      <c r="L519" s="2">
        <f t="shared" si="204"/>
        <v>0</v>
      </c>
      <c r="M519" s="2">
        <f t="shared" si="205"/>
        <v>3.7549025353189047E-3</v>
      </c>
      <c r="N519" s="1">
        <v>238097</v>
      </c>
      <c r="O519" s="1">
        <v>220904</v>
      </c>
      <c r="U519" s="1">
        <v>1730</v>
      </c>
      <c r="AG519" s="5">
        <f>IF(Q519&gt;0,RANK(Q519,(N519:P519,Q519:AE519)),0)</f>
        <v>0</v>
      </c>
      <c r="AH519" s="5">
        <f>IF(R519&gt;0,RANK(R519,(N519:P519,Q519:AE519)),0)</f>
        <v>0</v>
      </c>
      <c r="AI519" s="5">
        <f>IF(T519&gt;0,RANK(T519,(N519:P519,Q519:AE519)),0)</f>
        <v>0</v>
      </c>
      <c r="AJ519" s="5">
        <f>IF(S519&gt;0,RANK(S519,(N519:P519,Q519:AE519)),0)</f>
        <v>0</v>
      </c>
      <c r="AK519" s="2">
        <f t="shared" si="206"/>
        <v>0</v>
      </c>
      <c r="AL519" s="2">
        <f t="shared" si="207"/>
        <v>0</v>
      </c>
      <c r="AM519" s="2">
        <f t="shared" si="208"/>
        <v>0</v>
      </c>
      <c r="AN519" s="2">
        <f t="shared" si="209"/>
        <v>0</v>
      </c>
      <c r="AP519" t="s">
        <v>893</v>
      </c>
      <c r="AQ519" t="s">
        <v>925</v>
      </c>
      <c r="AT519" s="77">
        <v>53</v>
      </c>
      <c r="AU519" s="79">
        <v>53</v>
      </c>
      <c r="AV519" s="82">
        <f t="shared" si="210"/>
        <v>53053</v>
      </c>
      <c r="AW519" s="82">
        <f t="shared" si="213"/>
        <v>53053</v>
      </c>
      <c r="AX519" s="5" t="s">
        <v>195</v>
      </c>
    </row>
    <row r="520" spans="1:50" ht="15" hidden="1" customHeight="1" outlineLevel="1" x14ac:dyDescent="0.2">
      <c r="A520" t="s">
        <v>196</v>
      </c>
      <c r="B520" t="s">
        <v>925</v>
      </c>
      <c r="C520" s="1">
        <f t="shared" si="199"/>
        <v>13109</v>
      </c>
      <c r="D520" s="7">
        <f>IF(N520&gt;0, RANK(N520,(N520:P520,Q520:AE520)),0)</f>
        <v>1</v>
      </c>
      <c r="E520" s="7">
        <f>IF(O520&gt;0,RANK(O520,(N520:P520,Q520:AE520)),0)</f>
        <v>2</v>
      </c>
      <c r="F520" s="7">
        <f>IF(P520&gt;0,RANK(P520,(N520:P520,Q520:AE520)),0)</f>
        <v>0</v>
      </c>
      <c r="G520" s="45">
        <f t="shared" si="211"/>
        <v>6156</v>
      </c>
      <c r="H520" s="48">
        <f t="shared" si="212"/>
        <v>0.46960103745518345</v>
      </c>
      <c r="I520" s="2"/>
      <c r="J520" s="2">
        <f t="shared" si="202"/>
        <v>0.73392325882981158</v>
      </c>
      <c r="K520" s="2">
        <f t="shared" si="203"/>
        <v>0.26432222137462813</v>
      </c>
      <c r="L520" s="2">
        <f t="shared" si="204"/>
        <v>0</v>
      </c>
      <c r="M520" s="2">
        <f t="shared" si="205"/>
        <v>1.7545197955602942E-3</v>
      </c>
      <c r="N520" s="1">
        <v>9621</v>
      </c>
      <c r="O520" s="1">
        <v>3465</v>
      </c>
      <c r="U520" s="1">
        <v>23</v>
      </c>
      <c r="AG520" s="5">
        <f>IF(Q520&gt;0,RANK(Q520,(N520:P520,Q520:AE520)),0)</f>
        <v>0</v>
      </c>
      <c r="AH520" s="5">
        <f>IF(R520&gt;0,RANK(R520,(N520:P520,Q520:AE520)),0)</f>
        <v>0</v>
      </c>
      <c r="AI520" s="5">
        <f>IF(T520&gt;0,RANK(T520,(N520:P520,Q520:AE520)),0)</f>
        <v>0</v>
      </c>
      <c r="AJ520" s="5">
        <f>IF(S520&gt;0,RANK(S520,(N520:P520,Q520:AE520)),0)</f>
        <v>0</v>
      </c>
      <c r="AK520" s="2">
        <f t="shared" si="206"/>
        <v>0</v>
      </c>
      <c r="AL520" s="2">
        <f t="shared" si="207"/>
        <v>0</v>
      </c>
      <c r="AM520" s="2">
        <f t="shared" si="208"/>
        <v>0</v>
      </c>
      <c r="AN520" s="2">
        <f t="shared" si="209"/>
        <v>0</v>
      </c>
      <c r="AP520" t="s">
        <v>196</v>
      </c>
      <c r="AQ520" t="s">
        <v>925</v>
      </c>
      <c r="AR520">
        <v>2</v>
      </c>
      <c r="AT520" s="77">
        <v>53</v>
      </c>
      <c r="AU520" s="79">
        <v>55</v>
      </c>
      <c r="AV520" s="82">
        <f t="shared" si="210"/>
        <v>53055</v>
      </c>
      <c r="AW520" s="82">
        <f t="shared" si="213"/>
        <v>53055</v>
      </c>
      <c r="AX520" s="5" t="s">
        <v>195</v>
      </c>
    </row>
    <row r="521" spans="1:50" ht="15" hidden="1" customHeight="1" outlineLevel="1" x14ac:dyDescent="0.2">
      <c r="A521" t="s">
        <v>259</v>
      </c>
      <c r="B521" t="s">
        <v>925</v>
      </c>
      <c r="C521" s="1">
        <f t="shared" si="199"/>
        <v>73079</v>
      </c>
      <c r="D521" s="7">
        <f>IF(N521&gt;0, RANK(N521,(N521:P521,Q521:AE521)),0)</f>
        <v>1</v>
      </c>
      <c r="E521" s="7">
        <f>IF(O521&gt;0,RANK(O521,(N521:P521,Q521:AE521)),0)</f>
        <v>2</v>
      </c>
      <c r="F521" s="7">
        <f>IF(P521&gt;0,RANK(P521,(N521:P521,Q521:AE521)),0)</f>
        <v>0</v>
      </c>
      <c r="G521" s="45">
        <f t="shared" si="211"/>
        <v>40</v>
      </c>
      <c r="H521" s="48">
        <f t="shared" si="212"/>
        <v>5.4735286470805567E-4</v>
      </c>
      <c r="I521" s="2"/>
      <c r="J521" s="2">
        <f t="shared" si="202"/>
        <v>0.49869319503550952</v>
      </c>
      <c r="K521" s="2">
        <f t="shared" si="203"/>
        <v>0.49814584217080143</v>
      </c>
      <c r="L521" s="2">
        <f t="shared" si="204"/>
        <v>0</v>
      </c>
      <c r="M521" s="2">
        <f t="shared" si="205"/>
        <v>3.1609627936889928E-3</v>
      </c>
      <c r="N521" s="1">
        <v>36444</v>
      </c>
      <c r="O521" s="1">
        <v>36404</v>
      </c>
      <c r="U521" s="1">
        <v>231</v>
      </c>
      <c r="AG521" s="5">
        <f>IF(Q521&gt;0,RANK(Q521,(N521:P521,Q521:AE521)),0)</f>
        <v>0</v>
      </c>
      <c r="AH521" s="5">
        <f>IF(R521&gt;0,RANK(R521,(N521:P521,Q521:AE521)),0)</f>
        <v>0</v>
      </c>
      <c r="AI521" s="5">
        <f>IF(T521&gt;0,RANK(T521,(N521:P521,Q521:AE521)),0)</f>
        <v>0</v>
      </c>
      <c r="AJ521" s="5">
        <f>IF(S521&gt;0,RANK(S521,(N521:P521,Q521:AE521)),0)</f>
        <v>0</v>
      </c>
      <c r="AK521" s="2">
        <f t="shared" si="206"/>
        <v>0</v>
      </c>
      <c r="AL521" s="2">
        <f t="shared" si="207"/>
        <v>0</v>
      </c>
      <c r="AM521" s="2">
        <f t="shared" si="208"/>
        <v>0</v>
      </c>
      <c r="AN521" s="2">
        <f t="shared" si="209"/>
        <v>0</v>
      </c>
      <c r="AP521" t="s">
        <v>259</v>
      </c>
      <c r="AQ521" t="s">
        <v>925</v>
      </c>
      <c r="AT521" s="77">
        <v>53</v>
      </c>
      <c r="AU521" s="79">
        <v>57</v>
      </c>
      <c r="AV521" s="82">
        <f t="shared" si="210"/>
        <v>53057</v>
      </c>
      <c r="AW521" s="82">
        <f t="shared" si="213"/>
        <v>53057</v>
      </c>
      <c r="AX521" s="5" t="s">
        <v>195</v>
      </c>
    </row>
    <row r="522" spans="1:50" ht="15" hidden="1" customHeight="1" outlineLevel="1" x14ac:dyDescent="0.2">
      <c r="A522" t="s">
        <v>241</v>
      </c>
      <c r="B522" t="s">
        <v>925</v>
      </c>
      <c r="C522" s="1">
        <f t="shared" si="199"/>
        <v>7260</v>
      </c>
      <c r="D522" s="7">
        <f>IF(N522&gt;0, RANK(N522,(N522:P522,Q522:AE522)),0)</f>
        <v>2</v>
      </c>
      <c r="E522" s="7">
        <f>IF(O522&gt;0,RANK(O522,(N522:P522,Q522:AE522)),0)</f>
        <v>1</v>
      </c>
      <c r="F522" s="7">
        <f>IF(P522&gt;0,RANK(P522,(N522:P522,Q522:AE522)),0)</f>
        <v>0</v>
      </c>
      <c r="G522" s="45">
        <f t="shared" si="211"/>
        <v>987</v>
      </c>
      <c r="H522" s="48">
        <f t="shared" si="212"/>
        <v>0.1359504132231405</v>
      </c>
      <c r="I522" s="2"/>
      <c r="J522" s="2">
        <f t="shared" si="202"/>
        <v>0.43099173553719006</v>
      </c>
      <c r="K522" s="2">
        <f t="shared" si="203"/>
        <v>0.56694214876033056</v>
      </c>
      <c r="L522" s="2">
        <f t="shared" si="204"/>
        <v>0</v>
      </c>
      <c r="M522" s="2">
        <f t="shared" si="205"/>
        <v>2.0661157024793875E-3</v>
      </c>
      <c r="N522" s="1">
        <v>3129</v>
      </c>
      <c r="O522" s="1">
        <v>4116</v>
      </c>
      <c r="U522" s="1">
        <v>15</v>
      </c>
      <c r="AG522" s="5">
        <f>IF(Q522&gt;0,RANK(Q522,(N522:P522,Q522:AE522)),0)</f>
        <v>0</v>
      </c>
      <c r="AH522" s="5">
        <f>IF(R522&gt;0,RANK(R522,(N522:P522,Q522:AE522)),0)</f>
        <v>0</v>
      </c>
      <c r="AI522" s="5">
        <f>IF(T522&gt;0,RANK(T522,(N522:P522,Q522:AE522)),0)</f>
        <v>0</v>
      </c>
      <c r="AJ522" s="5">
        <f>IF(S522&gt;0,RANK(S522,(N522:P522,Q522:AE522)),0)</f>
        <v>0</v>
      </c>
      <c r="AK522" s="2">
        <f t="shared" si="206"/>
        <v>0</v>
      </c>
      <c r="AL522" s="2">
        <f t="shared" si="207"/>
        <v>0</v>
      </c>
      <c r="AM522" s="2">
        <f t="shared" si="208"/>
        <v>0</v>
      </c>
      <c r="AN522" s="2">
        <f t="shared" si="209"/>
        <v>0</v>
      </c>
      <c r="AP522" t="s">
        <v>241</v>
      </c>
      <c r="AQ522" t="s">
        <v>925</v>
      </c>
      <c r="AR522">
        <v>3</v>
      </c>
      <c r="AT522" s="77">
        <v>53</v>
      </c>
      <c r="AU522" s="79">
        <v>59</v>
      </c>
      <c r="AV522" s="82">
        <f t="shared" si="210"/>
        <v>53059</v>
      </c>
      <c r="AW522" s="82">
        <f t="shared" si="213"/>
        <v>53059</v>
      </c>
      <c r="AX522" s="5" t="s">
        <v>195</v>
      </c>
    </row>
    <row r="523" spans="1:50" ht="15" hidden="1" customHeight="1" outlineLevel="1" x14ac:dyDescent="0.2">
      <c r="A523" t="s">
        <v>125</v>
      </c>
      <c r="B523" t="s">
        <v>925</v>
      </c>
      <c r="C523" s="1">
        <f t="shared" si="199"/>
        <v>436280</v>
      </c>
      <c r="D523" s="7">
        <f>IF(N523&gt;0, RANK(N523,(N523:P523,Q523:AE523)),0)</f>
        <v>1</v>
      </c>
      <c r="E523" s="7">
        <f>IF(O523&gt;0,RANK(O523,(N523:P523,Q523:AE523)),0)</f>
        <v>2</v>
      </c>
      <c r="F523" s="7">
        <f>IF(P523&gt;0,RANK(P523,(N523:P523,Q523:AE523)),0)</f>
        <v>0</v>
      </c>
      <c r="G523" s="45">
        <f t="shared" si="211"/>
        <v>55079</v>
      </c>
      <c r="H523" s="48">
        <f t="shared" si="212"/>
        <v>0.12624690565691757</v>
      </c>
      <c r="I523" s="2"/>
      <c r="J523" s="2">
        <f t="shared" si="202"/>
        <v>0.56128174566791966</v>
      </c>
      <c r="K523" s="2">
        <f t="shared" si="203"/>
        <v>0.43503484001100212</v>
      </c>
      <c r="L523" s="2">
        <f t="shared" si="204"/>
        <v>0</v>
      </c>
      <c r="M523" s="2">
        <f t="shared" si="205"/>
        <v>3.6834143210782155E-3</v>
      </c>
      <c r="N523" s="1">
        <v>244876</v>
      </c>
      <c r="O523" s="1">
        <v>189797</v>
      </c>
      <c r="U523" s="1">
        <v>1607</v>
      </c>
      <c r="AG523" s="5">
        <f>IF(Q523&gt;0,RANK(Q523,(N523:P523,Q523:AE523)),0)</f>
        <v>0</v>
      </c>
      <c r="AH523" s="5">
        <f>IF(R523&gt;0,RANK(R523,(N523:P523,Q523:AE523)),0)</f>
        <v>0</v>
      </c>
      <c r="AI523" s="5">
        <f>IF(T523&gt;0,RANK(T523,(N523:P523,Q523:AE523)),0)</f>
        <v>0</v>
      </c>
      <c r="AJ523" s="5">
        <f>IF(S523&gt;0,RANK(S523,(N523:P523,Q523:AE523)),0)</f>
        <v>0</v>
      </c>
      <c r="AK523" s="2">
        <f t="shared" si="206"/>
        <v>0</v>
      </c>
      <c r="AL523" s="2">
        <f t="shared" si="207"/>
        <v>0</v>
      </c>
      <c r="AM523" s="2">
        <f t="shared" si="208"/>
        <v>0</v>
      </c>
      <c r="AN523" s="2">
        <f t="shared" si="209"/>
        <v>0</v>
      </c>
      <c r="AP523" t="s">
        <v>125</v>
      </c>
      <c r="AQ523" t="s">
        <v>925</v>
      </c>
      <c r="AT523" s="77">
        <v>53</v>
      </c>
      <c r="AU523" s="79">
        <v>61</v>
      </c>
      <c r="AV523" s="82">
        <f t="shared" si="210"/>
        <v>53061</v>
      </c>
      <c r="AW523" s="82">
        <f t="shared" si="213"/>
        <v>53061</v>
      </c>
      <c r="AX523" s="5" t="s">
        <v>195</v>
      </c>
    </row>
    <row r="524" spans="1:50" ht="15" hidden="1" customHeight="1" outlineLevel="1" x14ac:dyDescent="0.2">
      <c r="A524" t="s">
        <v>414</v>
      </c>
      <c r="B524" t="s">
        <v>925</v>
      </c>
      <c r="C524" s="1">
        <f t="shared" si="199"/>
        <v>293925</v>
      </c>
      <c r="D524" s="7">
        <f>IF(N524&gt;0, RANK(N524,(N524:P524,Q524:AE524)),0)</f>
        <v>2</v>
      </c>
      <c r="E524" s="7">
        <f>IF(O524&gt;0,RANK(O524,(N524:P524,Q524:AE524)),0)</f>
        <v>1</v>
      </c>
      <c r="F524" s="7">
        <f>IF(P524&gt;0,RANK(P524,(N524:P524,Q524:AE524)),0)</f>
        <v>0</v>
      </c>
      <c r="G524" s="45">
        <f t="shared" si="211"/>
        <v>29404</v>
      </c>
      <c r="H524" s="48">
        <f t="shared" si="212"/>
        <v>0.10003912562728587</v>
      </c>
      <c r="I524" s="2"/>
      <c r="J524" s="2">
        <f t="shared" si="202"/>
        <v>0.44818916390235602</v>
      </c>
      <c r="K524" s="2">
        <f t="shared" si="203"/>
        <v>0.54822828952964187</v>
      </c>
      <c r="L524" s="2">
        <f t="shared" si="204"/>
        <v>0</v>
      </c>
      <c r="M524" s="2">
        <f t="shared" si="205"/>
        <v>3.5825465680020541E-3</v>
      </c>
      <c r="N524" s="1">
        <v>131734</v>
      </c>
      <c r="O524" s="1">
        <v>161138</v>
      </c>
      <c r="U524" s="1">
        <v>1053</v>
      </c>
      <c r="AG524" s="5">
        <f>IF(Q524&gt;0,RANK(Q524,(N524:P524,Q524:AE524)),0)</f>
        <v>0</v>
      </c>
      <c r="AH524" s="5">
        <f>IF(R524&gt;0,RANK(R524,(N524:P524,Q524:AE524)),0)</f>
        <v>0</v>
      </c>
      <c r="AI524" s="5">
        <f>IF(T524&gt;0,RANK(T524,(N524:P524,Q524:AE524)),0)</f>
        <v>0</v>
      </c>
      <c r="AJ524" s="5">
        <f>IF(S524&gt;0,RANK(S524,(N524:P524,Q524:AE524)),0)</f>
        <v>0</v>
      </c>
      <c r="AK524" s="2">
        <f t="shared" si="206"/>
        <v>0</v>
      </c>
      <c r="AL524" s="2">
        <f t="shared" si="207"/>
        <v>0</v>
      </c>
      <c r="AM524" s="2">
        <f t="shared" si="208"/>
        <v>0</v>
      </c>
      <c r="AN524" s="2">
        <f t="shared" si="209"/>
        <v>0</v>
      </c>
      <c r="AP524" t="s">
        <v>414</v>
      </c>
      <c r="AQ524" t="s">
        <v>925</v>
      </c>
      <c r="AR524">
        <v>5</v>
      </c>
      <c r="AT524" s="77">
        <v>53</v>
      </c>
      <c r="AU524" s="79">
        <v>63</v>
      </c>
      <c r="AV524" s="82">
        <f t="shared" si="210"/>
        <v>53063</v>
      </c>
      <c r="AW524" s="82">
        <f t="shared" si="213"/>
        <v>53063</v>
      </c>
      <c r="AX524" s="5" t="s">
        <v>195</v>
      </c>
    </row>
    <row r="525" spans="1:50" ht="15" hidden="1" customHeight="1" outlineLevel="1" x14ac:dyDescent="0.2">
      <c r="A525" t="s">
        <v>525</v>
      </c>
      <c r="B525" t="s">
        <v>925</v>
      </c>
      <c r="C525" s="1">
        <f t="shared" si="199"/>
        <v>28371</v>
      </c>
      <c r="D525" s="7">
        <f>IF(N525&gt;0, RANK(N525,(N525:P525,Q525:AE525)),0)</f>
        <v>2</v>
      </c>
      <c r="E525" s="7">
        <f>IF(O525&gt;0,RANK(O525,(N525:P525,Q525:AE525)),0)</f>
        <v>1</v>
      </c>
      <c r="F525" s="7">
        <f>IF(P525&gt;0,RANK(P525,(N525:P525,Q525:AE525)),0)</f>
        <v>0</v>
      </c>
      <c r="G525" s="45">
        <f t="shared" si="211"/>
        <v>13509</v>
      </c>
      <c r="H525" s="48">
        <f t="shared" si="212"/>
        <v>0.47615522893095064</v>
      </c>
      <c r="I525" s="2"/>
      <c r="J525" s="2">
        <f t="shared" si="202"/>
        <v>0.26058298967255294</v>
      </c>
      <c r="K525" s="2">
        <f t="shared" si="203"/>
        <v>0.73673821860350353</v>
      </c>
      <c r="L525" s="2">
        <f t="shared" si="204"/>
        <v>0</v>
      </c>
      <c r="M525" s="2">
        <f t="shared" si="205"/>
        <v>2.6787917239435854E-3</v>
      </c>
      <c r="N525" s="1">
        <v>7393</v>
      </c>
      <c r="O525" s="1">
        <v>20902</v>
      </c>
      <c r="U525" s="1">
        <v>76</v>
      </c>
      <c r="AG525" s="5">
        <f>IF(Q525&gt;0,RANK(Q525,(N525:P525,Q525:AE525)),0)</f>
        <v>0</v>
      </c>
      <c r="AH525" s="5">
        <f>IF(R525&gt;0,RANK(R525,(N525:P525,Q525:AE525)),0)</f>
        <v>0</v>
      </c>
      <c r="AI525" s="5">
        <f>IF(T525&gt;0,RANK(T525,(N525:P525,Q525:AE525)),0)</f>
        <v>0</v>
      </c>
      <c r="AJ525" s="5">
        <f>IF(S525&gt;0,RANK(S525,(N525:P525,Q525:AE525)),0)</f>
        <v>0</v>
      </c>
      <c r="AK525" s="2">
        <f t="shared" si="206"/>
        <v>0</v>
      </c>
      <c r="AL525" s="2">
        <f t="shared" si="207"/>
        <v>0</v>
      </c>
      <c r="AM525" s="2">
        <f t="shared" si="208"/>
        <v>0</v>
      </c>
      <c r="AN525" s="2">
        <f t="shared" si="209"/>
        <v>0</v>
      </c>
      <c r="AP525" t="s">
        <v>525</v>
      </c>
      <c r="AQ525" t="s">
        <v>925</v>
      </c>
      <c r="AR525">
        <v>5</v>
      </c>
      <c r="AT525" s="77">
        <v>53</v>
      </c>
      <c r="AU525" s="79">
        <v>65</v>
      </c>
      <c r="AV525" s="82">
        <f t="shared" si="210"/>
        <v>53065</v>
      </c>
      <c r="AW525" s="82">
        <f t="shared" si="213"/>
        <v>53065</v>
      </c>
      <c r="AX525" s="5" t="s">
        <v>195</v>
      </c>
    </row>
    <row r="526" spans="1:50" ht="15" hidden="1" customHeight="1" outlineLevel="1" x14ac:dyDescent="0.2">
      <c r="A526" t="s">
        <v>237</v>
      </c>
      <c r="B526" t="s">
        <v>925</v>
      </c>
      <c r="C526" s="1">
        <f t="shared" si="199"/>
        <v>166800</v>
      </c>
      <c r="D526" s="7">
        <f>IF(N526&gt;0, RANK(N526,(N526:P526,Q526:AE526)),0)</f>
        <v>1</v>
      </c>
      <c r="E526" s="7">
        <f>IF(O526&gt;0,RANK(O526,(N526:P526,Q526:AE526)),0)</f>
        <v>2</v>
      </c>
      <c r="F526" s="7">
        <f>IF(P526&gt;0,RANK(P526,(N526:P526,Q526:AE526)),0)</f>
        <v>0</v>
      </c>
      <c r="G526" s="45">
        <f t="shared" si="211"/>
        <v>21217</v>
      </c>
      <c r="H526" s="48">
        <f t="shared" si="212"/>
        <v>0.12720023980815348</v>
      </c>
      <c r="I526" s="2"/>
      <c r="J526" s="2">
        <f t="shared" si="202"/>
        <v>0.5618884892086331</v>
      </c>
      <c r="K526" s="2">
        <f t="shared" si="203"/>
        <v>0.43468824940047962</v>
      </c>
      <c r="L526" s="2">
        <f t="shared" si="204"/>
        <v>0</v>
      </c>
      <c r="M526" s="2">
        <f t="shared" si="205"/>
        <v>3.4232613908872778E-3</v>
      </c>
      <c r="N526" s="1">
        <v>93723</v>
      </c>
      <c r="O526" s="1">
        <v>72506</v>
      </c>
      <c r="U526" s="1">
        <v>571</v>
      </c>
      <c r="AG526" s="5">
        <f>IF(Q526&gt;0,RANK(Q526,(N526:P526,Q526:AE526)),0)</f>
        <v>0</v>
      </c>
      <c r="AH526" s="5">
        <f>IF(R526&gt;0,RANK(R526,(N526:P526,Q526:AE526)),0)</f>
        <v>0</v>
      </c>
      <c r="AI526" s="5">
        <f>IF(T526&gt;0,RANK(T526,(N526:P526,Q526:AE526)),0)</f>
        <v>0</v>
      </c>
      <c r="AJ526" s="5">
        <f>IF(S526&gt;0,RANK(S526,(N526:P526,Q526:AE526)),0)</f>
        <v>0</v>
      </c>
      <c r="AK526" s="2">
        <f t="shared" si="206"/>
        <v>0</v>
      </c>
      <c r="AL526" s="2">
        <f t="shared" si="207"/>
        <v>0</v>
      </c>
      <c r="AM526" s="2">
        <f t="shared" si="208"/>
        <v>0</v>
      </c>
      <c r="AN526" s="2">
        <f t="shared" si="209"/>
        <v>0</v>
      </c>
      <c r="AP526" t="s">
        <v>237</v>
      </c>
      <c r="AQ526" t="s">
        <v>925</v>
      </c>
      <c r="AT526" s="77">
        <v>53</v>
      </c>
      <c r="AU526" s="79">
        <v>67</v>
      </c>
      <c r="AV526" s="82">
        <f t="shared" si="210"/>
        <v>53067</v>
      </c>
      <c r="AW526" s="82">
        <f t="shared" si="213"/>
        <v>53067</v>
      </c>
      <c r="AX526" s="5" t="s">
        <v>195</v>
      </c>
    </row>
    <row r="527" spans="1:50" ht="15" hidden="1" customHeight="1" outlineLevel="1" x14ac:dyDescent="0.2">
      <c r="A527" t="s">
        <v>894</v>
      </c>
      <c r="B527" t="s">
        <v>925</v>
      </c>
      <c r="C527" s="1">
        <f t="shared" si="199"/>
        <v>2970</v>
      </c>
      <c r="D527" s="7">
        <f>IF(N527&gt;0, RANK(N527,(N527:P527,Q527:AE527)),0)</f>
        <v>2</v>
      </c>
      <c r="E527" s="7">
        <f>IF(O527&gt;0,RANK(O527,(N527:P527,Q527:AE527)),0)</f>
        <v>1</v>
      </c>
      <c r="F527" s="7">
        <f>IF(P527&gt;0,RANK(P527,(N527:P527,Q527:AE527)),0)</f>
        <v>0</v>
      </c>
      <c r="G527" s="45">
        <f t="shared" si="211"/>
        <v>760</v>
      </c>
      <c r="H527" s="48">
        <f t="shared" si="212"/>
        <v>0.25589225589225589</v>
      </c>
      <c r="I527" s="2"/>
      <c r="J527" s="2">
        <f t="shared" si="202"/>
        <v>0.37104377104377106</v>
      </c>
      <c r="K527" s="2">
        <f t="shared" si="203"/>
        <v>0.6269360269360269</v>
      </c>
      <c r="L527" s="2">
        <f t="shared" si="204"/>
        <v>0</v>
      </c>
      <c r="M527" s="2">
        <f t="shared" si="205"/>
        <v>2.0202020202020332E-3</v>
      </c>
      <c r="N527" s="1">
        <v>1102</v>
      </c>
      <c r="O527" s="1">
        <v>1862</v>
      </c>
      <c r="U527" s="1">
        <v>6</v>
      </c>
      <c r="AG527" s="5">
        <f>IF(Q527&gt;0,RANK(Q527,(N527:P527,Q527:AE527)),0)</f>
        <v>0</v>
      </c>
      <c r="AH527" s="5">
        <f>IF(R527&gt;0,RANK(R527,(N527:P527,Q527:AE527)),0)</f>
        <v>0</v>
      </c>
      <c r="AI527" s="5">
        <f>IF(T527&gt;0,RANK(T527,(N527:P527,Q527:AE527)),0)</f>
        <v>0</v>
      </c>
      <c r="AJ527" s="5">
        <f>IF(S527&gt;0,RANK(S527,(N527:P527,Q527:AE527)),0)</f>
        <v>0</v>
      </c>
      <c r="AK527" s="2">
        <f t="shared" si="206"/>
        <v>0</v>
      </c>
      <c r="AL527" s="2">
        <f t="shared" si="207"/>
        <v>0</v>
      </c>
      <c r="AM527" s="2">
        <f t="shared" si="208"/>
        <v>0</v>
      </c>
      <c r="AN527" s="2">
        <f t="shared" si="209"/>
        <v>0</v>
      </c>
      <c r="AP527" t="s">
        <v>894</v>
      </c>
      <c r="AQ527" t="s">
        <v>925</v>
      </c>
      <c r="AR527">
        <v>3</v>
      </c>
      <c r="AT527" s="77">
        <v>53</v>
      </c>
      <c r="AU527" s="79">
        <v>69</v>
      </c>
      <c r="AV527" s="82">
        <f t="shared" si="210"/>
        <v>53069</v>
      </c>
      <c r="AW527" s="82">
        <f t="shared" si="213"/>
        <v>53069</v>
      </c>
      <c r="AX527" s="5" t="s">
        <v>195</v>
      </c>
    </row>
    <row r="528" spans="1:50" ht="15" hidden="1" customHeight="1" outlineLevel="1" x14ac:dyDescent="0.2">
      <c r="A528" t="s">
        <v>244</v>
      </c>
      <c r="B528" t="s">
        <v>925</v>
      </c>
      <c r="C528" s="1">
        <f t="shared" si="199"/>
        <v>30989</v>
      </c>
      <c r="D528" s="7">
        <f>IF(N528&gt;0, RANK(N528,(N528:P528,Q528:AE528)),0)</f>
        <v>2</v>
      </c>
      <c r="E528" s="7">
        <f>IF(O528&gt;0,RANK(O528,(N528:P528,Q528:AE528)),0)</f>
        <v>1</v>
      </c>
      <c r="F528" s="7">
        <f>IF(P528&gt;0,RANK(P528,(N528:P528,Q528:AE528)),0)</f>
        <v>0</v>
      </c>
      <c r="G528" s="45">
        <f t="shared" si="211"/>
        <v>4285</v>
      </c>
      <c r="H528" s="48">
        <f t="shared" si="212"/>
        <v>0.13827487172867792</v>
      </c>
      <c r="I528" s="2"/>
      <c r="J528" s="2">
        <f t="shared" si="202"/>
        <v>0.42934589693116915</v>
      </c>
      <c r="K528" s="2">
        <f t="shared" si="203"/>
        <v>0.56762076865984701</v>
      </c>
      <c r="L528" s="2">
        <f t="shared" si="204"/>
        <v>0</v>
      </c>
      <c r="M528" s="2">
        <f t="shared" si="205"/>
        <v>3.0333344089837899E-3</v>
      </c>
      <c r="N528" s="1">
        <v>13305</v>
      </c>
      <c r="O528" s="1">
        <v>17590</v>
      </c>
      <c r="U528" s="1">
        <v>94</v>
      </c>
      <c r="AG528" s="5">
        <f>IF(Q528&gt;0,RANK(Q528,(N528:P528,Q528:AE528)),0)</f>
        <v>0</v>
      </c>
      <c r="AH528" s="5">
        <f>IF(R528&gt;0,RANK(R528,(N528:P528,Q528:AE528)),0)</f>
        <v>0</v>
      </c>
      <c r="AI528" s="5">
        <f>IF(T528&gt;0,RANK(T528,(N528:P528,Q528:AE528)),0)</f>
        <v>0</v>
      </c>
      <c r="AJ528" s="5">
        <f>IF(S528&gt;0,RANK(S528,(N528:P528,Q528:AE528)),0)</f>
        <v>0</v>
      </c>
      <c r="AK528" s="2">
        <f t="shared" si="206"/>
        <v>0</v>
      </c>
      <c r="AL528" s="2">
        <f t="shared" si="207"/>
        <v>0</v>
      </c>
      <c r="AM528" s="2">
        <f t="shared" si="208"/>
        <v>0</v>
      </c>
      <c r="AN528" s="2">
        <f t="shared" si="209"/>
        <v>0</v>
      </c>
      <c r="AP528" t="s">
        <v>244</v>
      </c>
      <c r="AQ528" t="s">
        <v>925</v>
      </c>
      <c r="AT528" s="77">
        <v>53</v>
      </c>
      <c r="AU528" s="79">
        <v>71</v>
      </c>
      <c r="AV528" s="82">
        <f t="shared" si="210"/>
        <v>53071</v>
      </c>
      <c r="AW528" s="82">
        <f t="shared" si="213"/>
        <v>53071</v>
      </c>
      <c r="AX528" s="5" t="s">
        <v>195</v>
      </c>
    </row>
    <row r="529" spans="1:50" ht="15" hidden="1" customHeight="1" outlineLevel="1" x14ac:dyDescent="0.2">
      <c r="A529" t="s">
        <v>245</v>
      </c>
      <c r="B529" t="s">
        <v>925</v>
      </c>
      <c r="C529" s="1">
        <f t="shared" si="199"/>
        <v>137935</v>
      </c>
      <c r="D529" s="7">
        <f>IF(N529&gt;0, RANK(N529,(N529:P529,Q529:AE529)),0)</f>
        <v>1</v>
      </c>
      <c r="E529" s="7">
        <f>IF(O529&gt;0,RANK(O529,(N529:P529,Q529:AE529)),0)</f>
        <v>2</v>
      </c>
      <c r="F529" s="7">
        <f>IF(P529&gt;0,RANK(P529,(N529:P529,Q529:AE529)),0)</f>
        <v>0</v>
      </c>
      <c r="G529" s="45">
        <f t="shared" si="211"/>
        <v>26448</v>
      </c>
      <c r="H529" s="48">
        <f t="shared" si="212"/>
        <v>0.19174248740348715</v>
      </c>
      <c r="I529" s="2"/>
      <c r="J529" s="2">
        <f t="shared" si="202"/>
        <v>0.59442491028382938</v>
      </c>
      <c r="K529" s="2">
        <f t="shared" si="203"/>
        <v>0.40268242288034217</v>
      </c>
      <c r="L529" s="2">
        <f t="shared" si="204"/>
        <v>0</v>
      </c>
      <c r="M529" s="2">
        <f t="shared" si="205"/>
        <v>2.8926668358284502E-3</v>
      </c>
      <c r="N529" s="1">
        <v>81992</v>
      </c>
      <c r="O529" s="1">
        <v>55544</v>
      </c>
      <c r="U529" s="1">
        <v>399</v>
      </c>
      <c r="AG529" s="5">
        <f>IF(Q529&gt;0,RANK(Q529,(N529:P529,Q529:AE529)),0)</f>
        <v>0</v>
      </c>
      <c r="AH529" s="5">
        <f>IF(R529&gt;0,RANK(R529,(N529:P529,Q529:AE529)),0)</f>
        <v>0</v>
      </c>
      <c r="AI529" s="5">
        <f>IF(T529&gt;0,RANK(T529,(N529:P529,Q529:AE529)),0)</f>
        <v>0</v>
      </c>
      <c r="AJ529" s="5">
        <f>IF(S529&gt;0,RANK(S529,(N529:P529,Q529:AE529)),0)</f>
        <v>0</v>
      </c>
      <c r="AK529" s="2">
        <f t="shared" si="206"/>
        <v>0</v>
      </c>
      <c r="AL529" s="2">
        <f t="shared" si="207"/>
        <v>0</v>
      </c>
      <c r="AM529" s="2">
        <f t="shared" si="208"/>
        <v>0</v>
      </c>
      <c r="AN529" s="2">
        <f t="shared" si="209"/>
        <v>0</v>
      </c>
      <c r="AP529" t="s">
        <v>245</v>
      </c>
      <c r="AQ529" t="s">
        <v>925</v>
      </c>
      <c r="AT529" s="77">
        <v>53</v>
      </c>
      <c r="AU529" s="79">
        <v>73</v>
      </c>
      <c r="AV529" s="82">
        <f t="shared" si="210"/>
        <v>53073</v>
      </c>
      <c r="AW529" s="82">
        <f t="shared" si="213"/>
        <v>53073</v>
      </c>
      <c r="AX529" s="5" t="s">
        <v>195</v>
      </c>
    </row>
    <row r="530" spans="1:50" ht="15" hidden="1" customHeight="1" outlineLevel="1" x14ac:dyDescent="0.2">
      <c r="A530" t="s">
        <v>780</v>
      </c>
      <c r="B530" t="s">
        <v>925</v>
      </c>
      <c r="C530" s="1">
        <f t="shared" si="199"/>
        <v>20934</v>
      </c>
      <c r="D530" s="7">
        <f>IF(N530&gt;0, RANK(N530,(N530:P530,Q530:AE530)),0)</f>
        <v>1</v>
      </c>
      <c r="E530" s="7">
        <f>IF(O530&gt;0,RANK(O530,(N530:P530,Q530:AE530)),0)</f>
        <v>2</v>
      </c>
      <c r="F530" s="7">
        <f>IF(P530&gt;0,RANK(P530,(N530:P530,Q530:AE530)),0)</f>
        <v>0</v>
      </c>
      <c r="G530" s="45">
        <f t="shared" si="211"/>
        <v>750</v>
      </c>
      <c r="H530" s="48">
        <f t="shared" si="212"/>
        <v>3.5826884494124391E-2</v>
      </c>
      <c r="I530" s="2"/>
      <c r="J530" s="2">
        <f t="shared" si="202"/>
        <v>0.51619375179134419</v>
      </c>
      <c r="K530" s="2">
        <f t="shared" si="203"/>
        <v>0.48036686729721984</v>
      </c>
      <c r="L530" s="2">
        <f t="shared" si="204"/>
        <v>0</v>
      </c>
      <c r="M530" s="2">
        <f t="shared" si="205"/>
        <v>3.4393809114359741E-3</v>
      </c>
      <c r="N530" s="1">
        <v>10806</v>
      </c>
      <c r="O530" s="1">
        <v>10056</v>
      </c>
      <c r="U530" s="1">
        <v>72</v>
      </c>
      <c r="AG530" s="5">
        <f>IF(Q530&gt;0,RANK(Q530,(N530:P530,Q530:AE530)),0)</f>
        <v>0</v>
      </c>
      <c r="AH530" s="5">
        <f>IF(R530&gt;0,RANK(R530,(N530:P530,Q530:AE530)),0)</f>
        <v>0</v>
      </c>
      <c r="AI530" s="5">
        <f>IF(T530&gt;0,RANK(T530,(N530:P530,Q530:AE530)),0)</f>
        <v>0</v>
      </c>
      <c r="AJ530" s="5">
        <f>IF(S530&gt;0,RANK(S530,(N530:P530,Q530:AE530)),0)</f>
        <v>0</v>
      </c>
      <c r="AK530" s="2">
        <f t="shared" si="206"/>
        <v>0</v>
      </c>
      <c r="AL530" s="2">
        <f t="shared" si="207"/>
        <v>0</v>
      </c>
      <c r="AM530" s="2">
        <f t="shared" si="208"/>
        <v>0</v>
      </c>
      <c r="AN530" s="2">
        <f t="shared" si="209"/>
        <v>0</v>
      </c>
      <c r="AP530" t="s">
        <v>780</v>
      </c>
      <c r="AQ530" t="s">
        <v>925</v>
      </c>
      <c r="AR530">
        <v>5</v>
      </c>
      <c r="AT530" s="77">
        <v>53</v>
      </c>
      <c r="AU530" s="79">
        <v>75</v>
      </c>
      <c r="AV530" s="82">
        <f t="shared" si="210"/>
        <v>53075</v>
      </c>
      <c r="AW530" s="82">
        <f t="shared" si="213"/>
        <v>53075</v>
      </c>
      <c r="AX530" s="5" t="s">
        <v>195</v>
      </c>
    </row>
    <row r="531" spans="1:50" ht="15" hidden="1" customHeight="1" outlineLevel="1" x14ac:dyDescent="0.2">
      <c r="A531" t="s">
        <v>246</v>
      </c>
      <c r="B531" t="s">
        <v>925</v>
      </c>
      <c r="C531" s="1">
        <f t="shared" si="199"/>
        <v>95545</v>
      </c>
      <c r="D531" s="7">
        <f>IF(N531&gt;0, RANK(N531,(N531:P531,Q531:AE531)),0)</f>
        <v>2</v>
      </c>
      <c r="E531" s="7">
        <f>IF(O531&gt;0,RANK(O531,(N531:P531,Q531:AE531)),0)</f>
        <v>1</v>
      </c>
      <c r="F531" s="7">
        <f>IF(P531&gt;0,RANK(P531,(N531:P531,Q531:AE531)),0)</f>
        <v>0</v>
      </c>
      <c r="G531" s="45">
        <f t="shared" si="211"/>
        <v>12945</v>
      </c>
      <c r="H531" s="48">
        <f t="shared" si="212"/>
        <v>0.13548589669789105</v>
      </c>
      <c r="I531" s="2"/>
      <c r="J531" s="2">
        <f t="shared" si="202"/>
        <v>0.43070804333036788</v>
      </c>
      <c r="K531" s="2">
        <f t="shared" si="203"/>
        <v>0.56619394002825896</v>
      </c>
      <c r="L531" s="2">
        <f t="shared" si="204"/>
        <v>0</v>
      </c>
      <c r="M531" s="2">
        <f t="shared" si="205"/>
        <v>3.0980166413732135E-3</v>
      </c>
      <c r="N531" s="1">
        <v>41152</v>
      </c>
      <c r="O531" s="1">
        <v>54097</v>
      </c>
      <c r="U531" s="1">
        <v>296</v>
      </c>
      <c r="AG531" s="5">
        <f>IF(Q531&gt;0,RANK(Q531,(N531:P531,Q531:AE531)),0)</f>
        <v>0</v>
      </c>
      <c r="AH531" s="5">
        <f>IF(R531&gt;0,RANK(R531,(N531:P531,Q531:AE531)),0)</f>
        <v>0</v>
      </c>
      <c r="AI531" s="5">
        <f>IF(T531&gt;0,RANK(T531,(N531:P531,Q531:AE531)),0)</f>
        <v>0</v>
      </c>
      <c r="AJ531" s="5">
        <f>IF(S531&gt;0,RANK(S531,(N531:P531,Q531:AE531)),0)</f>
        <v>0</v>
      </c>
      <c r="AK531" s="2">
        <f t="shared" si="206"/>
        <v>0</v>
      </c>
      <c r="AL531" s="2">
        <f t="shared" si="207"/>
        <v>0</v>
      </c>
      <c r="AM531" s="2">
        <f t="shared" si="208"/>
        <v>0</v>
      </c>
      <c r="AN531" s="2">
        <f t="shared" si="209"/>
        <v>0</v>
      </c>
      <c r="AP531" t="s">
        <v>246</v>
      </c>
      <c r="AQ531" t="s">
        <v>925</v>
      </c>
      <c r="AR531">
        <v>4</v>
      </c>
      <c r="AT531" s="77">
        <v>53</v>
      </c>
      <c r="AU531" s="79">
        <v>77</v>
      </c>
      <c r="AV531" s="82">
        <f t="shared" si="210"/>
        <v>53077</v>
      </c>
      <c r="AW531" s="82">
        <f t="shared" si="213"/>
        <v>53077</v>
      </c>
      <c r="AX531" s="5" t="s">
        <v>195</v>
      </c>
    </row>
    <row r="532" spans="1:50" ht="15" customHeight="1" collapsed="1" x14ac:dyDescent="0.2">
      <c r="A532" t="s">
        <v>387</v>
      </c>
      <c r="B532" t="s">
        <v>123</v>
      </c>
      <c r="C532" s="1">
        <f t="shared" si="199"/>
        <v>4056454</v>
      </c>
      <c r="D532" s="7">
        <f>IF(N532&gt;0, RANK(N532,(N532:P532,Q532:AE532)),0)</f>
        <v>1</v>
      </c>
      <c r="E532" s="7">
        <f>IF(O532&gt;0,RANK(O532,(N532:P532,Q532:AE532)),0)</f>
        <v>2</v>
      </c>
      <c r="F532" s="7">
        <f>IF(P532&gt;0,RANK(P532,(N532:P532,Q532:AE532)),0)</f>
        <v>0</v>
      </c>
      <c r="G532" s="45">
        <f t="shared" si="211"/>
        <v>545177</v>
      </c>
      <c r="H532" s="48">
        <f t="shared" si="212"/>
        <v>0.13439743184564648</v>
      </c>
      <c r="I532" s="2"/>
      <c r="J532" s="2">
        <f t="shared" si="202"/>
        <v>0.56557845842699062</v>
      </c>
      <c r="K532" s="2">
        <f t="shared" si="203"/>
        <v>0.43118102658134422</v>
      </c>
      <c r="L532" s="2">
        <f t="shared" si="204"/>
        <v>0</v>
      </c>
      <c r="M532" s="2">
        <f t="shared" si="205"/>
        <v>3.2405149916651665E-3</v>
      </c>
      <c r="N532" s="1">
        <f>SUM(N493:N531)</f>
        <v>2294243</v>
      </c>
      <c r="O532" s="1">
        <f>SUM(O493:O531)</f>
        <v>1749066</v>
      </c>
      <c r="U532" s="45">
        <f>SUM(U493:U531)</f>
        <v>13145</v>
      </c>
      <c r="AG532" s="5">
        <f>IF(Q532&gt;0,RANK(Q532,(N532:P532,Q532:AE532)),0)</f>
        <v>0</v>
      </c>
      <c r="AH532" s="5">
        <f>IF(R532&gt;0,RANK(R532,(N532:P532,Q532:AE532)),0)</f>
        <v>0</v>
      </c>
      <c r="AI532" s="5">
        <f>IF(T532&gt;0,RANK(T532,(N532:P532,Q532:AE532)),0)</f>
        <v>0</v>
      </c>
      <c r="AJ532" s="5">
        <f>IF(S532&gt;0,RANK(S532,(N532:P532,Q532:AE532)),0)</f>
        <v>0</v>
      </c>
      <c r="AK532" s="2">
        <f t="shared" si="206"/>
        <v>0</v>
      </c>
      <c r="AL532" s="2">
        <f t="shared" si="207"/>
        <v>0</v>
      </c>
      <c r="AM532" s="2">
        <f t="shared" si="208"/>
        <v>0</v>
      </c>
      <c r="AN532" s="2">
        <f t="shared" si="209"/>
        <v>0</v>
      </c>
      <c r="AP532" t="s">
        <v>387</v>
      </c>
      <c r="AQ532" t="s">
        <v>123</v>
      </c>
      <c r="AT532" s="77">
        <v>53</v>
      </c>
      <c r="AU532" s="79"/>
      <c r="AV532" s="77">
        <v>53</v>
      </c>
      <c r="AW532" s="77">
        <f t="shared" si="213"/>
        <v>53</v>
      </c>
      <c r="AX532" s="5" t="s">
        <v>963</v>
      </c>
    </row>
    <row r="533" spans="1:50" ht="15" customHeight="1" x14ac:dyDescent="0.2">
      <c r="C533" s="1"/>
      <c r="D533" s="7"/>
      <c r="E533" s="7"/>
      <c r="F533" s="7"/>
      <c r="G533" s="45"/>
      <c r="H533" s="48"/>
      <c r="I533" s="2"/>
      <c r="AG533" s="5"/>
      <c r="AH533" s="5"/>
      <c r="AI533" s="5"/>
      <c r="AJ533" s="5"/>
      <c r="AT533" s="77"/>
      <c r="AU533" s="79"/>
      <c r="AV533" s="82"/>
      <c r="AW533" s="82"/>
    </row>
    <row r="534" spans="1:50" ht="15" hidden="1" customHeight="1" outlineLevel="1" x14ac:dyDescent="0.2">
      <c r="A534" t="s">
        <v>482</v>
      </c>
      <c r="B534" t="s">
        <v>393</v>
      </c>
      <c r="C534" s="1">
        <f t="shared" ref="C534:C565" si="214">SUM(N534:AE534)</f>
        <v>6641</v>
      </c>
      <c r="D534" s="7">
        <f>IF(N534&gt;0, RANK(N534,(N534:P534,Q534:AE534)),0)</f>
        <v>2</v>
      </c>
      <c r="E534" s="7">
        <f>IF(O534&gt;0,RANK(O534,(N534:P534,Q534:AE534)),0)</f>
        <v>1</v>
      </c>
      <c r="F534" s="7">
        <f>IF(P534&gt;0,RANK(P534,(N534:P534,Q534:AE534)),0)</f>
        <v>0</v>
      </c>
      <c r="G534" s="45">
        <f t="shared" si="211"/>
        <v>3364</v>
      </c>
      <c r="H534" s="48">
        <f t="shared" si="212"/>
        <v>0.50655021834061131</v>
      </c>
      <c r="I534" s="2"/>
      <c r="J534" s="2">
        <f t="shared" ref="J534:J565" si="215">IF($C534=0,"-",N534/$C534)</f>
        <v>0.21367263966270139</v>
      </c>
      <c r="K534" s="2">
        <f t="shared" ref="K534:K565" si="216">IF($C534=0,"-",O534/$C534)</f>
        <v>0.72022285800331276</v>
      </c>
      <c r="L534" s="2">
        <f t="shared" ref="L534:L565" si="217">IF($C534=0,"-",P534/$C534)</f>
        <v>0</v>
      </c>
      <c r="M534" s="2">
        <f t="shared" ref="M534:M565" si="218">IF(C534=0,"-",(1-J534-K534-L534))</f>
        <v>6.6104502333985904E-2</v>
      </c>
      <c r="N534" s="1">
        <v>1419</v>
      </c>
      <c r="O534" s="1">
        <v>4783</v>
      </c>
      <c r="Q534" s="1">
        <v>276</v>
      </c>
      <c r="S534" s="1">
        <v>74</v>
      </c>
      <c r="V534" s="1">
        <v>0</v>
      </c>
      <c r="W534" s="1">
        <v>0</v>
      </c>
      <c r="X534" s="1">
        <v>89</v>
      </c>
      <c r="Y534" s="1">
        <v>0</v>
      </c>
      <c r="Z534" s="1">
        <v>0</v>
      </c>
      <c r="AG534" s="5">
        <f>IF(Q534&gt;0,RANK(Q534,(N534:P534,Q534:AE534)),0)</f>
        <v>3</v>
      </c>
      <c r="AH534" s="5">
        <f>IF(R534&gt;0,RANK(R534,(N534:P534,Q534:AE534)),0)</f>
        <v>0</v>
      </c>
      <c r="AI534" s="5">
        <f>IF(T534&gt;0,RANK(T534,(N534:P534,Q534:AE534)),0)</f>
        <v>0</v>
      </c>
      <c r="AJ534" s="5">
        <f>IF(S534&gt;0,RANK(S534,(N534:P534,Q534:AE534)),0)</f>
        <v>5</v>
      </c>
      <c r="AK534" s="2">
        <f t="shared" ref="AK534:AK565" si="219">IF($C534=0,"-",Q534/$C534)</f>
        <v>4.156000602318928E-2</v>
      </c>
      <c r="AL534" s="2">
        <f t="shared" ref="AL534:AL565" si="220">IF($C534=0,"-",R534/$C534)</f>
        <v>0</v>
      </c>
      <c r="AM534" s="2">
        <f t="shared" ref="AM534:AM565" si="221">IF($C534=0,"-",T534/$C534)</f>
        <v>0</v>
      </c>
      <c r="AN534" s="2">
        <f t="shared" ref="AN534:AN565" si="222">IF($C534=0,"-",S534/$C534)</f>
        <v>1.1142900165637706E-2</v>
      </c>
      <c r="AP534" t="s">
        <v>482</v>
      </c>
      <c r="AQ534" t="s">
        <v>393</v>
      </c>
      <c r="AR534">
        <v>1</v>
      </c>
      <c r="AT534" s="77">
        <v>54</v>
      </c>
      <c r="AU534" s="79">
        <v>1</v>
      </c>
      <c r="AV534" s="82">
        <f t="shared" si="210"/>
        <v>54001</v>
      </c>
      <c r="AW534" s="82">
        <f t="shared" si="213"/>
        <v>54001</v>
      </c>
      <c r="AX534" s="5" t="s">
        <v>195</v>
      </c>
    </row>
    <row r="535" spans="1:50" ht="15" hidden="1" customHeight="1" outlineLevel="1" x14ac:dyDescent="0.2">
      <c r="A535" t="s">
        <v>98</v>
      </c>
      <c r="B535" t="s">
        <v>393</v>
      </c>
      <c r="C535" s="1">
        <f t="shared" si="214"/>
        <v>50803</v>
      </c>
      <c r="D535" s="7">
        <f>IF(N535&gt;0, RANK(N535,(N535:P535,Q535:AE535)),0)</f>
        <v>2</v>
      </c>
      <c r="E535" s="7">
        <f>IF(O535&gt;0,RANK(O535,(N535:P535,Q535:AE535)),0)</f>
        <v>1</v>
      </c>
      <c r="F535" s="7">
        <f>IF(P535&gt;0,RANK(P535,(N535:P535,Q535:AE535)),0)</f>
        <v>0</v>
      </c>
      <c r="G535" s="45">
        <f t="shared" si="211"/>
        <v>13588</v>
      </c>
      <c r="H535" s="48">
        <f t="shared" si="212"/>
        <v>0.26746451981182212</v>
      </c>
      <c r="I535" s="2"/>
      <c r="J535" s="2">
        <f t="shared" si="215"/>
        <v>0.30023817491093047</v>
      </c>
      <c r="K535" s="2">
        <f t="shared" si="216"/>
        <v>0.56770269472275259</v>
      </c>
      <c r="L535" s="2">
        <f t="shared" si="217"/>
        <v>0</v>
      </c>
      <c r="M535" s="2">
        <f t="shared" si="218"/>
        <v>0.132059130366317</v>
      </c>
      <c r="N535" s="1">
        <v>15253</v>
      </c>
      <c r="O535" s="1">
        <v>28841</v>
      </c>
      <c r="Q535" s="1">
        <v>1798</v>
      </c>
      <c r="S535" s="1">
        <v>2005</v>
      </c>
      <c r="V535" s="1">
        <v>0</v>
      </c>
      <c r="W535" s="1">
        <v>0</v>
      </c>
      <c r="X535" s="1">
        <v>2813</v>
      </c>
      <c r="Y535" s="1">
        <v>0</v>
      </c>
      <c r="Z535" s="1">
        <v>93</v>
      </c>
      <c r="AG535" s="5">
        <f>IF(Q535&gt;0,RANK(Q535,(N535:P535,Q535:AE535)),0)</f>
        <v>5</v>
      </c>
      <c r="AH535" s="5">
        <f>IF(R535&gt;0,RANK(R535,(N535:P535,Q535:AE535)),0)</f>
        <v>0</v>
      </c>
      <c r="AI535" s="5">
        <f>IF(T535&gt;0,RANK(T535,(N535:P535,Q535:AE535)),0)</f>
        <v>0</v>
      </c>
      <c r="AJ535" s="5">
        <f>IF(S535&gt;0,RANK(S535,(N535:P535,Q535:AE535)),0)</f>
        <v>4</v>
      </c>
      <c r="AK535" s="2">
        <f t="shared" si="219"/>
        <v>3.5391610731649703E-2</v>
      </c>
      <c r="AL535" s="2">
        <f t="shared" si="220"/>
        <v>0</v>
      </c>
      <c r="AM535" s="2">
        <f t="shared" si="221"/>
        <v>0</v>
      </c>
      <c r="AN535" s="2">
        <f t="shared" si="222"/>
        <v>3.9466173257484798E-2</v>
      </c>
      <c r="AP535" t="s">
        <v>98</v>
      </c>
      <c r="AQ535" t="s">
        <v>393</v>
      </c>
      <c r="AR535">
        <v>2</v>
      </c>
      <c r="AT535" s="77">
        <v>54</v>
      </c>
      <c r="AU535" s="79">
        <v>3</v>
      </c>
      <c r="AV535" s="82">
        <f t="shared" si="210"/>
        <v>54003</v>
      </c>
      <c r="AW535" s="82">
        <f t="shared" si="213"/>
        <v>54003</v>
      </c>
      <c r="AX535" s="5" t="s">
        <v>195</v>
      </c>
    </row>
    <row r="536" spans="1:50" ht="15" hidden="1" customHeight="1" outlineLevel="1" x14ac:dyDescent="0.2">
      <c r="A536" t="s">
        <v>769</v>
      </c>
      <c r="B536" t="s">
        <v>393</v>
      </c>
      <c r="C536" s="1">
        <f t="shared" si="214"/>
        <v>8976</v>
      </c>
      <c r="D536" s="7">
        <f>IF(N536&gt;0, RANK(N536,(N536:P536,Q536:AE536)),0)</f>
        <v>2</v>
      </c>
      <c r="E536" s="7">
        <f>IF(O536&gt;0,RANK(O536,(N536:P536,Q536:AE536)),0)</f>
        <v>1</v>
      </c>
      <c r="F536" s="7">
        <f>IF(P536&gt;0,RANK(P536,(N536:P536,Q536:AE536)),0)</f>
        <v>0</v>
      </c>
      <c r="G536" s="45">
        <f t="shared" si="211"/>
        <v>2936</v>
      </c>
      <c r="H536" s="48">
        <f t="shared" si="212"/>
        <v>0.32709447415329768</v>
      </c>
      <c r="I536" s="2"/>
      <c r="J536" s="2">
        <f t="shared" si="215"/>
        <v>0.31517379679144386</v>
      </c>
      <c r="K536" s="2">
        <f t="shared" si="216"/>
        <v>0.64226827094474148</v>
      </c>
      <c r="L536" s="2">
        <f t="shared" si="217"/>
        <v>0</v>
      </c>
      <c r="M536" s="2">
        <f t="shared" si="218"/>
        <v>4.2557932263814657E-2</v>
      </c>
      <c r="N536" s="1">
        <v>2829</v>
      </c>
      <c r="O536" s="1">
        <v>5765</v>
      </c>
      <c r="Q536" s="1">
        <v>151</v>
      </c>
      <c r="S536" s="1">
        <v>95</v>
      </c>
      <c r="V536" s="1">
        <v>1</v>
      </c>
      <c r="W536" s="1">
        <v>0</v>
      </c>
      <c r="X536" s="1">
        <v>135</v>
      </c>
      <c r="Y536" s="1">
        <v>0</v>
      </c>
      <c r="Z536" s="1">
        <v>0</v>
      </c>
      <c r="AG536" s="5">
        <f>IF(Q536&gt;0,RANK(Q536,(N536:P536,Q536:AE536)),0)</f>
        <v>3</v>
      </c>
      <c r="AH536" s="5">
        <f>IF(R536&gt;0,RANK(R536,(N536:P536,Q536:AE536)),0)</f>
        <v>0</v>
      </c>
      <c r="AI536" s="5">
        <f>IF(T536&gt;0,RANK(T536,(N536:P536,Q536:AE536)),0)</f>
        <v>0</v>
      </c>
      <c r="AJ536" s="5">
        <f>IF(S536&gt;0,RANK(S536,(N536:P536,Q536:AE536)),0)</f>
        <v>5</v>
      </c>
      <c r="AK536" s="2">
        <f t="shared" si="219"/>
        <v>1.6822638146167558E-2</v>
      </c>
      <c r="AL536" s="2">
        <f t="shared" si="220"/>
        <v>0</v>
      </c>
      <c r="AM536" s="2">
        <f t="shared" si="221"/>
        <v>0</v>
      </c>
      <c r="AN536" s="2">
        <f t="shared" si="222"/>
        <v>1.0583778966131907E-2</v>
      </c>
      <c r="AP536" t="s">
        <v>769</v>
      </c>
      <c r="AQ536" t="s">
        <v>393</v>
      </c>
      <c r="AR536">
        <v>3</v>
      </c>
      <c r="AT536" s="77">
        <v>54</v>
      </c>
      <c r="AU536" s="79">
        <v>5</v>
      </c>
      <c r="AV536" s="82">
        <f t="shared" si="210"/>
        <v>54005</v>
      </c>
      <c r="AW536" s="82">
        <f t="shared" si="213"/>
        <v>54005</v>
      </c>
      <c r="AX536" s="5" t="s">
        <v>195</v>
      </c>
    </row>
    <row r="537" spans="1:50" ht="15" hidden="1" customHeight="1" outlineLevel="1" x14ac:dyDescent="0.2">
      <c r="A537" t="s">
        <v>235</v>
      </c>
      <c r="B537" t="s">
        <v>393</v>
      </c>
      <c r="C537" s="1">
        <f t="shared" si="214"/>
        <v>5613</v>
      </c>
      <c r="D537" s="7">
        <f>IF(N537&gt;0, RANK(N537,(N537:P537,Q537:AE537)),0)</f>
        <v>2</v>
      </c>
      <c r="E537" s="7">
        <f>IF(O537&gt;0,RANK(O537,(N537:P537,Q537:AE537)),0)</f>
        <v>1</v>
      </c>
      <c r="F537" s="7">
        <f>IF(P537&gt;0,RANK(P537,(N537:P537,Q537:AE537)),0)</f>
        <v>0</v>
      </c>
      <c r="G537" s="45">
        <f t="shared" si="211"/>
        <v>2307</v>
      </c>
      <c r="H537" s="48">
        <f t="shared" si="212"/>
        <v>0.41101015499732763</v>
      </c>
      <c r="I537" s="2"/>
      <c r="J537" s="2">
        <f t="shared" si="215"/>
        <v>0.26581150899697131</v>
      </c>
      <c r="K537" s="2">
        <f t="shared" si="216"/>
        <v>0.67682166399429899</v>
      </c>
      <c r="L537" s="2">
        <f t="shared" si="217"/>
        <v>0</v>
      </c>
      <c r="M537" s="2">
        <f t="shared" si="218"/>
        <v>5.7366827008729748E-2</v>
      </c>
      <c r="N537" s="1">
        <v>1492</v>
      </c>
      <c r="O537" s="1">
        <v>3799</v>
      </c>
      <c r="Q537" s="1">
        <v>184</v>
      </c>
      <c r="S537" s="1">
        <v>70</v>
      </c>
      <c r="V537" s="1">
        <v>0</v>
      </c>
      <c r="W537" s="1">
        <v>1</v>
      </c>
      <c r="X537" s="1">
        <v>65</v>
      </c>
      <c r="Y537" s="1">
        <v>0</v>
      </c>
      <c r="Z537" s="1">
        <v>2</v>
      </c>
      <c r="AG537" s="5">
        <f>IF(Q537&gt;0,RANK(Q537,(N537:P537,Q537:AE537)),0)</f>
        <v>3</v>
      </c>
      <c r="AH537" s="5">
        <f>IF(R537&gt;0,RANK(R537,(N537:P537,Q537:AE537)),0)</f>
        <v>0</v>
      </c>
      <c r="AI537" s="5">
        <f>IF(T537&gt;0,RANK(T537,(N537:P537,Q537:AE537)),0)</f>
        <v>0</v>
      </c>
      <c r="AJ537" s="5">
        <f>IF(S537&gt;0,RANK(S537,(N537:P537,Q537:AE537)),0)</f>
        <v>4</v>
      </c>
      <c r="AK537" s="2">
        <f t="shared" si="219"/>
        <v>3.2781044004988422E-2</v>
      </c>
      <c r="AL537" s="2">
        <f t="shared" si="220"/>
        <v>0</v>
      </c>
      <c r="AM537" s="2">
        <f t="shared" si="221"/>
        <v>0</v>
      </c>
      <c r="AN537" s="2">
        <f t="shared" si="222"/>
        <v>1.2471049349723855E-2</v>
      </c>
      <c r="AP537" t="s">
        <v>235</v>
      </c>
      <c r="AQ537" t="s">
        <v>393</v>
      </c>
      <c r="AR537">
        <v>2</v>
      </c>
      <c r="AT537" s="77">
        <v>54</v>
      </c>
      <c r="AU537" s="79">
        <v>7</v>
      </c>
      <c r="AV537" s="82">
        <f t="shared" si="210"/>
        <v>54007</v>
      </c>
      <c r="AW537" s="82">
        <f t="shared" si="213"/>
        <v>54007</v>
      </c>
      <c r="AX537" s="5" t="s">
        <v>195</v>
      </c>
    </row>
    <row r="538" spans="1:50" ht="15" hidden="1" customHeight="1" outlineLevel="1" x14ac:dyDescent="0.2">
      <c r="A538" t="s">
        <v>134</v>
      </c>
      <c r="B538" t="s">
        <v>393</v>
      </c>
      <c r="C538" s="1">
        <f t="shared" si="214"/>
        <v>10495</v>
      </c>
      <c r="D538" s="7">
        <f>IF(N538&gt;0, RANK(N538,(N538:P538,Q538:AE538)),0)</f>
        <v>2</v>
      </c>
      <c r="E538" s="7">
        <f>IF(O538&gt;0,RANK(O538,(N538:P538,Q538:AE538)),0)</f>
        <v>1</v>
      </c>
      <c r="F538" s="7">
        <f>IF(P538&gt;0,RANK(P538,(N538:P538,Q538:AE538)),0)</f>
        <v>0</v>
      </c>
      <c r="G538" s="45">
        <f t="shared" si="211"/>
        <v>3876</v>
      </c>
      <c r="H538" s="48">
        <f t="shared" si="212"/>
        <v>0.36931872320152453</v>
      </c>
      <c r="I538" s="2"/>
      <c r="J538" s="2">
        <f t="shared" si="215"/>
        <v>0.28242020009528346</v>
      </c>
      <c r="K538" s="2">
        <f t="shared" si="216"/>
        <v>0.65173892329680805</v>
      </c>
      <c r="L538" s="2">
        <f t="shared" si="217"/>
        <v>0</v>
      </c>
      <c r="M538" s="2">
        <f t="shared" si="218"/>
        <v>6.5840876607908494E-2</v>
      </c>
      <c r="N538" s="1">
        <v>2964</v>
      </c>
      <c r="O538" s="1">
        <v>6840</v>
      </c>
      <c r="Q538" s="1">
        <v>437</v>
      </c>
      <c r="S538" s="1">
        <v>168</v>
      </c>
      <c r="V538" s="1">
        <v>0</v>
      </c>
      <c r="W538" s="1">
        <v>0</v>
      </c>
      <c r="X538" s="1">
        <v>85</v>
      </c>
      <c r="Y538" s="1">
        <v>0</v>
      </c>
      <c r="Z538" s="1">
        <v>1</v>
      </c>
      <c r="AG538" s="5">
        <f>IF(Q538&gt;0,RANK(Q538,(N538:P538,Q538:AE538)),0)</f>
        <v>3</v>
      </c>
      <c r="AH538" s="5">
        <f>IF(R538&gt;0,RANK(R538,(N538:P538,Q538:AE538)),0)</f>
        <v>0</v>
      </c>
      <c r="AI538" s="5">
        <f>IF(T538&gt;0,RANK(T538,(N538:P538,Q538:AE538)),0)</f>
        <v>0</v>
      </c>
      <c r="AJ538" s="5">
        <f>IF(S538&gt;0,RANK(S538,(N538:P538,Q538:AE538)),0)</f>
        <v>4</v>
      </c>
      <c r="AK538" s="2">
        <f t="shared" si="219"/>
        <v>4.1638875655073848E-2</v>
      </c>
      <c r="AL538" s="2">
        <f t="shared" si="220"/>
        <v>0</v>
      </c>
      <c r="AM538" s="2">
        <f t="shared" si="221"/>
        <v>0</v>
      </c>
      <c r="AN538" s="2">
        <f t="shared" si="222"/>
        <v>1.6007622677465461E-2</v>
      </c>
      <c r="AP538" t="s">
        <v>134</v>
      </c>
      <c r="AQ538" t="s">
        <v>393</v>
      </c>
      <c r="AR538">
        <v>1</v>
      </c>
      <c r="AT538" s="77">
        <v>54</v>
      </c>
      <c r="AU538" s="79">
        <v>9</v>
      </c>
      <c r="AV538" s="82">
        <f t="shared" si="210"/>
        <v>54009</v>
      </c>
      <c r="AW538" s="82">
        <f t="shared" si="213"/>
        <v>54009</v>
      </c>
      <c r="AX538" s="5" t="s">
        <v>195</v>
      </c>
    </row>
    <row r="539" spans="1:50" ht="15" hidden="1" customHeight="1" outlineLevel="1" x14ac:dyDescent="0.2">
      <c r="A539" t="s">
        <v>766</v>
      </c>
      <c r="B539" t="s">
        <v>393</v>
      </c>
      <c r="C539" s="1">
        <f t="shared" si="214"/>
        <v>37031</v>
      </c>
      <c r="D539" s="7">
        <f>IF(N539&gt;0, RANK(N539,(N539:P539,Q539:AE539)),0)</f>
        <v>2</v>
      </c>
      <c r="E539" s="7">
        <f>IF(O539&gt;0,RANK(O539,(N539:P539,Q539:AE539)),0)</f>
        <v>1</v>
      </c>
      <c r="F539" s="7">
        <f>IF(P539&gt;0,RANK(P539,(N539:P539,Q539:AE539)),0)</f>
        <v>0</v>
      </c>
      <c r="G539" s="45">
        <f t="shared" si="211"/>
        <v>6599</v>
      </c>
      <c r="H539" s="48">
        <f t="shared" si="212"/>
        <v>0.17820204693365019</v>
      </c>
      <c r="I539" s="2"/>
      <c r="J539" s="2">
        <f t="shared" si="215"/>
        <v>0.38213928870405878</v>
      </c>
      <c r="K539" s="2">
        <f t="shared" si="216"/>
        <v>0.56034133563770894</v>
      </c>
      <c r="L539" s="2">
        <f t="shared" si="217"/>
        <v>0</v>
      </c>
      <c r="M539" s="2">
        <f t="shared" si="218"/>
        <v>5.7519375658232286E-2</v>
      </c>
      <c r="N539" s="1">
        <v>14151</v>
      </c>
      <c r="O539" s="1">
        <v>20750</v>
      </c>
      <c r="Q539" s="1">
        <v>923</v>
      </c>
      <c r="S539" s="1">
        <v>361</v>
      </c>
      <c r="V539" s="1">
        <v>0</v>
      </c>
      <c r="W539" s="1">
        <v>0</v>
      </c>
      <c r="X539" s="1">
        <v>846</v>
      </c>
      <c r="Y539" s="1">
        <v>0</v>
      </c>
      <c r="Z539" s="1">
        <v>0</v>
      </c>
      <c r="AG539" s="5">
        <f>IF(Q539&gt;0,RANK(Q539,(N539:P539,Q539:AE539)),0)</f>
        <v>3</v>
      </c>
      <c r="AH539" s="5">
        <f>IF(R539&gt;0,RANK(R539,(N539:P539,Q539:AE539)),0)</f>
        <v>0</v>
      </c>
      <c r="AI539" s="5">
        <f>IF(T539&gt;0,RANK(T539,(N539:P539,Q539:AE539)),0)</f>
        <v>0</v>
      </c>
      <c r="AJ539" s="5">
        <f>IF(S539&gt;0,RANK(S539,(N539:P539,Q539:AE539)),0)</f>
        <v>5</v>
      </c>
      <c r="AK539" s="2">
        <f t="shared" si="219"/>
        <v>2.4925062785233994E-2</v>
      </c>
      <c r="AL539" s="2">
        <f t="shared" si="220"/>
        <v>0</v>
      </c>
      <c r="AM539" s="2">
        <f t="shared" si="221"/>
        <v>0</v>
      </c>
      <c r="AN539" s="2">
        <f t="shared" si="222"/>
        <v>9.748589020010261E-3</v>
      </c>
      <c r="AP539" t="s">
        <v>766</v>
      </c>
      <c r="AQ539" t="s">
        <v>393</v>
      </c>
      <c r="AR539">
        <v>3</v>
      </c>
      <c r="AT539" s="77">
        <v>54</v>
      </c>
      <c r="AU539" s="79">
        <v>11</v>
      </c>
      <c r="AV539" s="82">
        <f t="shared" si="210"/>
        <v>54011</v>
      </c>
      <c r="AW539" s="82">
        <f t="shared" si="213"/>
        <v>54011</v>
      </c>
      <c r="AX539" s="5" t="s">
        <v>195</v>
      </c>
    </row>
    <row r="540" spans="1:50" ht="15" hidden="1" customHeight="1" outlineLevel="1" x14ac:dyDescent="0.2">
      <c r="A540" t="s">
        <v>626</v>
      </c>
      <c r="B540" t="s">
        <v>393</v>
      </c>
      <c r="C540" s="1">
        <f t="shared" si="214"/>
        <v>2927</v>
      </c>
      <c r="D540" s="7">
        <f>IF(N540&gt;0, RANK(N540,(N540:P540,Q540:AE540)),0)</f>
        <v>2</v>
      </c>
      <c r="E540" s="7">
        <f>IF(O540&gt;0,RANK(O540,(N540:P540,Q540:AE540)),0)</f>
        <v>1</v>
      </c>
      <c r="F540" s="7">
        <f>IF(P540&gt;0,RANK(P540,(N540:P540,Q540:AE540)),0)</f>
        <v>0</v>
      </c>
      <c r="G540" s="45">
        <f t="shared" si="211"/>
        <v>1509</v>
      </c>
      <c r="H540" s="48">
        <f t="shared" si="212"/>
        <v>0.51554492654595152</v>
      </c>
      <c r="I540" s="2"/>
      <c r="J540" s="2">
        <f t="shared" si="215"/>
        <v>0.21592073795695252</v>
      </c>
      <c r="K540" s="2">
        <f t="shared" si="216"/>
        <v>0.73146566450290396</v>
      </c>
      <c r="L540" s="2">
        <f t="shared" si="217"/>
        <v>0</v>
      </c>
      <c r="M540" s="2">
        <f t="shared" si="218"/>
        <v>5.2613597540143497E-2</v>
      </c>
      <c r="N540" s="1">
        <v>632</v>
      </c>
      <c r="O540" s="1">
        <v>2141</v>
      </c>
      <c r="Q540" s="1">
        <v>76</v>
      </c>
      <c r="S540" s="1">
        <v>37</v>
      </c>
      <c r="V540" s="1">
        <v>2</v>
      </c>
      <c r="W540" s="1">
        <v>0</v>
      </c>
      <c r="X540" s="1">
        <v>39</v>
      </c>
      <c r="Y540" s="1">
        <v>0</v>
      </c>
      <c r="Z540" s="1">
        <v>0</v>
      </c>
      <c r="AG540" s="5">
        <f>IF(Q540&gt;0,RANK(Q540,(N540:P540,Q540:AE540)),0)</f>
        <v>3</v>
      </c>
      <c r="AH540" s="5">
        <f>IF(R540&gt;0,RANK(R540,(N540:P540,Q540:AE540)),0)</f>
        <v>0</v>
      </c>
      <c r="AI540" s="5">
        <f>IF(T540&gt;0,RANK(T540,(N540:P540,Q540:AE540)),0)</f>
        <v>0</v>
      </c>
      <c r="AJ540" s="5">
        <f>IF(S540&gt;0,RANK(S540,(N540:P540,Q540:AE540)),0)</f>
        <v>5</v>
      </c>
      <c r="AK540" s="2">
        <f t="shared" si="219"/>
        <v>2.5965152032798085E-2</v>
      </c>
      <c r="AL540" s="2">
        <f t="shared" si="220"/>
        <v>0</v>
      </c>
      <c r="AM540" s="2">
        <f t="shared" si="221"/>
        <v>0</v>
      </c>
      <c r="AN540" s="2">
        <f t="shared" si="222"/>
        <v>1.2640929279125385E-2</v>
      </c>
      <c r="AP540" t="s">
        <v>626</v>
      </c>
      <c r="AQ540" t="s">
        <v>393</v>
      </c>
      <c r="AR540">
        <v>2</v>
      </c>
      <c r="AT540" s="77">
        <v>54</v>
      </c>
      <c r="AU540" s="79">
        <v>13</v>
      </c>
      <c r="AV540" s="82">
        <f t="shared" si="210"/>
        <v>54013</v>
      </c>
      <c r="AW540" s="82">
        <f t="shared" si="213"/>
        <v>54013</v>
      </c>
      <c r="AX540" s="5" t="s">
        <v>195</v>
      </c>
    </row>
    <row r="541" spans="1:50" ht="15" hidden="1" customHeight="1" outlineLevel="1" x14ac:dyDescent="0.2">
      <c r="A541" t="s">
        <v>294</v>
      </c>
      <c r="B541" t="s">
        <v>393</v>
      </c>
      <c r="C541" s="1">
        <f t="shared" si="214"/>
        <v>3340</v>
      </c>
      <c r="D541" s="7">
        <f>IF(N541&gt;0, RANK(N541,(N541:P541,Q541:AE541)),0)</f>
        <v>2</v>
      </c>
      <c r="E541" s="7">
        <f>IF(O541&gt;0,RANK(O541,(N541:P541,Q541:AE541)),0)</f>
        <v>1</v>
      </c>
      <c r="F541" s="7">
        <f>IF(P541&gt;0,RANK(P541,(N541:P541,Q541:AE541)),0)</f>
        <v>0</v>
      </c>
      <c r="G541" s="45">
        <f t="shared" si="211"/>
        <v>1636</v>
      </c>
      <c r="H541" s="48">
        <f t="shared" si="212"/>
        <v>0.48982035928143713</v>
      </c>
      <c r="I541" s="2"/>
      <c r="J541" s="2">
        <f t="shared" si="215"/>
        <v>0.21976047904191617</v>
      </c>
      <c r="K541" s="2">
        <f t="shared" si="216"/>
        <v>0.70958083832335328</v>
      </c>
      <c r="L541" s="2">
        <f t="shared" si="217"/>
        <v>0</v>
      </c>
      <c r="M541" s="2">
        <f t="shared" si="218"/>
        <v>7.0658682634730519E-2</v>
      </c>
      <c r="N541" s="1">
        <v>734</v>
      </c>
      <c r="O541" s="1">
        <v>2370</v>
      </c>
      <c r="Q541" s="1">
        <v>78</v>
      </c>
      <c r="S541" s="45">
        <v>36</v>
      </c>
      <c r="V541" s="1">
        <v>0</v>
      </c>
      <c r="W541" s="1">
        <v>0</v>
      </c>
      <c r="X541" s="1">
        <v>121</v>
      </c>
      <c r="Y541" s="1">
        <v>0</v>
      </c>
      <c r="Z541" s="1">
        <v>1</v>
      </c>
      <c r="AG541" s="5">
        <f>IF(Q541&gt;0,RANK(Q541,(N541:P541,Q541:AE541)),0)</f>
        <v>4</v>
      </c>
      <c r="AH541" s="5">
        <f>IF(R541&gt;0,RANK(R541,(N541:P541,Q541:AE541)),0)</f>
        <v>0</v>
      </c>
      <c r="AI541" s="5">
        <f>IF(T541&gt;0,RANK(T541,(N541:P541,Q541:AE541)),0)</f>
        <v>0</v>
      </c>
      <c r="AJ541" s="5">
        <f>IF(S541&gt;0,RANK(S541,(N541:P541,Q541:AE541)),0)</f>
        <v>5</v>
      </c>
      <c r="AK541" s="2">
        <f t="shared" si="219"/>
        <v>2.3353293413173652E-2</v>
      </c>
      <c r="AL541" s="2">
        <f t="shared" si="220"/>
        <v>0</v>
      </c>
      <c r="AM541" s="2">
        <f t="shared" si="221"/>
        <v>0</v>
      </c>
      <c r="AN541" s="2">
        <f t="shared" si="222"/>
        <v>1.0778443113772455E-2</v>
      </c>
      <c r="AP541" t="s">
        <v>294</v>
      </c>
      <c r="AQ541" t="s">
        <v>393</v>
      </c>
      <c r="AR541">
        <v>2</v>
      </c>
      <c r="AT541" s="77">
        <v>54</v>
      </c>
      <c r="AU541" s="79">
        <v>15</v>
      </c>
      <c r="AV541" s="82">
        <f t="shared" si="210"/>
        <v>54015</v>
      </c>
      <c r="AW541" s="82">
        <f t="shared" si="213"/>
        <v>54015</v>
      </c>
      <c r="AX541" s="5" t="s">
        <v>195</v>
      </c>
    </row>
    <row r="542" spans="1:50" ht="15" hidden="1" customHeight="1" outlineLevel="1" x14ac:dyDescent="0.2">
      <c r="A542" t="s">
        <v>651</v>
      </c>
      <c r="B542" t="s">
        <v>393</v>
      </c>
      <c r="C542" s="1">
        <f t="shared" si="214"/>
        <v>3039</v>
      </c>
      <c r="D542" s="7">
        <f>IF(N542&gt;0, RANK(N542,(N542:P542,Q542:AE542)),0)</f>
        <v>2</v>
      </c>
      <c r="E542" s="7">
        <f>IF(O542&gt;0,RANK(O542,(N542:P542,Q542:AE542)),0)</f>
        <v>1</v>
      </c>
      <c r="F542" s="7">
        <f>IF(P542&gt;0,RANK(P542,(N542:P542,Q542:AE542)),0)</f>
        <v>0</v>
      </c>
      <c r="G542" s="45">
        <f t="shared" si="211"/>
        <v>1857</v>
      </c>
      <c r="H542" s="48">
        <f t="shared" si="212"/>
        <v>0.61105626850937811</v>
      </c>
      <c r="I542" s="2"/>
      <c r="J542" s="2">
        <f t="shared" si="215"/>
        <v>0.15564330371832841</v>
      </c>
      <c r="K542" s="2">
        <f t="shared" si="216"/>
        <v>0.76669957222770646</v>
      </c>
      <c r="L542" s="2">
        <f t="shared" si="217"/>
        <v>0</v>
      </c>
      <c r="M542" s="2">
        <f t="shared" si="218"/>
        <v>7.7657124053965076E-2</v>
      </c>
      <c r="N542" s="1">
        <v>473</v>
      </c>
      <c r="O542" s="1">
        <v>2330</v>
      </c>
      <c r="Q542" s="1">
        <v>110</v>
      </c>
      <c r="S542" s="1">
        <v>51</v>
      </c>
      <c r="V542" s="1">
        <v>0</v>
      </c>
      <c r="W542" s="1">
        <v>0</v>
      </c>
      <c r="X542" s="1">
        <v>74</v>
      </c>
      <c r="Y542" s="1">
        <v>0</v>
      </c>
      <c r="Z542" s="1">
        <v>1</v>
      </c>
      <c r="AG542" s="5">
        <f>IF(Q542&gt;0,RANK(Q542,(N542:P542,Q542:AE542)),0)</f>
        <v>3</v>
      </c>
      <c r="AH542" s="5">
        <f>IF(R542&gt;0,RANK(R542,(N542:P542,Q542:AE542)),0)</f>
        <v>0</v>
      </c>
      <c r="AI542" s="5">
        <f>IF(T542&gt;0,RANK(T542,(N542:P542,Q542:AE542)),0)</f>
        <v>0</v>
      </c>
      <c r="AJ542" s="5">
        <f>IF(S542&gt;0,RANK(S542,(N542:P542,Q542:AE542)),0)</f>
        <v>5</v>
      </c>
      <c r="AK542" s="2">
        <f t="shared" si="219"/>
        <v>3.61961171437973E-2</v>
      </c>
      <c r="AL542" s="2">
        <f t="shared" si="220"/>
        <v>0</v>
      </c>
      <c r="AM542" s="2">
        <f t="shared" si="221"/>
        <v>0</v>
      </c>
      <c r="AN542" s="2">
        <f t="shared" si="222"/>
        <v>1.6781836130306021E-2</v>
      </c>
      <c r="AP542" t="s">
        <v>651</v>
      </c>
      <c r="AQ542" t="s">
        <v>393</v>
      </c>
      <c r="AR542">
        <v>1</v>
      </c>
      <c r="AT542" s="77">
        <v>54</v>
      </c>
      <c r="AU542" s="79">
        <v>17</v>
      </c>
      <c r="AV542" s="82">
        <f t="shared" si="210"/>
        <v>54017</v>
      </c>
      <c r="AW542" s="82">
        <f t="shared" si="213"/>
        <v>54017</v>
      </c>
      <c r="AX542" s="5" t="s">
        <v>195</v>
      </c>
    </row>
    <row r="543" spans="1:50" ht="15" hidden="1" customHeight="1" outlineLevel="1" x14ac:dyDescent="0.2">
      <c r="A543" t="s">
        <v>320</v>
      </c>
      <c r="B543" t="s">
        <v>393</v>
      </c>
      <c r="C543" s="1">
        <f t="shared" si="214"/>
        <v>16657</v>
      </c>
      <c r="D543" s="7">
        <f>IF(N543&gt;0, RANK(N543,(N543:P543,Q543:AE543)),0)</f>
        <v>2</v>
      </c>
      <c r="E543" s="7">
        <f>IF(O543&gt;0,RANK(O543,(N543:P543,Q543:AE543)),0)</f>
        <v>1</v>
      </c>
      <c r="F543" s="7">
        <f>IF(P543&gt;0,RANK(P543,(N543:P543,Q543:AE543)),0)</f>
        <v>0</v>
      </c>
      <c r="G543" s="45">
        <f t="shared" si="211"/>
        <v>4489</v>
      </c>
      <c r="H543" s="48">
        <f t="shared" si="212"/>
        <v>0.26949630785855794</v>
      </c>
      <c r="I543" s="2"/>
      <c r="J543" s="2">
        <f t="shared" si="215"/>
        <v>0.33541454043345142</v>
      </c>
      <c r="K543" s="2">
        <f t="shared" si="216"/>
        <v>0.60491084829200936</v>
      </c>
      <c r="L543" s="2">
        <f t="shared" si="217"/>
        <v>0</v>
      </c>
      <c r="M543" s="2">
        <f t="shared" si="218"/>
        <v>5.9674611274539213E-2</v>
      </c>
      <c r="N543" s="1">
        <v>5587</v>
      </c>
      <c r="O543" s="1">
        <v>10076</v>
      </c>
      <c r="Q543" s="1">
        <v>357</v>
      </c>
      <c r="S543" s="1">
        <v>194</v>
      </c>
      <c r="V543" s="1">
        <v>0</v>
      </c>
      <c r="W543" s="1">
        <v>0</v>
      </c>
      <c r="X543" s="1">
        <v>436</v>
      </c>
      <c r="Y543" s="1">
        <v>0</v>
      </c>
      <c r="Z543" s="1">
        <v>7</v>
      </c>
      <c r="AG543" s="5">
        <f>IF(Q543&gt;0,RANK(Q543,(N543:P543,Q543:AE543)),0)</f>
        <v>4</v>
      </c>
      <c r="AH543" s="5">
        <f>IF(R543&gt;0,RANK(R543,(N543:P543,Q543:AE543)),0)</f>
        <v>0</v>
      </c>
      <c r="AI543" s="5">
        <f>IF(T543&gt;0,RANK(T543,(N543:P543,Q543:AE543)),0)</f>
        <v>0</v>
      </c>
      <c r="AJ543" s="5">
        <f>IF(S543&gt;0,RANK(S543,(N543:P543,Q543:AE543)),0)</f>
        <v>5</v>
      </c>
      <c r="AK543" s="2">
        <f t="shared" si="219"/>
        <v>2.1432430809869726E-2</v>
      </c>
      <c r="AL543" s="2">
        <f t="shared" si="220"/>
        <v>0</v>
      </c>
      <c r="AM543" s="2">
        <f t="shared" si="221"/>
        <v>0</v>
      </c>
      <c r="AN543" s="2">
        <f t="shared" si="222"/>
        <v>1.1646755117968421E-2</v>
      </c>
      <c r="AP543" t="s">
        <v>320</v>
      </c>
      <c r="AQ543" t="s">
        <v>393</v>
      </c>
      <c r="AR543">
        <v>3</v>
      </c>
      <c r="AT543" s="77">
        <v>54</v>
      </c>
      <c r="AU543" s="79">
        <v>19</v>
      </c>
      <c r="AV543" s="82">
        <f t="shared" ref="AV543:AV588" si="223">1000*AT543+AU543</f>
        <v>54019</v>
      </c>
      <c r="AW543" s="82">
        <f t="shared" si="213"/>
        <v>54019</v>
      </c>
      <c r="AX543" s="5" t="s">
        <v>195</v>
      </c>
    </row>
    <row r="544" spans="1:50" ht="15" hidden="1" customHeight="1" outlineLevel="1" x14ac:dyDescent="0.2">
      <c r="A544" t="s">
        <v>517</v>
      </c>
      <c r="B544" t="s">
        <v>393</v>
      </c>
      <c r="C544" s="1">
        <f t="shared" si="214"/>
        <v>2596</v>
      </c>
      <c r="D544" s="7">
        <f>IF(N544&gt;0, RANK(N544,(N544:P544,Q544:AE544)),0)</f>
        <v>2</v>
      </c>
      <c r="E544" s="7">
        <f>IF(O544&gt;0,RANK(O544,(N544:P544,Q544:AE544)),0)</f>
        <v>1</v>
      </c>
      <c r="F544" s="7">
        <f>IF(P544&gt;0,RANK(P544,(N544:P544,Q544:AE544)),0)</f>
        <v>0</v>
      </c>
      <c r="G544" s="45">
        <f t="shared" si="211"/>
        <v>1150</v>
      </c>
      <c r="H544" s="48">
        <f t="shared" si="212"/>
        <v>0.44298921417565484</v>
      </c>
      <c r="I544" s="2"/>
      <c r="J544" s="2">
        <f t="shared" si="215"/>
        <v>0.23998459167950692</v>
      </c>
      <c r="K544" s="2">
        <f t="shared" si="216"/>
        <v>0.68297380585516176</v>
      </c>
      <c r="L544" s="2">
        <f t="shared" si="217"/>
        <v>0</v>
      </c>
      <c r="M544" s="2">
        <f t="shared" si="218"/>
        <v>7.7041602465331316E-2</v>
      </c>
      <c r="N544" s="1">
        <v>623</v>
      </c>
      <c r="O544" s="1">
        <v>1773</v>
      </c>
      <c r="Q544" s="1">
        <v>139</v>
      </c>
      <c r="S544" s="1">
        <v>45</v>
      </c>
      <c r="V544" s="1">
        <v>3</v>
      </c>
      <c r="W544" s="1">
        <v>0</v>
      </c>
      <c r="X544" s="1">
        <v>13</v>
      </c>
      <c r="Y544" s="1">
        <v>0</v>
      </c>
      <c r="Z544" s="1">
        <v>0</v>
      </c>
      <c r="AG544" s="5">
        <f>IF(Q544&gt;0,RANK(Q544,(N544:P544,Q544:AE544)),0)</f>
        <v>3</v>
      </c>
      <c r="AH544" s="5">
        <f>IF(R544&gt;0,RANK(R544,(N544:P544,Q544:AE544)),0)</f>
        <v>0</v>
      </c>
      <c r="AI544" s="5">
        <f>IF(T544&gt;0,RANK(T544,(N544:P544,Q544:AE544)),0)</f>
        <v>0</v>
      </c>
      <c r="AJ544" s="5">
        <f>IF(S544&gt;0,RANK(S544,(N544:P544,Q544:AE544)),0)</f>
        <v>4</v>
      </c>
      <c r="AK544" s="2">
        <f t="shared" si="219"/>
        <v>5.3543913713405236E-2</v>
      </c>
      <c r="AL544" s="2">
        <f t="shared" si="220"/>
        <v>0</v>
      </c>
      <c r="AM544" s="2">
        <f t="shared" si="221"/>
        <v>0</v>
      </c>
      <c r="AN544" s="2">
        <f t="shared" si="222"/>
        <v>1.7334360554699536E-2</v>
      </c>
      <c r="AP544" t="s">
        <v>517</v>
      </c>
      <c r="AQ544" t="s">
        <v>393</v>
      </c>
      <c r="AR544">
        <v>1</v>
      </c>
      <c r="AT544" s="77">
        <v>54</v>
      </c>
      <c r="AU544" s="79">
        <v>21</v>
      </c>
      <c r="AV544" s="82">
        <f t="shared" si="223"/>
        <v>54021</v>
      </c>
      <c r="AW544" s="82">
        <f t="shared" si="213"/>
        <v>54021</v>
      </c>
      <c r="AX544" s="5" t="s">
        <v>195</v>
      </c>
    </row>
    <row r="545" spans="1:50" ht="15" hidden="1" customHeight="1" outlineLevel="1" x14ac:dyDescent="0.2">
      <c r="A545" t="s">
        <v>49</v>
      </c>
      <c r="B545" t="s">
        <v>393</v>
      </c>
      <c r="C545" s="1">
        <f t="shared" si="214"/>
        <v>5250</v>
      </c>
      <c r="D545" s="7">
        <f>IF(N545&gt;0, RANK(N545,(N545:P545,Q545:AE545)),0)</f>
        <v>2</v>
      </c>
      <c r="E545" s="7">
        <f>IF(O545&gt;0,RANK(O545,(N545:P545,Q545:AE545)),0)</f>
        <v>1</v>
      </c>
      <c r="F545" s="7">
        <f>IF(P545&gt;0,RANK(P545,(N545:P545,Q545:AE545)),0)</f>
        <v>0</v>
      </c>
      <c r="G545" s="45">
        <f t="shared" si="211"/>
        <v>3693</v>
      </c>
      <c r="H545" s="48">
        <f t="shared" si="212"/>
        <v>0.7034285714285714</v>
      </c>
      <c r="I545" s="2"/>
      <c r="J545" s="2">
        <f t="shared" si="215"/>
        <v>0.11600000000000001</v>
      </c>
      <c r="K545" s="2">
        <f t="shared" si="216"/>
        <v>0.8194285714285714</v>
      </c>
      <c r="L545" s="2">
        <f t="shared" si="217"/>
        <v>0</v>
      </c>
      <c r="M545" s="2">
        <f t="shared" si="218"/>
        <v>6.4571428571428613E-2</v>
      </c>
      <c r="N545" s="1">
        <v>609</v>
      </c>
      <c r="O545" s="1">
        <v>4302</v>
      </c>
      <c r="Q545" s="1">
        <v>136</v>
      </c>
      <c r="S545" s="1">
        <v>110</v>
      </c>
      <c r="V545" s="1">
        <v>1</v>
      </c>
      <c r="W545" s="1">
        <v>0</v>
      </c>
      <c r="X545" s="1">
        <v>90</v>
      </c>
      <c r="Y545" s="1">
        <v>0</v>
      </c>
      <c r="Z545" s="1">
        <v>2</v>
      </c>
      <c r="AG545" s="5">
        <f>IF(Q545&gt;0,RANK(Q545,(N545:P545,Q545:AE545)),0)</f>
        <v>3</v>
      </c>
      <c r="AH545" s="5">
        <f>IF(R545&gt;0,RANK(R545,(N545:P545,Q545:AE545)),0)</f>
        <v>0</v>
      </c>
      <c r="AI545" s="5">
        <f>IF(T545&gt;0,RANK(T545,(N545:P545,Q545:AE545)),0)</f>
        <v>0</v>
      </c>
      <c r="AJ545" s="5">
        <f>IF(S545&gt;0,RANK(S545,(N545:P545,Q545:AE545)),0)</f>
        <v>4</v>
      </c>
      <c r="AK545" s="2">
        <f t="shared" si="219"/>
        <v>2.5904761904761906E-2</v>
      </c>
      <c r="AL545" s="2">
        <f t="shared" si="220"/>
        <v>0</v>
      </c>
      <c r="AM545" s="2">
        <f t="shared" si="221"/>
        <v>0</v>
      </c>
      <c r="AN545" s="2">
        <f t="shared" si="222"/>
        <v>2.0952380952380951E-2</v>
      </c>
      <c r="AP545" t="s">
        <v>49</v>
      </c>
      <c r="AQ545" t="s">
        <v>393</v>
      </c>
      <c r="AR545">
        <v>1</v>
      </c>
      <c r="AT545" s="77">
        <v>54</v>
      </c>
      <c r="AU545" s="79">
        <v>23</v>
      </c>
      <c r="AV545" s="82">
        <f t="shared" si="223"/>
        <v>54023</v>
      </c>
      <c r="AW545" s="82">
        <f t="shared" si="213"/>
        <v>54023</v>
      </c>
      <c r="AX545" s="5" t="s">
        <v>195</v>
      </c>
    </row>
    <row r="546" spans="1:50" ht="15" hidden="1" customHeight="1" outlineLevel="1" x14ac:dyDescent="0.2">
      <c r="A546" t="s">
        <v>754</v>
      </c>
      <c r="B546" t="s">
        <v>393</v>
      </c>
      <c r="C546" s="1">
        <f t="shared" si="214"/>
        <v>15617</v>
      </c>
      <c r="D546" s="7">
        <f>IF(N546&gt;0, RANK(N546,(N546:P546,Q546:AE546)),0)</f>
        <v>2</v>
      </c>
      <c r="E546" s="7">
        <f>IF(O546&gt;0,RANK(O546,(N546:P546,Q546:AE546)),0)</f>
        <v>1</v>
      </c>
      <c r="F546" s="7">
        <f>IF(P546&gt;0,RANK(P546,(N546:P546,Q546:AE546)),0)</f>
        <v>0</v>
      </c>
      <c r="G546" s="45">
        <f t="shared" si="211"/>
        <v>6920</v>
      </c>
      <c r="H546" s="48">
        <f t="shared" si="212"/>
        <v>0.44310687071780752</v>
      </c>
      <c r="I546" s="2"/>
      <c r="J546" s="2">
        <f t="shared" si="215"/>
        <v>0.25952487673688929</v>
      </c>
      <c r="K546" s="2">
        <f t="shared" si="216"/>
        <v>0.70263174745469681</v>
      </c>
      <c r="L546" s="2">
        <f t="shared" si="217"/>
        <v>0</v>
      </c>
      <c r="M546" s="2">
        <f t="shared" si="218"/>
        <v>3.7843375808413904E-2</v>
      </c>
      <c r="N546" s="1">
        <v>4053</v>
      </c>
      <c r="O546" s="1">
        <v>10973</v>
      </c>
      <c r="Q546" s="1">
        <v>309</v>
      </c>
      <c r="S546" s="1">
        <v>160</v>
      </c>
      <c r="V546" s="1">
        <v>0</v>
      </c>
      <c r="W546" s="1">
        <v>0</v>
      </c>
      <c r="X546" s="1">
        <v>118</v>
      </c>
      <c r="Y546" s="1">
        <v>0</v>
      </c>
      <c r="Z546" s="1">
        <v>4</v>
      </c>
      <c r="AG546" s="5">
        <f>IF(Q546&gt;0,RANK(Q546,(N546:P546,Q546:AE546)),0)</f>
        <v>3</v>
      </c>
      <c r="AH546" s="5">
        <f>IF(R546&gt;0,RANK(R546,(N546:P546,Q546:AE546)),0)</f>
        <v>0</v>
      </c>
      <c r="AI546" s="5">
        <f>IF(T546&gt;0,RANK(T546,(N546:P546,Q546:AE546)),0)</f>
        <v>0</v>
      </c>
      <c r="AJ546" s="5">
        <f>IF(S546&gt;0,RANK(S546,(N546:P546,Q546:AE546)),0)</f>
        <v>4</v>
      </c>
      <c r="AK546" s="2">
        <f t="shared" si="219"/>
        <v>1.9786130498815394E-2</v>
      </c>
      <c r="AL546" s="2">
        <f t="shared" si="220"/>
        <v>0</v>
      </c>
      <c r="AM546" s="2">
        <f t="shared" si="221"/>
        <v>0</v>
      </c>
      <c r="AN546" s="2">
        <f t="shared" si="222"/>
        <v>1.0245245565729654E-2</v>
      </c>
      <c r="AP546" t="s">
        <v>754</v>
      </c>
      <c r="AQ546" t="s">
        <v>393</v>
      </c>
      <c r="AR546">
        <v>3</v>
      </c>
      <c r="AT546" s="77">
        <v>54</v>
      </c>
      <c r="AU546" s="79">
        <v>25</v>
      </c>
      <c r="AV546" s="82">
        <f t="shared" si="223"/>
        <v>54025</v>
      </c>
      <c r="AW546" s="82">
        <f t="shared" si="213"/>
        <v>54025</v>
      </c>
      <c r="AX546" s="5" t="s">
        <v>195</v>
      </c>
    </row>
    <row r="547" spans="1:50" ht="15" hidden="1" customHeight="1" outlineLevel="1" x14ac:dyDescent="0.2">
      <c r="A547" t="s">
        <v>509</v>
      </c>
      <c r="B547" t="s">
        <v>393</v>
      </c>
      <c r="C547" s="1">
        <f t="shared" si="214"/>
        <v>9830</v>
      </c>
      <c r="D547" s="7">
        <f>IF(N547&gt;0, RANK(N547,(N547:P547,Q547:AE547)),0)</f>
        <v>2</v>
      </c>
      <c r="E547" s="7">
        <f>IF(O547&gt;0,RANK(O547,(N547:P547,Q547:AE547)),0)</f>
        <v>1</v>
      </c>
      <c r="F547" s="7">
        <f>IF(P547&gt;0,RANK(P547,(N547:P547,Q547:AE547)),0)</f>
        <v>0</v>
      </c>
      <c r="G547" s="45">
        <f t="shared" si="211"/>
        <v>5276</v>
      </c>
      <c r="H547" s="48">
        <f t="shared" si="212"/>
        <v>0.53672431332655135</v>
      </c>
      <c r="I547" s="2"/>
      <c r="J547" s="2">
        <f t="shared" si="215"/>
        <v>0.18667344862665311</v>
      </c>
      <c r="K547" s="2">
        <f t="shared" si="216"/>
        <v>0.72339776195320449</v>
      </c>
      <c r="L547" s="2">
        <f t="shared" si="217"/>
        <v>0</v>
      </c>
      <c r="M547" s="2">
        <f t="shared" si="218"/>
        <v>8.9928789420142374E-2</v>
      </c>
      <c r="N547" s="1">
        <v>1835</v>
      </c>
      <c r="O547" s="1">
        <v>7111</v>
      </c>
      <c r="Q547" s="1">
        <v>261</v>
      </c>
      <c r="S547" s="1">
        <v>286</v>
      </c>
      <c r="V547" s="1">
        <v>0</v>
      </c>
      <c r="W547" s="1">
        <v>0</v>
      </c>
      <c r="X547" s="1">
        <v>336</v>
      </c>
      <c r="Y547" s="1">
        <v>0</v>
      </c>
      <c r="Z547" s="1">
        <v>1</v>
      </c>
      <c r="AG547" s="5">
        <f>IF(Q547&gt;0,RANK(Q547,(N547:P547,Q547:AE547)),0)</f>
        <v>5</v>
      </c>
      <c r="AH547" s="5">
        <f>IF(R547&gt;0,RANK(R547,(N547:P547,Q547:AE547)),0)</f>
        <v>0</v>
      </c>
      <c r="AI547" s="5">
        <f>IF(T547&gt;0,RANK(T547,(N547:P547,Q547:AE547)),0)</f>
        <v>0</v>
      </c>
      <c r="AJ547" s="5">
        <f>IF(S547&gt;0,RANK(S547,(N547:P547,Q547:AE547)),0)</f>
        <v>4</v>
      </c>
      <c r="AK547" s="2">
        <f t="shared" si="219"/>
        <v>2.6551373346897254E-2</v>
      </c>
      <c r="AL547" s="2">
        <f t="shared" si="220"/>
        <v>0</v>
      </c>
      <c r="AM547" s="2">
        <f t="shared" si="221"/>
        <v>0</v>
      </c>
      <c r="AN547" s="2">
        <f t="shared" si="222"/>
        <v>2.9094608341810782E-2</v>
      </c>
      <c r="AP547" t="s">
        <v>509</v>
      </c>
      <c r="AQ547" t="s">
        <v>393</v>
      </c>
      <c r="AR547">
        <v>2</v>
      </c>
      <c r="AT547" s="77">
        <v>54</v>
      </c>
      <c r="AU547" s="79">
        <v>27</v>
      </c>
      <c r="AV547" s="82">
        <f t="shared" si="223"/>
        <v>54027</v>
      </c>
      <c r="AW547" s="82">
        <f t="shared" si="213"/>
        <v>54027</v>
      </c>
      <c r="AX547" s="5" t="s">
        <v>195</v>
      </c>
    </row>
    <row r="548" spans="1:50" ht="15" hidden="1" customHeight="1" outlineLevel="1" x14ac:dyDescent="0.2">
      <c r="A548" t="s">
        <v>71</v>
      </c>
      <c r="B548" t="s">
        <v>393</v>
      </c>
      <c r="C548" s="1">
        <f t="shared" si="214"/>
        <v>13608</v>
      </c>
      <c r="D548" s="7">
        <f>IF(N548&gt;0, RANK(N548,(N548:P548,Q548:AE548)),0)</f>
        <v>2</v>
      </c>
      <c r="E548" s="7">
        <f>IF(O548&gt;0,RANK(O548,(N548:P548,Q548:AE548)),0)</f>
        <v>1</v>
      </c>
      <c r="F548" s="7">
        <f>IF(P548&gt;0,RANK(P548,(N548:P548,Q548:AE548)),0)</f>
        <v>0</v>
      </c>
      <c r="G548" s="45">
        <f t="shared" si="211"/>
        <v>5127</v>
      </c>
      <c r="H548" s="48">
        <f t="shared" si="212"/>
        <v>0.3767636684303351</v>
      </c>
      <c r="I548" s="2"/>
      <c r="J548" s="2">
        <f t="shared" si="215"/>
        <v>0.28424456202233978</v>
      </c>
      <c r="K548" s="2">
        <f t="shared" si="216"/>
        <v>0.66100823045267487</v>
      </c>
      <c r="L548" s="2">
        <f t="shared" si="217"/>
        <v>0</v>
      </c>
      <c r="M548" s="2">
        <f t="shared" si="218"/>
        <v>5.4747207524985408E-2</v>
      </c>
      <c r="N548" s="1">
        <v>3868</v>
      </c>
      <c r="O548" s="1">
        <v>8995</v>
      </c>
      <c r="Q548" s="1">
        <v>444</v>
      </c>
      <c r="S548" s="1">
        <v>204</v>
      </c>
      <c r="V548" s="1">
        <v>0</v>
      </c>
      <c r="W548" s="1">
        <v>0</v>
      </c>
      <c r="X548" s="1">
        <v>97</v>
      </c>
      <c r="Y548" s="1">
        <v>0</v>
      </c>
      <c r="Z548" s="1">
        <v>0</v>
      </c>
      <c r="AG548" s="5">
        <f>IF(Q548&gt;0,RANK(Q548,(N548:P548,Q548:AE548)),0)</f>
        <v>3</v>
      </c>
      <c r="AH548" s="5">
        <f>IF(R548&gt;0,RANK(R548,(N548:P548,Q548:AE548)),0)</f>
        <v>0</v>
      </c>
      <c r="AI548" s="5">
        <f>IF(T548&gt;0,RANK(T548,(N548:P548,Q548:AE548)),0)</f>
        <v>0</v>
      </c>
      <c r="AJ548" s="5">
        <f>IF(S548&gt;0,RANK(S548,(N548:P548,Q548:AE548)),0)</f>
        <v>4</v>
      </c>
      <c r="AK548" s="2">
        <f t="shared" si="219"/>
        <v>3.2627865961199293E-2</v>
      </c>
      <c r="AL548" s="2">
        <f t="shared" si="220"/>
        <v>0</v>
      </c>
      <c r="AM548" s="2">
        <f t="shared" si="221"/>
        <v>0</v>
      </c>
      <c r="AN548" s="2">
        <f t="shared" si="222"/>
        <v>1.4991181657848324E-2</v>
      </c>
      <c r="AP548" t="s">
        <v>71</v>
      </c>
      <c r="AQ548" t="s">
        <v>393</v>
      </c>
      <c r="AR548">
        <v>1</v>
      </c>
      <c r="AT548" s="77">
        <v>54</v>
      </c>
      <c r="AU548" s="79">
        <v>29</v>
      </c>
      <c r="AV548" s="82">
        <f t="shared" si="223"/>
        <v>54029</v>
      </c>
      <c r="AW548" s="82">
        <f t="shared" si="213"/>
        <v>54029</v>
      </c>
      <c r="AX548" s="5" t="s">
        <v>195</v>
      </c>
    </row>
    <row r="549" spans="1:50" ht="15" hidden="1" customHeight="1" outlineLevel="1" x14ac:dyDescent="0.2">
      <c r="A549" t="s">
        <v>789</v>
      </c>
      <c r="B549" t="s">
        <v>393</v>
      </c>
      <c r="C549" s="1">
        <f t="shared" si="214"/>
        <v>6242</v>
      </c>
      <c r="D549" s="7">
        <f>IF(N549&gt;0, RANK(N549,(N549:P549,Q549:AE549)),0)</f>
        <v>2</v>
      </c>
      <c r="E549" s="7">
        <f>IF(O549&gt;0,RANK(O549,(N549:P549,Q549:AE549)),0)</f>
        <v>1</v>
      </c>
      <c r="F549" s="7">
        <f>IF(P549&gt;0,RANK(P549,(N549:P549,Q549:AE549)),0)</f>
        <v>0</v>
      </c>
      <c r="G549" s="45">
        <f t="shared" si="211"/>
        <v>2893</v>
      </c>
      <c r="H549" s="48">
        <f t="shared" si="212"/>
        <v>0.46347324575456583</v>
      </c>
      <c r="I549" s="2"/>
      <c r="J549" s="2">
        <f t="shared" si="215"/>
        <v>0.23566164690804228</v>
      </c>
      <c r="K549" s="2">
        <f t="shared" si="216"/>
        <v>0.69913489266260809</v>
      </c>
      <c r="L549" s="2">
        <f t="shared" si="217"/>
        <v>0</v>
      </c>
      <c r="M549" s="2">
        <f t="shared" si="218"/>
        <v>6.5203460429349658E-2</v>
      </c>
      <c r="N549" s="1">
        <v>1471</v>
      </c>
      <c r="O549" s="1">
        <v>4364</v>
      </c>
      <c r="Q549" s="1">
        <v>160</v>
      </c>
      <c r="S549" s="1">
        <v>125</v>
      </c>
      <c r="V549" s="1">
        <v>0</v>
      </c>
      <c r="W549" s="1">
        <v>0</v>
      </c>
      <c r="X549" s="1">
        <v>117</v>
      </c>
      <c r="Y549" s="1">
        <v>0</v>
      </c>
      <c r="Z549" s="1">
        <v>5</v>
      </c>
      <c r="AG549" s="5">
        <f>IF(Q549&gt;0,RANK(Q549,(N549:P549,Q549:AE549)),0)</f>
        <v>3</v>
      </c>
      <c r="AH549" s="5">
        <f>IF(R549&gt;0,RANK(R549,(N549:P549,Q549:AE549)),0)</f>
        <v>0</v>
      </c>
      <c r="AI549" s="5">
        <f>IF(T549&gt;0,RANK(T549,(N549:P549,Q549:AE549)),0)</f>
        <v>0</v>
      </c>
      <c r="AJ549" s="5">
        <f>IF(S549&gt;0,RANK(S549,(N549:P549,Q549:AE549)),0)</f>
        <v>4</v>
      </c>
      <c r="AK549" s="2">
        <f t="shared" si="219"/>
        <v>2.5632809996795899E-2</v>
      </c>
      <c r="AL549" s="2">
        <f t="shared" si="220"/>
        <v>0</v>
      </c>
      <c r="AM549" s="2">
        <f t="shared" si="221"/>
        <v>0</v>
      </c>
      <c r="AN549" s="2">
        <f t="shared" si="222"/>
        <v>2.0025632809996797E-2</v>
      </c>
      <c r="AP549" t="s">
        <v>789</v>
      </c>
      <c r="AQ549" t="s">
        <v>393</v>
      </c>
      <c r="AR549">
        <v>2</v>
      </c>
      <c r="AT549" s="77">
        <v>54</v>
      </c>
      <c r="AU549" s="79">
        <v>31</v>
      </c>
      <c r="AV549" s="82">
        <f t="shared" si="223"/>
        <v>54031</v>
      </c>
      <c r="AW549" s="82">
        <f t="shared" si="213"/>
        <v>54031</v>
      </c>
      <c r="AX549" s="5" t="s">
        <v>195</v>
      </c>
    </row>
    <row r="550" spans="1:50" ht="15" hidden="1" customHeight="1" outlineLevel="1" x14ac:dyDescent="0.2">
      <c r="A550" t="s">
        <v>50</v>
      </c>
      <c r="B550" t="s">
        <v>393</v>
      </c>
      <c r="C550" s="1">
        <f t="shared" si="214"/>
        <v>29814</v>
      </c>
      <c r="D550" s="7">
        <f>IF(N550&gt;0, RANK(N550,(N550:P550,Q550:AE550)),0)</f>
        <v>2</v>
      </c>
      <c r="E550" s="7">
        <f>IF(O550&gt;0,RANK(O550,(N550:P550,Q550:AE550)),0)</f>
        <v>1</v>
      </c>
      <c r="F550" s="7">
        <f>IF(P550&gt;0,RANK(P550,(N550:P550,Q550:AE550)),0)</f>
        <v>0</v>
      </c>
      <c r="G550" s="45">
        <f t="shared" si="211"/>
        <v>10296</v>
      </c>
      <c r="H550" s="48">
        <f t="shared" si="212"/>
        <v>0.34534111491245723</v>
      </c>
      <c r="I550" s="2"/>
      <c r="J550" s="2">
        <f t="shared" si="215"/>
        <v>0.29442543771382573</v>
      </c>
      <c r="K550" s="2">
        <f t="shared" si="216"/>
        <v>0.6397665526262829</v>
      </c>
      <c r="L550" s="2">
        <f t="shared" si="217"/>
        <v>0</v>
      </c>
      <c r="M550" s="2">
        <f t="shared" si="218"/>
        <v>6.5808009659891309E-2</v>
      </c>
      <c r="N550" s="1">
        <v>8778</v>
      </c>
      <c r="O550" s="1">
        <v>19074</v>
      </c>
      <c r="Q550" s="1">
        <v>1343</v>
      </c>
      <c r="S550" s="1">
        <v>342</v>
      </c>
      <c r="V550" s="1">
        <v>0</v>
      </c>
      <c r="W550" s="1">
        <v>0</v>
      </c>
      <c r="X550" s="1">
        <v>277</v>
      </c>
      <c r="Y550" s="1">
        <v>0</v>
      </c>
      <c r="Z550" s="1">
        <v>0</v>
      </c>
      <c r="AG550" s="5">
        <f>IF(Q550&gt;0,RANK(Q550,(N550:P550,Q550:AE550)),0)</f>
        <v>3</v>
      </c>
      <c r="AH550" s="5">
        <f>IF(R550&gt;0,RANK(R550,(N550:P550,Q550:AE550)),0)</f>
        <v>0</v>
      </c>
      <c r="AI550" s="5">
        <f>IF(T550&gt;0,RANK(T550,(N550:P550,Q550:AE550)),0)</f>
        <v>0</v>
      </c>
      <c r="AJ550" s="5">
        <f>IF(S550&gt;0,RANK(S550,(N550:P550,Q550:AE550)),0)</f>
        <v>4</v>
      </c>
      <c r="AK550" s="2">
        <f t="shared" si="219"/>
        <v>4.5045951566378209E-2</v>
      </c>
      <c r="AL550" s="2">
        <f t="shared" si="220"/>
        <v>0</v>
      </c>
      <c r="AM550" s="2">
        <f t="shared" si="221"/>
        <v>0</v>
      </c>
      <c r="AN550" s="2">
        <f t="shared" si="222"/>
        <v>1.1471120949889314E-2</v>
      </c>
      <c r="AP550" t="s">
        <v>50</v>
      </c>
      <c r="AQ550" t="s">
        <v>393</v>
      </c>
      <c r="AR550">
        <v>1</v>
      </c>
      <c r="AT550" s="77">
        <v>54</v>
      </c>
      <c r="AU550" s="79">
        <v>33</v>
      </c>
      <c r="AV550" s="82">
        <f t="shared" si="223"/>
        <v>54033</v>
      </c>
      <c r="AW550" s="82">
        <f t="shared" si="213"/>
        <v>54033</v>
      </c>
      <c r="AX550" s="5" t="s">
        <v>195</v>
      </c>
    </row>
    <row r="551" spans="1:50" ht="15" hidden="1" customHeight="1" outlineLevel="1" x14ac:dyDescent="0.2">
      <c r="A551" t="s">
        <v>277</v>
      </c>
      <c r="B551" t="s">
        <v>393</v>
      </c>
      <c r="C551" s="1">
        <f t="shared" si="214"/>
        <v>13414</v>
      </c>
      <c r="D551" s="7">
        <f>IF(N551&gt;0, RANK(N551,(N551:P551,Q551:AE551)),0)</f>
        <v>2</v>
      </c>
      <c r="E551" s="7">
        <f>IF(O551&gt;0,RANK(O551,(N551:P551,Q551:AE551)),0)</f>
        <v>1</v>
      </c>
      <c r="F551" s="7">
        <f>IF(P551&gt;0,RANK(P551,(N551:P551,Q551:AE551)),0)</f>
        <v>0</v>
      </c>
      <c r="G551" s="45">
        <f t="shared" si="211"/>
        <v>5514</v>
      </c>
      <c r="H551" s="48">
        <f t="shared" si="212"/>
        <v>0.41106306843596241</v>
      </c>
      <c r="I551" s="2"/>
      <c r="J551" s="2">
        <f t="shared" si="215"/>
        <v>0.25480840912479497</v>
      </c>
      <c r="K551" s="2">
        <f t="shared" si="216"/>
        <v>0.66587147756075737</v>
      </c>
      <c r="L551" s="2">
        <f t="shared" si="217"/>
        <v>0</v>
      </c>
      <c r="M551" s="2">
        <f t="shared" si="218"/>
        <v>7.932011331444766E-2</v>
      </c>
      <c r="N551" s="1">
        <v>3418</v>
      </c>
      <c r="O551" s="1">
        <v>8932</v>
      </c>
      <c r="Q551" s="1">
        <v>280</v>
      </c>
      <c r="S551" s="1">
        <v>121</v>
      </c>
      <c r="V551" s="1">
        <v>0</v>
      </c>
      <c r="W551" s="1">
        <v>0</v>
      </c>
      <c r="X551" s="1">
        <v>663</v>
      </c>
      <c r="Y551" s="1">
        <v>0</v>
      </c>
      <c r="Z551" s="1">
        <v>0</v>
      </c>
      <c r="AG551" s="5">
        <f>IF(Q551&gt;0,RANK(Q551,(N551:P551,Q551:AE551)),0)</f>
        <v>4</v>
      </c>
      <c r="AH551" s="5">
        <f>IF(R551&gt;0,RANK(R551,(N551:P551,Q551:AE551)),0)</f>
        <v>0</v>
      </c>
      <c r="AI551" s="5">
        <f>IF(T551&gt;0,RANK(T551,(N551:P551,Q551:AE551)),0)</f>
        <v>0</v>
      </c>
      <c r="AJ551" s="5">
        <f>IF(S551&gt;0,RANK(S551,(N551:P551,Q551:AE551)),0)</f>
        <v>5</v>
      </c>
      <c r="AK551" s="2">
        <f t="shared" si="219"/>
        <v>2.0873714030117788E-2</v>
      </c>
      <c r="AL551" s="2">
        <f t="shared" si="220"/>
        <v>0</v>
      </c>
      <c r="AM551" s="2">
        <f t="shared" si="221"/>
        <v>0</v>
      </c>
      <c r="AN551" s="2">
        <f t="shared" si="222"/>
        <v>9.0204264201580436E-3</v>
      </c>
      <c r="AP551" t="s">
        <v>277</v>
      </c>
      <c r="AQ551" t="s">
        <v>393</v>
      </c>
      <c r="AR551">
        <v>2</v>
      </c>
      <c r="AT551" s="77">
        <v>54</v>
      </c>
      <c r="AU551" s="79">
        <v>35</v>
      </c>
      <c r="AV551" s="82">
        <f t="shared" si="223"/>
        <v>54035</v>
      </c>
      <c r="AW551" s="82">
        <f t="shared" si="213"/>
        <v>54035</v>
      </c>
      <c r="AX551" s="5" t="s">
        <v>195</v>
      </c>
    </row>
    <row r="552" spans="1:50" ht="15" hidden="1" customHeight="1" outlineLevel="1" x14ac:dyDescent="0.2">
      <c r="A552" t="s">
        <v>528</v>
      </c>
      <c r="B552" t="s">
        <v>393</v>
      </c>
      <c r="C552" s="1">
        <f t="shared" si="214"/>
        <v>27261</v>
      </c>
      <c r="D552" s="7">
        <f>IF(N552&gt;0, RANK(N552,(N552:P552,Q552:AE552)),0)</f>
        <v>2</v>
      </c>
      <c r="E552" s="7">
        <f>IF(O552&gt;0,RANK(O552,(N552:P552,Q552:AE552)),0)</f>
        <v>1</v>
      </c>
      <c r="F552" s="7">
        <f>IF(P552&gt;0,RANK(P552,(N552:P552,Q552:AE552)),0)</f>
        <v>0</v>
      </c>
      <c r="G552" s="45">
        <f t="shared" si="211"/>
        <v>3447</v>
      </c>
      <c r="H552" s="48">
        <f t="shared" si="212"/>
        <v>0.12644437107956422</v>
      </c>
      <c r="I552" s="2"/>
      <c r="J552" s="2">
        <f t="shared" si="215"/>
        <v>0.38747661494442609</v>
      </c>
      <c r="K552" s="2">
        <f t="shared" si="216"/>
        <v>0.51392098602399028</v>
      </c>
      <c r="L552" s="2">
        <f t="shared" si="217"/>
        <v>0</v>
      </c>
      <c r="M552" s="2">
        <f t="shared" si="218"/>
        <v>9.8602399031583632E-2</v>
      </c>
      <c r="N552" s="1">
        <v>10563</v>
      </c>
      <c r="O552" s="1">
        <v>14010</v>
      </c>
      <c r="Q552" s="1">
        <v>691</v>
      </c>
      <c r="S552" s="1">
        <v>1554</v>
      </c>
      <c r="V552" s="1">
        <v>0</v>
      </c>
      <c r="W552" s="1">
        <v>0</v>
      </c>
      <c r="X552" s="1">
        <v>442</v>
      </c>
      <c r="Y552" s="1">
        <v>0</v>
      </c>
      <c r="Z552" s="1">
        <v>1</v>
      </c>
      <c r="AG552" s="5">
        <f>IF(Q552&gt;0,RANK(Q552,(N552:P552,Q552:AE552)),0)</f>
        <v>4</v>
      </c>
      <c r="AH552" s="5">
        <f>IF(R552&gt;0,RANK(R552,(N552:P552,Q552:AE552)),0)</f>
        <v>0</v>
      </c>
      <c r="AI552" s="5">
        <f>IF(T552&gt;0,RANK(T552,(N552:P552,Q552:AE552)),0)</f>
        <v>0</v>
      </c>
      <c r="AJ552" s="5">
        <f>IF(S552&gt;0,RANK(S552,(N552:P552,Q552:AE552)),0)</f>
        <v>3</v>
      </c>
      <c r="AK552" s="2">
        <f t="shared" si="219"/>
        <v>2.5347566120098308E-2</v>
      </c>
      <c r="AL552" s="2">
        <f t="shared" si="220"/>
        <v>0</v>
      </c>
      <c r="AM552" s="2">
        <f t="shared" si="221"/>
        <v>0</v>
      </c>
      <c r="AN552" s="2">
        <f t="shared" si="222"/>
        <v>5.7004511940134256E-2</v>
      </c>
      <c r="AP552" t="s">
        <v>528</v>
      </c>
      <c r="AQ552" t="s">
        <v>393</v>
      </c>
      <c r="AR552">
        <v>2</v>
      </c>
      <c r="AT552" s="77">
        <v>54</v>
      </c>
      <c r="AU552" s="79">
        <v>37</v>
      </c>
      <c r="AV552" s="82">
        <f t="shared" si="223"/>
        <v>54037</v>
      </c>
      <c r="AW552" s="82">
        <f t="shared" si="213"/>
        <v>54037</v>
      </c>
      <c r="AX552" s="5" t="s">
        <v>195</v>
      </c>
    </row>
    <row r="553" spans="1:50" ht="15" hidden="1" customHeight="1" outlineLevel="1" x14ac:dyDescent="0.2">
      <c r="A553" t="s">
        <v>919</v>
      </c>
      <c r="B553" t="s">
        <v>393</v>
      </c>
      <c r="C553" s="1">
        <f t="shared" si="214"/>
        <v>81847</v>
      </c>
      <c r="D553" s="7">
        <f>IF(N553&gt;0, RANK(N553,(N553:P553,Q553:AE553)),0)</f>
        <v>2</v>
      </c>
      <c r="E553" s="7">
        <f>IF(O553&gt;0,RANK(O553,(N553:P553,Q553:AE553)),0)</f>
        <v>1</v>
      </c>
      <c r="F553" s="7">
        <f>IF(P553&gt;0,RANK(P553,(N553:P553,Q553:AE553)),0)</f>
        <v>0</v>
      </c>
      <c r="G553" s="45">
        <f t="shared" si="211"/>
        <v>4209</v>
      </c>
      <c r="H553" s="48">
        <f t="shared" si="212"/>
        <v>5.1425220227986367E-2</v>
      </c>
      <c r="I553" s="2"/>
      <c r="J553" s="2">
        <f t="shared" si="215"/>
        <v>0.45329700538810219</v>
      </c>
      <c r="K553" s="2">
        <f t="shared" si="216"/>
        <v>0.50472222561608859</v>
      </c>
      <c r="L553" s="2">
        <f t="shared" si="217"/>
        <v>0</v>
      </c>
      <c r="M553" s="2">
        <f t="shared" si="218"/>
        <v>4.1980768995809159E-2</v>
      </c>
      <c r="N553" s="1">
        <v>37101</v>
      </c>
      <c r="O553" s="1">
        <v>41310</v>
      </c>
      <c r="Q553" s="1">
        <v>1535</v>
      </c>
      <c r="S553" s="1">
        <v>557</v>
      </c>
      <c r="V553" s="1">
        <v>55</v>
      </c>
      <c r="W553" s="1">
        <v>1</v>
      </c>
      <c r="X553" s="1">
        <v>1280</v>
      </c>
      <c r="Y553" s="1">
        <v>0</v>
      </c>
      <c r="Z553" s="1">
        <v>8</v>
      </c>
      <c r="AG553" s="5">
        <f>IF(Q553&gt;0,RANK(Q553,(N553:P553,Q553:AE553)),0)</f>
        <v>3</v>
      </c>
      <c r="AH553" s="5">
        <f>IF(R553&gt;0,RANK(R553,(N553:P553,Q553:AE553)),0)</f>
        <v>0</v>
      </c>
      <c r="AI553" s="5">
        <f>IF(T553&gt;0,RANK(T553,(N553:P553,Q553:AE553)),0)</f>
        <v>0</v>
      </c>
      <c r="AJ553" s="5">
        <f>IF(S553&gt;0,RANK(S553,(N553:P553,Q553:AE553)),0)</f>
        <v>5</v>
      </c>
      <c r="AK553" s="2">
        <f t="shared" si="219"/>
        <v>1.8754505357557395E-2</v>
      </c>
      <c r="AL553" s="2">
        <f t="shared" si="220"/>
        <v>0</v>
      </c>
      <c r="AM553" s="2">
        <f t="shared" si="221"/>
        <v>0</v>
      </c>
      <c r="AN553" s="2">
        <f t="shared" si="222"/>
        <v>6.805380771439393E-3</v>
      </c>
      <c r="AP553" t="s">
        <v>919</v>
      </c>
      <c r="AQ553" t="s">
        <v>393</v>
      </c>
      <c r="AR553">
        <v>2</v>
      </c>
      <c r="AT553" s="77">
        <v>54</v>
      </c>
      <c r="AU553" s="79">
        <v>39</v>
      </c>
      <c r="AV553" s="82">
        <f t="shared" si="223"/>
        <v>54039</v>
      </c>
      <c r="AW553" s="82">
        <f t="shared" si="213"/>
        <v>54039</v>
      </c>
      <c r="AX553" s="5" t="s">
        <v>195</v>
      </c>
    </row>
    <row r="554" spans="1:50" ht="15" hidden="1" customHeight="1" outlineLevel="1" x14ac:dyDescent="0.2">
      <c r="A554" t="s">
        <v>109</v>
      </c>
      <c r="B554" t="s">
        <v>393</v>
      </c>
      <c r="C554" s="1">
        <f t="shared" si="214"/>
        <v>7443</v>
      </c>
      <c r="D554" s="7">
        <f>IF(N554&gt;0, RANK(N554,(N554:P554,Q554:AE554)),0)</f>
        <v>2</v>
      </c>
      <c r="E554" s="7">
        <f>IF(O554&gt;0,RANK(O554,(N554:P554,Q554:AE554)),0)</f>
        <v>1</v>
      </c>
      <c r="F554" s="7">
        <f>IF(P554&gt;0,RANK(P554,(N554:P554,Q554:AE554)),0)</f>
        <v>0</v>
      </c>
      <c r="G554" s="45">
        <f t="shared" si="211"/>
        <v>4014</v>
      </c>
      <c r="H554" s="48">
        <f t="shared" si="212"/>
        <v>0.53929866989117292</v>
      </c>
      <c r="I554" s="2"/>
      <c r="J554" s="2">
        <f t="shared" si="215"/>
        <v>0.18715571678086793</v>
      </c>
      <c r="K554" s="2">
        <f t="shared" si="216"/>
        <v>0.72645438667204087</v>
      </c>
      <c r="L554" s="2">
        <f t="shared" si="217"/>
        <v>0</v>
      </c>
      <c r="M554" s="2">
        <f t="shared" si="218"/>
        <v>8.6389896547091172E-2</v>
      </c>
      <c r="N554" s="1">
        <v>1393</v>
      </c>
      <c r="O554" s="1">
        <v>5407</v>
      </c>
      <c r="Q554" s="1">
        <v>448</v>
      </c>
      <c r="S554" s="1">
        <v>77</v>
      </c>
      <c r="V554" s="1">
        <v>2</v>
      </c>
      <c r="W554" s="1">
        <v>0</v>
      </c>
      <c r="X554" s="1">
        <v>113</v>
      </c>
      <c r="Y554" s="1">
        <v>0</v>
      </c>
      <c r="Z554" s="1">
        <v>3</v>
      </c>
      <c r="AG554" s="5">
        <f>IF(Q554&gt;0,RANK(Q554,(N554:P554,Q554:AE554)),0)</f>
        <v>3</v>
      </c>
      <c r="AH554" s="5">
        <f>IF(R554&gt;0,RANK(R554,(N554:P554,Q554:AE554)),0)</f>
        <v>0</v>
      </c>
      <c r="AI554" s="5">
        <f>IF(T554&gt;0,RANK(T554,(N554:P554,Q554:AE554)),0)</f>
        <v>0</v>
      </c>
      <c r="AJ554" s="5">
        <f>IF(S554&gt;0,RANK(S554,(N554:P554,Q554:AE554)),0)</f>
        <v>5</v>
      </c>
      <c r="AK554" s="2">
        <f t="shared" si="219"/>
        <v>6.0190783286309286E-2</v>
      </c>
      <c r="AL554" s="2">
        <f t="shared" si="220"/>
        <v>0</v>
      </c>
      <c r="AM554" s="2">
        <f t="shared" si="221"/>
        <v>0</v>
      </c>
      <c r="AN554" s="2">
        <f t="shared" si="222"/>
        <v>1.0345290877334408E-2</v>
      </c>
      <c r="AP554" t="s">
        <v>109</v>
      </c>
      <c r="AQ554" t="s">
        <v>393</v>
      </c>
      <c r="AR554">
        <v>2</v>
      </c>
      <c r="AT554" s="77">
        <v>54</v>
      </c>
      <c r="AU554" s="79">
        <v>41</v>
      </c>
      <c r="AV554" s="82">
        <f t="shared" si="223"/>
        <v>54041</v>
      </c>
      <c r="AW554" s="82">
        <f t="shared" si="213"/>
        <v>54041</v>
      </c>
      <c r="AX554" s="5" t="s">
        <v>195</v>
      </c>
    </row>
    <row r="555" spans="1:50" ht="15" hidden="1" customHeight="1" outlineLevel="1" x14ac:dyDescent="0.2">
      <c r="A555" t="s">
        <v>741</v>
      </c>
      <c r="B555" t="s">
        <v>393</v>
      </c>
      <c r="C555" s="1">
        <f t="shared" si="214"/>
        <v>7747</v>
      </c>
      <c r="D555" s="7">
        <f>IF(N555&gt;0, RANK(N555,(N555:P555,Q555:AE555)),0)</f>
        <v>2</v>
      </c>
      <c r="E555" s="7">
        <f>IF(O555&gt;0,RANK(O555,(N555:P555,Q555:AE555)),0)</f>
        <v>1</v>
      </c>
      <c r="F555" s="7">
        <f>IF(P555&gt;0,RANK(P555,(N555:P555,Q555:AE555)),0)</f>
        <v>0</v>
      </c>
      <c r="G555" s="45">
        <f t="shared" si="211"/>
        <v>3101</v>
      </c>
      <c r="H555" s="48">
        <f t="shared" si="212"/>
        <v>0.40028398089583067</v>
      </c>
      <c r="I555" s="2"/>
      <c r="J555" s="2">
        <f t="shared" si="215"/>
        <v>0.27933393571705178</v>
      </c>
      <c r="K555" s="2">
        <f t="shared" si="216"/>
        <v>0.6796179166128824</v>
      </c>
      <c r="L555" s="2">
        <f t="shared" si="217"/>
        <v>0</v>
      </c>
      <c r="M555" s="2">
        <f t="shared" si="218"/>
        <v>4.1048147670065815E-2</v>
      </c>
      <c r="N555" s="1">
        <v>2164</v>
      </c>
      <c r="O555" s="1">
        <v>5265</v>
      </c>
      <c r="Q555" s="1">
        <v>96</v>
      </c>
      <c r="S555" s="1">
        <v>53</v>
      </c>
      <c r="V555" s="1">
        <v>2</v>
      </c>
      <c r="W555" s="1">
        <v>3</v>
      </c>
      <c r="X555" s="1">
        <v>162</v>
      </c>
      <c r="Y555" s="1">
        <v>0</v>
      </c>
      <c r="Z555" s="1">
        <v>2</v>
      </c>
      <c r="AG555" s="5">
        <f>IF(Q555&gt;0,RANK(Q555,(N555:P555,Q555:AE555)),0)</f>
        <v>4</v>
      </c>
      <c r="AH555" s="5">
        <f>IF(R555&gt;0,RANK(R555,(N555:P555,Q555:AE555)),0)</f>
        <v>0</v>
      </c>
      <c r="AI555" s="5">
        <f>IF(T555&gt;0,RANK(T555,(N555:P555,Q555:AE555)),0)</f>
        <v>0</v>
      </c>
      <c r="AJ555" s="5">
        <f>IF(S555&gt;0,RANK(S555,(N555:P555,Q555:AE555)),0)</f>
        <v>5</v>
      </c>
      <c r="AK555" s="2">
        <f t="shared" si="219"/>
        <v>1.2391893636246289E-2</v>
      </c>
      <c r="AL555" s="2">
        <f t="shared" si="220"/>
        <v>0</v>
      </c>
      <c r="AM555" s="2">
        <f t="shared" si="221"/>
        <v>0</v>
      </c>
      <c r="AN555" s="2">
        <f t="shared" si="222"/>
        <v>6.8413579450109724E-3</v>
      </c>
      <c r="AP555" t="s">
        <v>741</v>
      </c>
      <c r="AQ555" t="s">
        <v>393</v>
      </c>
      <c r="AR555">
        <v>3</v>
      </c>
      <c r="AT555" s="77">
        <v>54</v>
      </c>
      <c r="AU555" s="79">
        <v>43</v>
      </c>
      <c r="AV555" s="82">
        <f t="shared" si="223"/>
        <v>54043</v>
      </c>
      <c r="AW555" s="82">
        <f t="shared" si="213"/>
        <v>54043</v>
      </c>
      <c r="AX555" s="5" t="s">
        <v>195</v>
      </c>
    </row>
    <row r="556" spans="1:50" ht="15" hidden="1" customHeight="1" outlineLevel="1" x14ac:dyDescent="0.2">
      <c r="A556" t="s">
        <v>232</v>
      </c>
      <c r="B556" t="s">
        <v>393</v>
      </c>
      <c r="C556" s="1">
        <f t="shared" si="214"/>
        <v>12793</v>
      </c>
      <c r="D556" s="7">
        <f>IF(N556&gt;0, RANK(N556,(N556:P556,Q556:AE556)),0)</f>
        <v>2</v>
      </c>
      <c r="E556" s="7">
        <f>IF(O556&gt;0,RANK(O556,(N556:P556,Q556:AE556)),0)</f>
        <v>1</v>
      </c>
      <c r="F556" s="7">
        <f>IF(P556&gt;0,RANK(P556,(N556:P556,Q556:AE556)),0)</f>
        <v>0</v>
      </c>
      <c r="G556" s="45">
        <f t="shared" si="211"/>
        <v>6384</v>
      </c>
      <c r="H556" s="48">
        <f t="shared" si="212"/>
        <v>0.49902290315016024</v>
      </c>
      <c r="I556" s="2"/>
      <c r="J556" s="2">
        <f t="shared" si="215"/>
        <v>0.23856796685687484</v>
      </c>
      <c r="K556" s="2">
        <f t="shared" si="216"/>
        <v>0.73759087000703505</v>
      </c>
      <c r="L556" s="2">
        <f t="shared" si="217"/>
        <v>0</v>
      </c>
      <c r="M556" s="2">
        <f t="shared" si="218"/>
        <v>2.3841163136090082E-2</v>
      </c>
      <c r="N556" s="1">
        <v>3052</v>
      </c>
      <c r="O556" s="1">
        <v>9436</v>
      </c>
      <c r="Q556" s="1">
        <v>161</v>
      </c>
      <c r="S556" s="1">
        <v>96</v>
      </c>
      <c r="V556" s="1">
        <v>0</v>
      </c>
      <c r="W556" s="1">
        <v>0</v>
      </c>
      <c r="X556" s="1">
        <v>48</v>
      </c>
      <c r="Y556" s="1">
        <v>0</v>
      </c>
      <c r="Z556" s="1">
        <v>0</v>
      </c>
      <c r="AG556" s="5">
        <f>IF(Q556&gt;0,RANK(Q556,(N556:P556,Q556:AE556)),0)</f>
        <v>3</v>
      </c>
      <c r="AH556" s="5">
        <f>IF(R556&gt;0,RANK(R556,(N556:P556,Q556:AE556)),0)</f>
        <v>0</v>
      </c>
      <c r="AI556" s="5">
        <f>IF(T556&gt;0,RANK(T556,(N556:P556,Q556:AE556)),0)</f>
        <v>0</v>
      </c>
      <c r="AJ556" s="5">
        <f>IF(S556&gt;0,RANK(S556,(N556:P556,Q556:AE556)),0)</f>
        <v>4</v>
      </c>
      <c r="AK556" s="2">
        <f t="shared" si="219"/>
        <v>1.2585007425936059E-2</v>
      </c>
      <c r="AL556" s="2">
        <f t="shared" si="220"/>
        <v>0</v>
      </c>
      <c r="AM556" s="2">
        <f t="shared" si="221"/>
        <v>0</v>
      </c>
      <c r="AN556" s="2">
        <f t="shared" si="222"/>
        <v>7.5041038067693274E-3</v>
      </c>
      <c r="AP556" t="s">
        <v>232</v>
      </c>
      <c r="AQ556" t="s">
        <v>393</v>
      </c>
      <c r="AR556">
        <v>3</v>
      </c>
      <c r="AT556" s="77">
        <v>54</v>
      </c>
      <c r="AU556" s="79">
        <v>45</v>
      </c>
      <c r="AV556" s="82">
        <f t="shared" si="223"/>
        <v>54045</v>
      </c>
      <c r="AW556" s="82">
        <f t="shared" si="213"/>
        <v>54045</v>
      </c>
      <c r="AX556" s="5" t="s">
        <v>195</v>
      </c>
    </row>
    <row r="557" spans="1:50" ht="15" hidden="1" customHeight="1" outlineLevel="1" x14ac:dyDescent="0.2">
      <c r="A557" t="s">
        <v>454</v>
      </c>
      <c r="B557" t="s">
        <v>393</v>
      </c>
      <c r="C557" s="1">
        <f>SUM(N557:AE557)</f>
        <v>6553</v>
      </c>
      <c r="D557" s="7">
        <f>IF(N557&gt;0, RANK(N557,(N557:P557,Q557:AE557)),0)</f>
        <v>2</v>
      </c>
      <c r="E557" s="7">
        <f>IF(O557&gt;0,RANK(O557,(N557:P557,Q557:AE557)),0)</f>
        <v>1</v>
      </c>
      <c r="F557" s="7">
        <f>IF(P557&gt;0,RANK(P557,(N557:P557,Q557:AE557)),0)</f>
        <v>0</v>
      </c>
      <c r="G557" s="45">
        <f>IF(C557&gt;0,MAX(N557:P557)-LARGE(N557:P557,2),0)</f>
        <v>3540</v>
      </c>
      <c r="H557" s="48">
        <f>IF(C557&gt;0,G557/C557,0)</f>
        <v>0.54021059056920495</v>
      </c>
      <c r="I557" s="2"/>
      <c r="J557" s="2">
        <f>IF($C557=0,"-",N557/$C557)</f>
        <v>0.2015870593621242</v>
      </c>
      <c r="K557" s="2">
        <f>IF($C557=0,"-",O557/$C557)</f>
        <v>0.74179764993132913</v>
      </c>
      <c r="L557" s="2">
        <f>IF($C557=0,"-",P557/$C557)</f>
        <v>0</v>
      </c>
      <c r="M557" s="2">
        <f>IF(C557=0,"-",(1-J557-K557-L557))</f>
        <v>5.6615290706546695E-2</v>
      </c>
      <c r="N557" s="1">
        <v>1321</v>
      </c>
      <c r="O557" s="1">
        <v>4861</v>
      </c>
      <c r="Q557" s="1">
        <v>55</v>
      </c>
      <c r="S557" s="1">
        <v>43</v>
      </c>
      <c r="V557" s="1">
        <v>0</v>
      </c>
      <c r="W557" s="1">
        <v>1</v>
      </c>
      <c r="X557" s="1">
        <v>265</v>
      </c>
      <c r="Y557" s="1">
        <v>0</v>
      </c>
      <c r="Z557" s="1">
        <v>7</v>
      </c>
      <c r="AG557" s="5">
        <f>IF(Q557&gt;0,RANK(Q557,(N557:P557,Q557:AE557)),0)</f>
        <v>4</v>
      </c>
      <c r="AH557" s="5">
        <f>IF(R557&gt;0,RANK(R557,(N557:P557,Q557:AE557)),0)</f>
        <v>0</v>
      </c>
      <c r="AI557" s="5">
        <f>IF(T557&gt;0,RANK(T557,(N557:P557,Q557:AE557)),0)</f>
        <v>0</v>
      </c>
      <c r="AJ557" s="5">
        <f>IF(S557&gt;0,RANK(S557,(N557:P557,Q557:AE557)),0)</f>
        <v>5</v>
      </c>
      <c r="AK557" s="2">
        <f>IF($C557=0,"-",Q557/$C557)</f>
        <v>8.3931023958492296E-3</v>
      </c>
      <c r="AL557" s="2">
        <f>IF($C557=0,"-",R557/$C557)</f>
        <v>0</v>
      </c>
      <c r="AM557" s="2">
        <f>IF($C557=0,"-",T557/$C557)</f>
        <v>0</v>
      </c>
      <c r="AN557" s="2">
        <f>IF($C557=0,"-",S557/$C557)</f>
        <v>6.5618800549366706E-3</v>
      </c>
      <c r="AP557" t="s">
        <v>454</v>
      </c>
      <c r="AQ557" t="s">
        <v>393</v>
      </c>
      <c r="AR557">
        <v>3</v>
      </c>
      <c r="AT557" s="77">
        <v>54</v>
      </c>
      <c r="AU557" s="79">
        <v>47</v>
      </c>
      <c r="AV557" s="82">
        <f>1000*AT557+AU557</f>
        <v>54047</v>
      </c>
      <c r="AW557" s="82">
        <f t="shared" si="213"/>
        <v>54047</v>
      </c>
      <c r="AX557" s="5" t="s">
        <v>195</v>
      </c>
    </row>
    <row r="558" spans="1:50" ht="15" hidden="1" customHeight="1" outlineLevel="1" x14ac:dyDescent="0.2">
      <c r="A558" t="s">
        <v>139</v>
      </c>
      <c r="B558" t="s">
        <v>393</v>
      </c>
      <c r="C558" s="1">
        <f t="shared" si="214"/>
        <v>25368</v>
      </c>
      <c r="D558" s="7">
        <f>IF(N558&gt;0, RANK(N558,(N558:P558,Q558:AE558)),0)</f>
        <v>2</v>
      </c>
      <c r="E558" s="7">
        <f>IF(O558&gt;0,RANK(O558,(N558:P558,Q558:AE558)),0)</f>
        <v>1</v>
      </c>
      <c r="F558" s="7">
        <f>IF(P558&gt;0,RANK(P558,(N558:P558,Q558:AE558)),0)</f>
        <v>0</v>
      </c>
      <c r="G558" s="45">
        <f t="shared" si="211"/>
        <v>6621</v>
      </c>
      <c r="H558" s="48">
        <f t="shared" si="212"/>
        <v>0.26099810785241251</v>
      </c>
      <c r="I558" s="2"/>
      <c r="J558" s="2">
        <f t="shared" si="215"/>
        <v>0.34027120782087672</v>
      </c>
      <c r="K558" s="2">
        <f t="shared" si="216"/>
        <v>0.60126931567328923</v>
      </c>
      <c r="L558" s="2">
        <f t="shared" si="217"/>
        <v>0</v>
      </c>
      <c r="M558" s="2">
        <f t="shared" si="218"/>
        <v>5.8459476505834052E-2</v>
      </c>
      <c r="N558" s="1">
        <v>8632</v>
      </c>
      <c r="O558" s="1">
        <v>15253</v>
      </c>
      <c r="Q558" s="1">
        <v>1135</v>
      </c>
      <c r="S558" s="1">
        <v>320</v>
      </c>
      <c r="V558" s="1">
        <v>0</v>
      </c>
      <c r="W558" s="1">
        <v>0</v>
      </c>
      <c r="X558" s="1">
        <v>28</v>
      </c>
      <c r="Y558" s="1">
        <v>0</v>
      </c>
      <c r="Z558" s="1">
        <v>0</v>
      </c>
      <c r="AG558" s="5">
        <f>IF(Q558&gt;0,RANK(Q558,(N558:P558,Q558:AE558)),0)</f>
        <v>3</v>
      </c>
      <c r="AH558" s="5">
        <f>IF(R558&gt;0,RANK(R558,(N558:P558,Q558:AE558)),0)</f>
        <v>0</v>
      </c>
      <c r="AI558" s="5">
        <f>IF(T558&gt;0,RANK(T558,(N558:P558,Q558:AE558)),0)</f>
        <v>0</v>
      </c>
      <c r="AJ558" s="5">
        <f>IF(S558&gt;0,RANK(S558,(N558:P558,Q558:AE558)),0)</f>
        <v>4</v>
      </c>
      <c r="AK558" s="2">
        <f t="shared" si="219"/>
        <v>4.4741406496373384E-2</v>
      </c>
      <c r="AL558" s="2">
        <f t="shared" si="220"/>
        <v>0</v>
      </c>
      <c r="AM558" s="2">
        <f t="shared" si="221"/>
        <v>0</v>
      </c>
      <c r="AN558" s="2">
        <f t="shared" si="222"/>
        <v>1.2614317250078839E-2</v>
      </c>
      <c r="AP558" t="s">
        <v>139</v>
      </c>
      <c r="AQ558" t="s">
        <v>393</v>
      </c>
      <c r="AR558">
        <v>1</v>
      </c>
      <c r="AT558" s="77">
        <v>54</v>
      </c>
      <c r="AU558" s="79">
        <v>49</v>
      </c>
      <c r="AV558" s="82">
        <f t="shared" si="223"/>
        <v>54049</v>
      </c>
      <c r="AW558" s="82">
        <f t="shared" si="213"/>
        <v>54049</v>
      </c>
      <c r="AX558" s="5" t="s">
        <v>195</v>
      </c>
    </row>
    <row r="559" spans="1:50" ht="15" hidden="1" customHeight="1" outlineLevel="1" x14ac:dyDescent="0.2">
      <c r="A559" t="s">
        <v>674</v>
      </c>
      <c r="B559" t="s">
        <v>393</v>
      </c>
      <c r="C559" s="1">
        <f t="shared" si="214"/>
        <v>14101</v>
      </c>
      <c r="D559" s="7">
        <f>IF(N559&gt;0, RANK(N559,(N559:P559,Q559:AE559)),0)</f>
        <v>2</v>
      </c>
      <c r="E559" s="7">
        <f>IF(O559&gt;0,RANK(O559,(N559:P559,Q559:AE559)),0)</f>
        <v>1</v>
      </c>
      <c r="F559" s="7">
        <f>IF(P559&gt;0,RANK(P559,(N559:P559,Q559:AE559)),0)</f>
        <v>0</v>
      </c>
      <c r="G559" s="45">
        <f t="shared" si="211"/>
        <v>5485</v>
      </c>
      <c r="H559" s="48">
        <f t="shared" si="212"/>
        <v>0.3889795049996454</v>
      </c>
      <c r="I559" s="2"/>
      <c r="J559" s="2">
        <f t="shared" si="215"/>
        <v>0.27225019502162967</v>
      </c>
      <c r="K559" s="2">
        <f t="shared" si="216"/>
        <v>0.66122970002127512</v>
      </c>
      <c r="L559" s="2">
        <f t="shared" si="217"/>
        <v>0</v>
      </c>
      <c r="M559" s="2">
        <f t="shared" si="218"/>
        <v>6.6520104957095261E-2</v>
      </c>
      <c r="N559" s="1">
        <v>3839</v>
      </c>
      <c r="O559" s="1">
        <v>9324</v>
      </c>
      <c r="Q559" s="1">
        <v>450</v>
      </c>
      <c r="S559" s="1">
        <v>190</v>
      </c>
      <c r="V559" s="1">
        <v>0</v>
      </c>
      <c r="W559" s="1">
        <v>0</v>
      </c>
      <c r="X559" s="1">
        <v>297</v>
      </c>
      <c r="Y559" s="1">
        <v>0</v>
      </c>
      <c r="Z559" s="1">
        <v>1</v>
      </c>
      <c r="AG559" s="5">
        <f>IF(Q559&gt;0,RANK(Q559,(N559:P559,Q559:AE559)),0)</f>
        <v>3</v>
      </c>
      <c r="AH559" s="5">
        <f>IF(R559&gt;0,RANK(R559,(N559:P559,Q559:AE559)),0)</f>
        <v>0</v>
      </c>
      <c r="AI559" s="5">
        <f>IF(T559&gt;0,RANK(T559,(N559:P559,Q559:AE559)),0)</f>
        <v>0</v>
      </c>
      <c r="AJ559" s="5">
        <f>IF(S559&gt;0,RANK(S559,(N559:P559,Q559:AE559)),0)</f>
        <v>5</v>
      </c>
      <c r="AK559" s="2">
        <f t="shared" si="219"/>
        <v>3.1912630309907097E-2</v>
      </c>
      <c r="AL559" s="2">
        <f t="shared" si="220"/>
        <v>0</v>
      </c>
      <c r="AM559" s="2">
        <f t="shared" si="221"/>
        <v>0</v>
      </c>
      <c r="AN559" s="2">
        <f t="shared" si="222"/>
        <v>1.3474221686405219E-2</v>
      </c>
      <c r="AP559" t="s">
        <v>674</v>
      </c>
      <c r="AQ559" t="s">
        <v>393</v>
      </c>
      <c r="AR559">
        <v>1</v>
      </c>
      <c r="AT559" s="77">
        <v>54</v>
      </c>
      <c r="AU559" s="79">
        <v>51</v>
      </c>
      <c r="AV559" s="82">
        <f t="shared" si="223"/>
        <v>54051</v>
      </c>
      <c r="AW559" s="82">
        <f t="shared" si="213"/>
        <v>54051</v>
      </c>
      <c r="AX559" s="5" t="s">
        <v>195</v>
      </c>
    </row>
    <row r="560" spans="1:50" ht="15" hidden="1" customHeight="1" outlineLevel="1" x14ac:dyDescent="0.2">
      <c r="A560" t="s">
        <v>781</v>
      </c>
      <c r="B560" t="s">
        <v>393</v>
      </c>
      <c r="C560" s="1">
        <f t="shared" si="214"/>
        <v>10869</v>
      </c>
      <c r="D560" s="7">
        <f>IF(N560&gt;0, RANK(N560,(N560:P560,Q560:AE560)),0)</f>
        <v>2</v>
      </c>
      <c r="E560" s="7">
        <f>IF(O560&gt;0,RANK(O560,(N560:P560,Q560:AE560)),0)</f>
        <v>1</v>
      </c>
      <c r="F560" s="7">
        <f>IF(P560&gt;0,RANK(P560,(N560:P560,Q560:AE560)),0)</f>
        <v>0</v>
      </c>
      <c r="G560" s="45">
        <f t="shared" si="211"/>
        <v>4621</v>
      </c>
      <c r="H560" s="48">
        <f t="shared" si="212"/>
        <v>0.42515410801361669</v>
      </c>
      <c r="I560" s="2"/>
      <c r="J560" s="2">
        <f t="shared" si="215"/>
        <v>0.26662986475296713</v>
      </c>
      <c r="K560" s="2">
        <f t="shared" si="216"/>
        <v>0.69178397276658388</v>
      </c>
      <c r="L560" s="2">
        <f t="shared" si="217"/>
        <v>0</v>
      </c>
      <c r="M560" s="2">
        <f t="shared" si="218"/>
        <v>4.1586162480448996E-2</v>
      </c>
      <c r="N560" s="1">
        <v>2898</v>
      </c>
      <c r="O560" s="1">
        <v>7519</v>
      </c>
      <c r="Q560" s="1">
        <v>262</v>
      </c>
      <c r="S560" s="1">
        <v>126</v>
      </c>
      <c r="V560" s="1">
        <v>0</v>
      </c>
      <c r="W560" s="1">
        <v>0</v>
      </c>
      <c r="X560" s="1">
        <v>63</v>
      </c>
      <c r="Y560" s="1">
        <v>0</v>
      </c>
      <c r="Z560" s="1">
        <v>1</v>
      </c>
      <c r="AG560" s="5">
        <f>IF(Q560&gt;0,RANK(Q560,(N560:P560,Q560:AE560)),0)</f>
        <v>3</v>
      </c>
      <c r="AH560" s="5">
        <f>IF(R560&gt;0,RANK(R560,(N560:P560,Q560:AE560)),0)</f>
        <v>0</v>
      </c>
      <c r="AI560" s="5">
        <f>IF(T560&gt;0,RANK(T560,(N560:P560,Q560:AE560)),0)</f>
        <v>0</v>
      </c>
      <c r="AJ560" s="5">
        <f>IF(S560&gt;0,RANK(S560,(N560:P560,Q560:AE560)),0)</f>
        <v>4</v>
      </c>
      <c r="AK560" s="2">
        <f t="shared" si="219"/>
        <v>2.4105253473180606E-2</v>
      </c>
      <c r="AL560" s="2">
        <f t="shared" si="220"/>
        <v>0</v>
      </c>
      <c r="AM560" s="2">
        <f t="shared" si="221"/>
        <v>0</v>
      </c>
      <c r="AN560" s="2">
        <f t="shared" si="222"/>
        <v>1.1592602815346398E-2</v>
      </c>
      <c r="AP560" t="s">
        <v>781</v>
      </c>
      <c r="AQ560" t="s">
        <v>393</v>
      </c>
      <c r="AR560">
        <v>2</v>
      </c>
      <c r="AT560" s="77">
        <v>54</v>
      </c>
      <c r="AU560" s="79">
        <v>53</v>
      </c>
      <c r="AV560" s="82">
        <f t="shared" si="223"/>
        <v>54053</v>
      </c>
      <c r="AW560" s="82">
        <f t="shared" si="213"/>
        <v>54053</v>
      </c>
      <c r="AX560" s="5" t="s">
        <v>195</v>
      </c>
    </row>
    <row r="561" spans="1:50" ht="15" hidden="1" customHeight="1" outlineLevel="1" x14ac:dyDescent="0.2">
      <c r="A561" t="s">
        <v>29</v>
      </c>
      <c r="B561" t="s">
        <v>393</v>
      </c>
      <c r="C561" s="1">
        <f t="shared" si="214"/>
        <v>24592</v>
      </c>
      <c r="D561" s="7">
        <f>IF(N561&gt;0, RANK(N561,(N561:P561,Q561:AE561)),0)</f>
        <v>2</v>
      </c>
      <c r="E561" s="7">
        <f>IF(O561&gt;0,RANK(O561,(N561:P561,Q561:AE561)),0)</f>
        <v>1</v>
      </c>
      <c r="F561" s="7">
        <f>IF(P561&gt;0,RANK(P561,(N561:P561,Q561:AE561)),0)</f>
        <v>0</v>
      </c>
      <c r="G561" s="45">
        <f t="shared" si="211"/>
        <v>13288</v>
      </c>
      <c r="H561" s="48">
        <f t="shared" si="212"/>
        <v>0.54033832140533511</v>
      </c>
      <c r="I561" s="2"/>
      <c r="J561" s="2">
        <f t="shared" si="215"/>
        <v>0.20543266102797658</v>
      </c>
      <c r="K561" s="2">
        <f t="shared" si="216"/>
        <v>0.74577098243331164</v>
      </c>
      <c r="L561" s="2">
        <f t="shared" si="217"/>
        <v>0</v>
      </c>
      <c r="M561" s="2">
        <f t="shared" si="218"/>
        <v>4.8796356538711727E-2</v>
      </c>
      <c r="N561" s="1">
        <v>5052</v>
      </c>
      <c r="O561" s="1">
        <v>18340</v>
      </c>
      <c r="Q561" s="1">
        <v>571</v>
      </c>
      <c r="S561" s="1">
        <v>281</v>
      </c>
      <c r="V561" s="1">
        <v>0</v>
      </c>
      <c r="W561" s="1">
        <v>0</v>
      </c>
      <c r="X561" s="1">
        <v>348</v>
      </c>
      <c r="Y561" s="1">
        <v>0</v>
      </c>
      <c r="Z561" s="1">
        <v>0</v>
      </c>
      <c r="AG561" s="5">
        <f>IF(Q561&gt;0,RANK(Q561,(N561:P561,Q561:AE561)),0)</f>
        <v>3</v>
      </c>
      <c r="AH561" s="5">
        <f>IF(R561&gt;0,RANK(R561,(N561:P561,Q561:AE561)),0)</f>
        <v>0</v>
      </c>
      <c r="AI561" s="5">
        <f>IF(T561&gt;0,RANK(T561,(N561:P561,Q561:AE561)),0)</f>
        <v>0</v>
      </c>
      <c r="AJ561" s="5">
        <f>IF(S561&gt;0,RANK(S561,(N561:P561,Q561:AE561)),0)</f>
        <v>5</v>
      </c>
      <c r="AK561" s="2">
        <f t="shared" si="219"/>
        <v>2.321893298633702E-2</v>
      </c>
      <c r="AL561" s="2">
        <f t="shared" si="220"/>
        <v>0</v>
      </c>
      <c r="AM561" s="2">
        <f t="shared" si="221"/>
        <v>0</v>
      </c>
      <c r="AN561" s="2">
        <f t="shared" si="222"/>
        <v>1.142648015614834E-2</v>
      </c>
      <c r="AP561" t="s">
        <v>29</v>
      </c>
      <c r="AQ561" t="s">
        <v>393</v>
      </c>
      <c r="AR561">
        <v>3</v>
      </c>
      <c r="AT561" s="77">
        <v>54</v>
      </c>
      <c r="AU561" s="79">
        <v>55</v>
      </c>
      <c r="AV561" s="82">
        <f t="shared" si="223"/>
        <v>54055</v>
      </c>
      <c r="AW561" s="82">
        <f t="shared" si="213"/>
        <v>54055</v>
      </c>
      <c r="AX561" s="5" t="s">
        <v>195</v>
      </c>
    </row>
    <row r="562" spans="1:50" ht="15" hidden="1" customHeight="1" outlineLevel="1" x14ac:dyDescent="0.2">
      <c r="A562" t="s">
        <v>311</v>
      </c>
      <c r="B562" t="s">
        <v>393</v>
      </c>
      <c r="C562" s="1">
        <f t="shared" si="214"/>
        <v>12717</v>
      </c>
      <c r="D562" s="7">
        <f>IF(N562&gt;0, RANK(N562,(N562:P562,Q562:AE562)),0)</f>
        <v>2</v>
      </c>
      <c r="E562" s="7">
        <f>IF(O562&gt;0,RANK(O562,(N562:P562,Q562:AE562)),0)</f>
        <v>1</v>
      </c>
      <c r="F562" s="7">
        <f>IF(P562&gt;0,RANK(P562,(N562:P562,Q562:AE562)),0)</f>
        <v>0</v>
      </c>
      <c r="G562" s="45">
        <f t="shared" si="211"/>
        <v>7123</v>
      </c>
      <c r="H562" s="48">
        <f t="shared" si="212"/>
        <v>0.5601163796492884</v>
      </c>
      <c r="I562" s="2"/>
      <c r="J562" s="2">
        <f t="shared" si="215"/>
        <v>0.18966737438075018</v>
      </c>
      <c r="K562" s="2">
        <f t="shared" si="216"/>
        <v>0.7497837540300385</v>
      </c>
      <c r="L562" s="2">
        <f t="shared" si="217"/>
        <v>0</v>
      </c>
      <c r="M562" s="2">
        <f t="shared" si="218"/>
        <v>6.0548871589211295E-2</v>
      </c>
      <c r="N562" s="1">
        <v>2412</v>
      </c>
      <c r="O562" s="1">
        <v>9535</v>
      </c>
      <c r="Q562" s="1">
        <v>385</v>
      </c>
      <c r="S562" s="1">
        <v>257</v>
      </c>
      <c r="V562" s="1">
        <v>2</v>
      </c>
      <c r="W562" s="1">
        <v>0</v>
      </c>
      <c r="X562" s="1">
        <v>121</v>
      </c>
      <c r="Y562" s="1">
        <v>0</v>
      </c>
      <c r="Z562" s="1">
        <v>5</v>
      </c>
      <c r="AG562" s="5">
        <f>IF(Q562&gt;0,RANK(Q562,(N562:P562,Q562:AE562)),0)</f>
        <v>3</v>
      </c>
      <c r="AH562" s="5">
        <f>IF(R562&gt;0,RANK(R562,(N562:P562,Q562:AE562)),0)</f>
        <v>0</v>
      </c>
      <c r="AI562" s="5">
        <f>IF(T562&gt;0,RANK(T562,(N562:P562,Q562:AE562)),0)</f>
        <v>0</v>
      </c>
      <c r="AJ562" s="5">
        <f>IF(S562&gt;0,RANK(S562,(N562:P562,Q562:AE562)),0)</f>
        <v>4</v>
      </c>
      <c r="AK562" s="2">
        <f t="shared" si="219"/>
        <v>3.0274435794605647E-2</v>
      </c>
      <c r="AL562" s="2">
        <f t="shared" si="220"/>
        <v>0</v>
      </c>
      <c r="AM562" s="2">
        <f t="shared" si="221"/>
        <v>0</v>
      </c>
      <c r="AN562" s="2">
        <f t="shared" si="222"/>
        <v>2.0209168829126368E-2</v>
      </c>
      <c r="AP562" t="s">
        <v>311</v>
      </c>
      <c r="AQ562" t="s">
        <v>393</v>
      </c>
      <c r="AR562">
        <v>1</v>
      </c>
      <c r="AT562" s="77">
        <v>54</v>
      </c>
      <c r="AU562" s="79">
        <v>57</v>
      </c>
      <c r="AV562" s="82">
        <f t="shared" si="223"/>
        <v>54057</v>
      </c>
      <c r="AW562" s="82">
        <f t="shared" si="213"/>
        <v>54057</v>
      </c>
      <c r="AX562" s="5" t="s">
        <v>195</v>
      </c>
    </row>
    <row r="563" spans="1:50" ht="15" hidden="1" customHeight="1" outlineLevel="1" x14ac:dyDescent="0.2">
      <c r="A563" t="s">
        <v>169</v>
      </c>
      <c r="B563" t="s">
        <v>393</v>
      </c>
      <c r="C563" s="1">
        <f t="shared" si="214"/>
        <v>9796</v>
      </c>
      <c r="D563" s="7">
        <f>IF(N563&gt;0, RANK(N563,(N563:P563,Q563:AE563)),0)</f>
        <v>2</v>
      </c>
      <c r="E563" s="7">
        <f>IF(O563&gt;0,RANK(O563,(N563:P563,Q563:AE563)),0)</f>
        <v>1</v>
      </c>
      <c r="F563" s="7">
        <f>IF(P563&gt;0,RANK(P563,(N563:P563,Q563:AE563)),0)</f>
        <v>0</v>
      </c>
      <c r="G563" s="45">
        <f t="shared" si="211"/>
        <v>5432</v>
      </c>
      <c r="H563" s="48">
        <f t="shared" si="212"/>
        <v>0.55451204573295221</v>
      </c>
      <c r="I563" s="2"/>
      <c r="J563" s="2">
        <f t="shared" si="215"/>
        <v>0.2064107799101674</v>
      </c>
      <c r="K563" s="2">
        <f t="shared" si="216"/>
        <v>0.76092282564311964</v>
      </c>
      <c r="L563" s="2">
        <f t="shared" si="217"/>
        <v>0</v>
      </c>
      <c r="M563" s="2">
        <f t="shared" si="218"/>
        <v>3.2666394446712932E-2</v>
      </c>
      <c r="N563" s="1">
        <v>2022</v>
      </c>
      <c r="O563" s="1">
        <v>7454</v>
      </c>
      <c r="Q563" s="1">
        <v>127</v>
      </c>
      <c r="S563" s="1">
        <v>81</v>
      </c>
      <c r="V563" s="1">
        <v>0</v>
      </c>
      <c r="W563" s="1">
        <v>0</v>
      </c>
      <c r="X563" s="1">
        <v>112</v>
      </c>
      <c r="Y563" s="1">
        <v>0</v>
      </c>
      <c r="Z563" s="1">
        <v>0</v>
      </c>
      <c r="AG563" s="5">
        <f>IF(Q563&gt;0,RANK(Q563,(N563:P563,Q563:AE563)),0)</f>
        <v>3</v>
      </c>
      <c r="AH563" s="5">
        <f>IF(R563&gt;0,RANK(R563,(N563:P563,Q563:AE563)),0)</f>
        <v>0</v>
      </c>
      <c r="AI563" s="5">
        <f>IF(T563&gt;0,RANK(T563,(N563:P563,Q563:AE563)),0)</f>
        <v>0</v>
      </c>
      <c r="AJ563" s="5">
        <f>IF(S563&gt;0,RANK(S563,(N563:P563,Q563:AE563)),0)</f>
        <v>5</v>
      </c>
      <c r="AK563" s="2">
        <f t="shared" si="219"/>
        <v>1.29644752960392E-2</v>
      </c>
      <c r="AL563" s="2">
        <f t="shared" si="220"/>
        <v>0</v>
      </c>
      <c r="AM563" s="2">
        <f t="shared" si="221"/>
        <v>0</v>
      </c>
      <c r="AN563" s="2">
        <f t="shared" si="222"/>
        <v>8.2686810943242133E-3</v>
      </c>
      <c r="AP563" t="s">
        <v>169</v>
      </c>
      <c r="AQ563" t="s">
        <v>393</v>
      </c>
      <c r="AR563">
        <v>3</v>
      </c>
      <c r="AT563" s="77">
        <v>54</v>
      </c>
      <c r="AU563" s="79">
        <v>59</v>
      </c>
      <c r="AV563" s="82">
        <f t="shared" si="223"/>
        <v>54059</v>
      </c>
      <c r="AW563" s="82">
        <f t="shared" si="213"/>
        <v>54059</v>
      </c>
      <c r="AX563" s="5" t="s">
        <v>195</v>
      </c>
    </row>
    <row r="564" spans="1:50" ht="15" hidden="1" customHeight="1" outlineLevel="1" x14ac:dyDescent="0.2">
      <c r="A564" t="s">
        <v>26</v>
      </c>
      <c r="B564" t="s">
        <v>393</v>
      </c>
      <c r="C564" s="1">
        <f t="shared" si="214"/>
        <v>41641</v>
      </c>
      <c r="D564" s="7">
        <f>IF(N564&gt;0, RANK(N564,(N564:P564,Q564:AE564)),0)</f>
        <v>2</v>
      </c>
      <c r="E564" s="7">
        <f>IF(O564&gt;0,RANK(O564,(N564:P564,Q564:AE564)),0)</f>
        <v>1</v>
      </c>
      <c r="F564" s="7">
        <f>IF(P564&gt;0,RANK(P564,(N564:P564,Q564:AE564)),0)</f>
        <v>0</v>
      </c>
      <c r="G564" s="45">
        <f t="shared" si="211"/>
        <v>394</v>
      </c>
      <c r="H564" s="48">
        <f t="shared" si="212"/>
        <v>9.4618284863475909E-3</v>
      </c>
      <c r="I564" s="2"/>
      <c r="J564" s="2">
        <f t="shared" si="215"/>
        <v>0.46732787397036574</v>
      </c>
      <c r="K564" s="2">
        <f t="shared" si="216"/>
        <v>0.47678970245671332</v>
      </c>
      <c r="L564" s="2">
        <f t="shared" si="217"/>
        <v>0</v>
      </c>
      <c r="M564" s="2">
        <f t="shared" si="218"/>
        <v>5.5882423572921003E-2</v>
      </c>
      <c r="N564" s="1">
        <v>19460</v>
      </c>
      <c r="O564" s="1">
        <v>19854</v>
      </c>
      <c r="Q564" s="1">
        <v>1557</v>
      </c>
      <c r="S564" s="1">
        <v>423</v>
      </c>
      <c r="V564" s="1">
        <v>0</v>
      </c>
      <c r="W564" s="1">
        <v>0</v>
      </c>
      <c r="X564" s="1">
        <v>340</v>
      </c>
      <c r="Y564" s="1">
        <v>0</v>
      </c>
      <c r="Z564" s="1">
        <v>7</v>
      </c>
      <c r="AG564" s="5">
        <f>IF(Q564&gt;0,RANK(Q564,(N564:P564,Q564:AE564)),0)</f>
        <v>3</v>
      </c>
      <c r="AH564" s="5">
        <f>IF(R564&gt;0,RANK(R564,(N564:P564,Q564:AE564)),0)</f>
        <v>0</v>
      </c>
      <c r="AI564" s="5">
        <f>IF(T564&gt;0,RANK(T564,(N564:P564,Q564:AE564)),0)</f>
        <v>0</v>
      </c>
      <c r="AJ564" s="5">
        <f>IF(S564&gt;0,RANK(S564,(N564:P564,Q564:AE564)),0)</f>
        <v>4</v>
      </c>
      <c r="AK564" s="2">
        <f t="shared" si="219"/>
        <v>3.739103287625177E-2</v>
      </c>
      <c r="AL564" s="2">
        <f t="shared" si="220"/>
        <v>0</v>
      </c>
      <c r="AM564" s="2">
        <f t="shared" si="221"/>
        <v>0</v>
      </c>
      <c r="AN564" s="2">
        <f t="shared" si="222"/>
        <v>1.0158257486611753E-2</v>
      </c>
      <c r="AP564" t="s">
        <v>26</v>
      </c>
      <c r="AQ564" t="s">
        <v>393</v>
      </c>
      <c r="AR564">
        <v>1</v>
      </c>
      <c r="AT564" s="77">
        <v>54</v>
      </c>
      <c r="AU564" s="79">
        <v>61</v>
      </c>
      <c r="AV564" s="82">
        <f t="shared" si="223"/>
        <v>54061</v>
      </c>
      <c r="AW564" s="82">
        <f t="shared" si="213"/>
        <v>54061</v>
      </c>
      <c r="AX564" s="5" t="s">
        <v>195</v>
      </c>
    </row>
    <row r="565" spans="1:50" ht="15" hidden="1" customHeight="1" outlineLevel="1" x14ac:dyDescent="0.2">
      <c r="A565" t="s">
        <v>755</v>
      </c>
      <c r="B565" t="s">
        <v>393</v>
      </c>
      <c r="C565" s="1">
        <f t="shared" si="214"/>
        <v>6322</v>
      </c>
      <c r="D565" s="7">
        <f>IF(N565&gt;0, RANK(N565,(N565:P565,Q565:AE565)),0)</f>
        <v>2</v>
      </c>
      <c r="E565" s="7">
        <f>IF(O565&gt;0,RANK(O565,(N565:P565,Q565:AE565)),0)</f>
        <v>1</v>
      </c>
      <c r="F565" s="7">
        <f>IF(P565&gt;0,RANK(P565,(N565:P565,Q565:AE565)),0)</f>
        <v>0</v>
      </c>
      <c r="G565" s="45">
        <f t="shared" si="211"/>
        <v>3480</v>
      </c>
      <c r="H565" s="48">
        <f t="shared" si="212"/>
        <v>0.55045871559633031</v>
      </c>
      <c r="I565" s="2"/>
      <c r="J565" s="2">
        <f t="shared" si="215"/>
        <v>0.20310028472002531</v>
      </c>
      <c r="K565" s="2">
        <f t="shared" si="216"/>
        <v>0.75355900031635559</v>
      </c>
      <c r="L565" s="2">
        <f t="shared" si="217"/>
        <v>0</v>
      </c>
      <c r="M565" s="2">
        <f t="shared" si="218"/>
        <v>4.3340714963619131E-2</v>
      </c>
      <c r="N565" s="1">
        <v>1284</v>
      </c>
      <c r="O565" s="1">
        <v>4764</v>
      </c>
      <c r="Q565" s="1">
        <v>110</v>
      </c>
      <c r="S565" s="1">
        <v>65</v>
      </c>
      <c r="V565" s="1">
        <v>0</v>
      </c>
      <c r="W565" s="1">
        <v>0</v>
      </c>
      <c r="X565" s="1">
        <v>99</v>
      </c>
      <c r="Y565" s="1">
        <v>0</v>
      </c>
      <c r="Z565" s="1">
        <v>0</v>
      </c>
      <c r="AG565" s="5">
        <f>IF(Q565&gt;0,RANK(Q565,(N565:P565,Q565:AE565)),0)</f>
        <v>3</v>
      </c>
      <c r="AH565" s="5">
        <f>IF(R565&gt;0,RANK(R565,(N565:P565,Q565:AE565)),0)</f>
        <v>0</v>
      </c>
      <c r="AI565" s="5">
        <f>IF(T565&gt;0,RANK(T565,(N565:P565,Q565:AE565)),0)</f>
        <v>0</v>
      </c>
      <c r="AJ565" s="5">
        <f>IF(S565&gt;0,RANK(S565,(N565:P565,Q565:AE565)),0)</f>
        <v>5</v>
      </c>
      <c r="AK565" s="2">
        <f t="shared" si="219"/>
        <v>1.7399557102182852E-2</v>
      </c>
      <c r="AL565" s="2">
        <f t="shared" si="220"/>
        <v>0</v>
      </c>
      <c r="AM565" s="2">
        <f t="shared" si="221"/>
        <v>0</v>
      </c>
      <c r="AN565" s="2">
        <f t="shared" si="222"/>
        <v>1.0281556469471686E-2</v>
      </c>
      <c r="AP565" t="s">
        <v>755</v>
      </c>
      <c r="AQ565" t="s">
        <v>393</v>
      </c>
      <c r="AR565">
        <v>3</v>
      </c>
      <c r="AT565" s="77">
        <v>54</v>
      </c>
      <c r="AU565" s="79">
        <v>63</v>
      </c>
      <c r="AV565" s="82">
        <f t="shared" si="223"/>
        <v>54063</v>
      </c>
      <c r="AW565" s="82">
        <f t="shared" si="213"/>
        <v>54063</v>
      </c>
      <c r="AX565" s="5" t="s">
        <v>195</v>
      </c>
    </row>
    <row r="566" spans="1:50" ht="15" hidden="1" customHeight="1" outlineLevel="1" x14ac:dyDescent="0.2">
      <c r="A566" t="s">
        <v>383</v>
      </c>
      <c r="B566" t="s">
        <v>393</v>
      </c>
      <c r="C566" s="1">
        <f t="shared" ref="C566:C589" si="224">SUM(N566:AE566)</f>
        <v>8525</v>
      </c>
      <c r="D566" s="7">
        <f>IF(N566&gt;0, RANK(N566,(N566:P566,Q566:AE566)),0)</f>
        <v>2</v>
      </c>
      <c r="E566" s="7">
        <f>IF(O566&gt;0,RANK(O566,(N566:P566,Q566:AE566)),0)</f>
        <v>1</v>
      </c>
      <c r="F566" s="7">
        <f>IF(P566&gt;0,RANK(P566,(N566:P566,Q566:AE566)),0)</f>
        <v>0</v>
      </c>
      <c r="G566" s="45">
        <f t="shared" si="211"/>
        <v>4098</v>
      </c>
      <c r="H566" s="48">
        <f t="shared" si="212"/>
        <v>0.48070381231671555</v>
      </c>
      <c r="I566" s="2"/>
      <c r="J566" s="2">
        <f t="shared" ref="J566:J589" si="225">IF($C566=0,"-",N566/$C566)</f>
        <v>0.21700879765395895</v>
      </c>
      <c r="K566" s="2">
        <f t="shared" ref="K566:K589" si="226">IF($C566=0,"-",O566/$C566)</f>
        <v>0.69771260997067452</v>
      </c>
      <c r="L566" s="2">
        <f t="shared" ref="L566:L589" si="227">IF($C566=0,"-",P566/$C566)</f>
        <v>0</v>
      </c>
      <c r="M566" s="2">
        <f t="shared" ref="M566:M589" si="228">IF(C566=0,"-",(1-J566-K566-L566))</f>
        <v>8.5278592375366502E-2</v>
      </c>
      <c r="N566" s="1">
        <v>1850</v>
      </c>
      <c r="O566" s="1">
        <v>5948</v>
      </c>
      <c r="Q566" s="1">
        <v>232</v>
      </c>
      <c r="S566" s="1">
        <v>317</v>
      </c>
      <c r="V566" s="1">
        <v>0</v>
      </c>
      <c r="W566" s="1">
        <v>0</v>
      </c>
      <c r="X566" s="1">
        <v>167</v>
      </c>
      <c r="Y566" s="1">
        <v>0</v>
      </c>
      <c r="Z566" s="1">
        <v>11</v>
      </c>
      <c r="AG566" s="5">
        <f>IF(Q566&gt;0,RANK(Q566,(N566:P566,Q566:AE566)),0)</f>
        <v>4</v>
      </c>
      <c r="AH566" s="5">
        <f>IF(R566&gt;0,RANK(R566,(N566:P566,Q566:AE566)),0)</f>
        <v>0</v>
      </c>
      <c r="AI566" s="5">
        <f>IF(T566&gt;0,RANK(T566,(N566:P566,Q566:AE566)),0)</f>
        <v>0</v>
      </c>
      <c r="AJ566" s="5">
        <f>IF(S566&gt;0,RANK(S566,(N566:P566,Q566:AE566)),0)</f>
        <v>3</v>
      </c>
      <c r="AK566" s="2">
        <f t="shared" ref="AK566:AK589" si="229">IF($C566=0,"-",Q566/$C566)</f>
        <v>2.7214076246334311E-2</v>
      </c>
      <c r="AL566" s="2">
        <f t="shared" ref="AL566:AL589" si="230">IF($C566=0,"-",R566/$C566)</f>
        <v>0</v>
      </c>
      <c r="AM566" s="2">
        <f t="shared" ref="AM566:AM589" si="231">IF($C566=0,"-",T566/$C566)</f>
        <v>0</v>
      </c>
      <c r="AN566" s="2">
        <f t="shared" ref="AN566:AN589" si="232">IF($C566=0,"-",S566/$C566)</f>
        <v>3.7184750733137831E-2</v>
      </c>
      <c r="AP566" t="s">
        <v>383</v>
      </c>
      <c r="AQ566" t="s">
        <v>393</v>
      </c>
      <c r="AR566">
        <v>2</v>
      </c>
      <c r="AT566" s="77">
        <v>54</v>
      </c>
      <c r="AU566" s="79">
        <v>65</v>
      </c>
      <c r="AV566" s="82">
        <f t="shared" si="223"/>
        <v>54065</v>
      </c>
      <c r="AW566" s="82">
        <f t="shared" si="213"/>
        <v>54065</v>
      </c>
      <c r="AX566" s="5" t="s">
        <v>195</v>
      </c>
    </row>
    <row r="567" spans="1:50" ht="15" hidden="1" customHeight="1" outlineLevel="1" x14ac:dyDescent="0.2">
      <c r="A567" t="s">
        <v>642</v>
      </c>
      <c r="B567" t="s">
        <v>393</v>
      </c>
      <c r="C567" s="1">
        <f t="shared" si="224"/>
        <v>10490</v>
      </c>
      <c r="D567" s="7">
        <f>IF(N567&gt;0, RANK(N567,(N567:P567,Q567:AE567)),0)</f>
        <v>2</v>
      </c>
      <c r="E567" s="7">
        <f>IF(O567&gt;0,RANK(O567,(N567:P567,Q567:AE567)),0)</f>
        <v>1</v>
      </c>
      <c r="F567" s="7">
        <f>IF(P567&gt;0,RANK(P567,(N567:P567,Q567:AE567)),0)</f>
        <v>0</v>
      </c>
      <c r="G567" s="45">
        <f t="shared" si="211"/>
        <v>5104</v>
      </c>
      <c r="H567" s="48">
        <f t="shared" si="212"/>
        <v>0.48655862726406102</v>
      </c>
      <c r="I567" s="2"/>
      <c r="J567" s="2">
        <f t="shared" si="225"/>
        <v>0.23012392755004765</v>
      </c>
      <c r="K567" s="2">
        <f t="shared" si="226"/>
        <v>0.7166825548141087</v>
      </c>
      <c r="L567" s="2">
        <f t="shared" si="227"/>
        <v>0</v>
      </c>
      <c r="M567" s="2">
        <f t="shared" si="228"/>
        <v>5.3193517635843679E-2</v>
      </c>
      <c r="N567" s="1">
        <v>2414</v>
      </c>
      <c r="O567" s="1">
        <v>7518</v>
      </c>
      <c r="Q567" s="1">
        <v>186</v>
      </c>
      <c r="S567" s="1">
        <v>101</v>
      </c>
      <c r="V567" s="1">
        <v>1</v>
      </c>
      <c r="W567" s="1">
        <v>0</v>
      </c>
      <c r="X567" s="1">
        <v>269</v>
      </c>
      <c r="Y567" s="1">
        <v>0</v>
      </c>
      <c r="Z567" s="1">
        <v>1</v>
      </c>
      <c r="AG567" s="5">
        <f>IF(Q567&gt;0,RANK(Q567,(N567:P567,Q567:AE567)),0)</f>
        <v>4</v>
      </c>
      <c r="AH567" s="5">
        <f>IF(R567&gt;0,RANK(R567,(N567:P567,Q567:AE567)),0)</f>
        <v>0</v>
      </c>
      <c r="AI567" s="5">
        <f>IF(T567&gt;0,RANK(T567,(N567:P567,Q567:AE567)),0)</f>
        <v>0</v>
      </c>
      <c r="AJ567" s="5">
        <f>IF(S567&gt;0,RANK(S567,(N567:P567,Q567:AE567)),0)</f>
        <v>5</v>
      </c>
      <c r="AK567" s="2">
        <f t="shared" si="229"/>
        <v>1.7731172545281219E-2</v>
      </c>
      <c r="AL567" s="2">
        <f t="shared" si="230"/>
        <v>0</v>
      </c>
      <c r="AM567" s="2">
        <f t="shared" si="231"/>
        <v>0</v>
      </c>
      <c r="AN567" s="2">
        <f t="shared" si="232"/>
        <v>9.6282173498570059E-3</v>
      </c>
      <c r="AP567" t="s">
        <v>642</v>
      </c>
      <c r="AQ567" t="s">
        <v>393</v>
      </c>
      <c r="AR567">
        <v>3</v>
      </c>
      <c r="AT567" s="77">
        <v>54</v>
      </c>
      <c r="AU567" s="79">
        <v>67</v>
      </c>
      <c r="AV567" s="82">
        <f t="shared" si="223"/>
        <v>54067</v>
      </c>
      <c r="AW567" s="82">
        <f t="shared" si="213"/>
        <v>54067</v>
      </c>
      <c r="AX567" s="5" t="s">
        <v>195</v>
      </c>
    </row>
    <row r="568" spans="1:50" ht="15" hidden="1" customHeight="1" outlineLevel="1" x14ac:dyDescent="0.2">
      <c r="A568" t="s">
        <v>74</v>
      </c>
      <c r="B568" t="s">
        <v>393</v>
      </c>
      <c r="C568" s="1">
        <f t="shared" si="224"/>
        <v>19748</v>
      </c>
      <c r="D568" s="7">
        <f>IF(N568&gt;0, RANK(N568,(N568:P568,Q568:AE568)),0)</f>
        <v>2</v>
      </c>
      <c r="E568" s="7">
        <f>IF(O568&gt;0,RANK(O568,(N568:P568,Q568:AE568)),0)</f>
        <v>1</v>
      </c>
      <c r="F568" s="7">
        <f>IF(P568&gt;0,RANK(P568,(N568:P568,Q568:AE568)),0)</f>
        <v>0</v>
      </c>
      <c r="G568" s="45">
        <f t="shared" si="211"/>
        <v>4791</v>
      </c>
      <c r="H568" s="48">
        <f t="shared" si="212"/>
        <v>0.24260684626291271</v>
      </c>
      <c r="I568" s="2"/>
      <c r="J568" s="2">
        <f t="shared" si="225"/>
        <v>0.35365606643710756</v>
      </c>
      <c r="K568" s="2">
        <f t="shared" si="226"/>
        <v>0.5962629127000203</v>
      </c>
      <c r="L568" s="2">
        <f t="shared" si="227"/>
        <v>0</v>
      </c>
      <c r="M568" s="2">
        <f t="shared" si="228"/>
        <v>5.0081020862872139E-2</v>
      </c>
      <c r="N568" s="1">
        <v>6984</v>
      </c>
      <c r="O568" s="1">
        <v>11775</v>
      </c>
      <c r="Q568" s="1">
        <v>718</v>
      </c>
      <c r="S568" s="1">
        <v>177</v>
      </c>
      <c r="V568" s="1">
        <v>2</v>
      </c>
      <c r="W568" s="1">
        <v>0</v>
      </c>
      <c r="X568" s="1">
        <v>91</v>
      </c>
      <c r="Y568" s="1">
        <v>0</v>
      </c>
      <c r="Z568" s="1">
        <v>1</v>
      </c>
      <c r="AG568" s="5">
        <f>IF(Q568&gt;0,RANK(Q568,(N568:P568,Q568:AE568)),0)</f>
        <v>3</v>
      </c>
      <c r="AH568" s="5">
        <f>IF(R568&gt;0,RANK(R568,(N568:P568,Q568:AE568)),0)</f>
        <v>0</v>
      </c>
      <c r="AI568" s="5">
        <f>IF(T568&gt;0,RANK(T568,(N568:P568,Q568:AE568)),0)</f>
        <v>0</v>
      </c>
      <c r="AJ568" s="5">
        <f>IF(S568&gt;0,RANK(S568,(N568:P568,Q568:AE568)),0)</f>
        <v>4</v>
      </c>
      <c r="AK568" s="2">
        <f t="shared" si="229"/>
        <v>3.635811221389508E-2</v>
      </c>
      <c r="AL568" s="2">
        <f t="shared" si="230"/>
        <v>0</v>
      </c>
      <c r="AM568" s="2">
        <f t="shared" si="231"/>
        <v>0</v>
      </c>
      <c r="AN568" s="2">
        <f t="shared" si="232"/>
        <v>8.9629329552359735E-3</v>
      </c>
      <c r="AP568" t="s">
        <v>74</v>
      </c>
      <c r="AQ568" t="s">
        <v>393</v>
      </c>
      <c r="AR568">
        <v>1</v>
      </c>
      <c r="AT568" s="77">
        <v>54</v>
      </c>
      <c r="AU568" s="79">
        <v>69</v>
      </c>
      <c r="AV568" s="82">
        <f t="shared" si="223"/>
        <v>54069</v>
      </c>
      <c r="AW568" s="82">
        <f t="shared" si="213"/>
        <v>54069</v>
      </c>
      <c r="AX568" s="5" t="s">
        <v>195</v>
      </c>
    </row>
    <row r="569" spans="1:50" ht="15" hidden="1" customHeight="1" outlineLevel="1" x14ac:dyDescent="0.2">
      <c r="A569" t="s">
        <v>869</v>
      </c>
      <c r="B569" t="s">
        <v>393</v>
      </c>
      <c r="C569" s="1">
        <f t="shared" si="224"/>
        <v>3599</v>
      </c>
      <c r="D569" s="7">
        <f>IF(N569&gt;0, RANK(N569,(N569:P569,Q569:AE569)),0)</f>
        <v>2</v>
      </c>
      <c r="E569" s="7">
        <f>IF(O569&gt;0,RANK(O569,(N569:P569,Q569:AE569)),0)</f>
        <v>1</v>
      </c>
      <c r="F569" s="7">
        <f>IF(P569&gt;0,RANK(P569,(N569:P569,Q569:AE569)),0)</f>
        <v>0</v>
      </c>
      <c r="G569" s="45">
        <f t="shared" si="211"/>
        <v>1890</v>
      </c>
      <c r="H569" s="48">
        <f t="shared" si="212"/>
        <v>0.52514587385384826</v>
      </c>
      <c r="I569" s="2"/>
      <c r="J569" s="2">
        <f t="shared" si="225"/>
        <v>0.21505973881633786</v>
      </c>
      <c r="K569" s="2">
        <f t="shared" si="226"/>
        <v>0.74020561267018614</v>
      </c>
      <c r="L569" s="2">
        <f t="shared" si="227"/>
        <v>0</v>
      </c>
      <c r="M569" s="2">
        <f t="shared" si="228"/>
        <v>4.4734648513475972E-2</v>
      </c>
      <c r="N569" s="1">
        <v>774</v>
      </c>
      <c r="O569" s="1">
        <v>2664</v>
      </c>
      <c r="Q569" s="1">
        <v>96</v>
      </c>
      <c r="S569" s="1">
        <v>49</v>
      </c>
      <c r="V569" s="1">
        <v>0</v>
      </c>
      <c r="W569" s="1">
        <v>0</v>
      </c>
      <c r="X569" s="1">
        <v>15</v>
      </c>
      <c r="Y569" s="1">
        <v>1</v>
      </c>
      <c r="Z569" s="1">
        <v>0</v>
      </c>
      <c r="AG569" s="5">
        <f>IF(Q569&gt;0,RANK(Q569,(N569:P569,Q569:AE569)),0)</f>
        <v>3</v>
      </c>
      <c r="AH569" s="5">
        <f>IF(R569&gt;0,RANK(R569,(N569:P569,Q569:AE569)),0)</f>
        <v>0</v>
      </c>
      <c r="AI569" s="5">
        <f>IF(T569&gt;0,RANK(T569,(N569:P569,Q569:AE569)),0)</f>
        <v>0</v>
      </c>
      <c r="AJ569" s="5">
        <f>IF(S569&gt;0,RANK(S569,(N569:P569,Q569:AE569)),0)</f>
        <v>4</v>
      </c>
      <c r="AK569" s="2">
        <f t="shared" si="229"/>
        <v>2.6674076132258962E-2</v>
      </c>
      <c r="AL569" s="2">
        <f t="shared" si="230"/>
        <v>0</v>
      </c>
      <c r="AM569" s="2">
        <f t="shared" si="231"/>
        <v>0</v>
      </c>
      <c r="AN569" s="2">
        <f t="shared" si="232"/>
        <v>1.3614893025840511E-2</v>
      </c>
      <c r="AP569" t="s">
        <v>869</v>
      </c>
      <c r="AQ569" t="s">
        <v>393</v>
      </c>
      <c r="AR569">
        <v>2</v>
      </c>
      <c r="AT569" s="77">
        <v>54</v>
      </c>
      <c r="AU569" s="79">
        <v>71</v>
      </c>
      <c r="AV569" s="82">
        <f t="shared" si="223"/>
        <v>54071</v>
      </c>
      <c r="AW569" s="82">
        <f t="shared" si="213"/>
        <v>54071</v>
      </c>
      <c r="AX569" s="5" t="s">
        <v>195</v>
      </c>
    </row>
    <row r="570" spans="1:50" ht="15" hidden="1" customHeight="1" outlineLevel="1" x14ac:dyDescent="0.2">
      <c r="A570" t="s">
        <v>760</v>
      </c>
      <c r="B570" t="s">
        <v>393</v>
      </c>
      <c r="C570" s="1">
        <f t="shared" si="224"/>
        <v>3438</v>
      </c>
      <c r="D570" s="7">
        <f>IF(N570&gt;0, RANK(N570,(N570:P570,Q570:AE570)),0)</f>
        <v>2</v>
      </c>
      <c r="E570" s="7">
        <f>IF(O570&gt;0,RANK(O570,(N570:P570,Q570:AE570)),0)</f>
        <v>1</v>
      </c>
      <c r="F570" s="7">
        <f>IF(P570&gt;0,RANK(P570,(N570:P570,Q570:AE570)),0)</f>
        <v>0</v>
      </c>
      <c r="G570" s="45">
        <f t="shared" si="211"/>
        <v>1926</v>
      </c>
      <c r="H570" s="48">
        <f t="shared" si="212"/>
        <v>0.56020942408376961</v>
      </c>
      <c r="I570" s="2"/>
      <c r="J570" s="2">
        <f t="shared" si="225"/>
        <v>0.19488074461896451</v>
      </c>
      <c r="K570" s="2">
        <f t="shared" si="226"/>
        <v>0.75509016870273415</v>
      </c>
      <c r="L570" s="2">
        <f t="shared" si="227"/>
        <v>0</v>
      </c>
      <c r="M570" s="2">
        <f t="shared" si="228"/>
        <v>5.0029086678301304E-2</v>
      </c>
      <c r="N570" s="1">
        <v>670</v>
      </c>
      <c r="O570" s="1">
        <v>2596</v>
      </c>
      <c r="Q570" s="1">
        <v>79</v>
      </c>
      <c r="S570" s="1">
        <v>47</v>
      </c>
      <c r="V570" s="1">
        <v>0</v>
      </c>
      <c r="W570" s="1">
        <v>0</v>
      </c>
      <c r="X570" s="1">
        <v>46</v>
      </c>
      <c r="Y570" s="1">
        <v>0</v>
      </c>
      <c r="Z570" s="1">
        <v>0</v>
      </c>
      <c r="AG570" s="5">
        <f>IF(Q570&gt;0,RANK(Q570,(N570:P570,Q570:AE570)),0)</f>
        <v>3</v>
      </c>
      <c r="AH570" s="5">
        <f>IF(R570&gt;0,RANK(R570,(N570:P570,Q570:AE570)),0)</f>
        <v>0</v>
      </c>
      <c r="AI570" s="5">
        <f>IF(T570&gt;0,RANK(T570,(N570:P570,Q570:AE570)),0)</f>
        <v>0</v>
      </c>
      <c r="AJ570" s="5">
        <f>IF(S570&gt;0,RANK(S570,(N570:P570,Q570:AE570)),0)</f>
        <v>4</v>
      </c>
      <c r="AK570" s="2">
        <f t="shared" si="229"/>
        <v>2.2978475858057009E-2</v>
      </c>
      <c r="AL570" s="2">
        <f t="shared" si="230"/>
        <v>0</v>
      </c>
      <c r="AM570" s="2">
        <f t="shared" si="231"/>
        <v>0</v>
      </c>
      <c r="AN570" s="2">
        <f t="shared" si="232"/>
        <v>1.3670738801628854E-2</v>
      </c>
      <c r="AP570" t="s">
        <v>760</v>
      </c>
      <c r="AQ570" t="s">
        <v>393</v>
      </c>
      <c r="AR570">
        <v>1</v>
      </c>
      <c r="AT570" s="77">
        <v>54</v>
      </c>
      <c r="AU570" s="79">
        <v>73</v>
      </c>
      <c r="AV570" s="82">
        <f t="shared" si="223"/>
        <v>54073</v>
      </c>
      <c r="AW570" s="82">
        <f t="shared" si="213"/>
        <v>54073</v>
      </c>
      <c r="AX570" s="5" t="s">
        <v>195</v>
      </c>
    </row>
    <row r="571" spans="1:50" ht="15" hidden="1" customHeight="1" outlineLevel="1" x14ac:dyDescent="0.2">
      <c r="A571" t="s">
        <v>46</v>
      </c>
      <c r="B571" t="s">
        <v>393</v>
      </c>
      <c r="C571" s="1">
        <f t="shared" si="224"/>
        <v>3954</v>
      </c>
      <c r="D571" s="7">
        <f>IF(N571&gt;0, RANK(N571,(N571:P571,Q571:AE571)),0)</f>
        <v>2</v>
      </c>
      <c r="E571" s="7">
        <f>IF(O571&gt;0,RANK(O571,(N571:P571,Q571:AE571)),0)</f>
        <v>1</v>
      </c>
      <c r="F571" s="7">
        <f>IF(P571&gt;0,RANK(P571,(N571:P571,Q571:AE571)),0)</f>
        <v>0</v>
      </c>
      <c r="G571" s="45">
        <f t="shared" si="211"/>
        <v>1772</v>
      </c>
      <c r="H571" s="48">
        <f t="shared" si="212"/>
        <v>0.4481537683358624</v>
      </c>
      <c r="I571" s="2"/>
      <c r="J571" s="2">
        <f t="shared" si="225"/>
        <v>0.24405665149215983</v>
      </c>
      <c r="K571" s="2">
        <f t="shared" si="226"/>
        <v>0.69221041982802223</v>
      </c>
      <c r="L571" s="2">
        <f t="shared" si="227"/>
        <v>0</v>
      </c>
      <c r="M571" s="2">
        <f t="shared" si="228"/>
        <v>6.3732928679817946E-2</v>
      </c>
      <c r="N571" s="1">
        <v>965</v>
      </c>
      <c r="O571" s="1">
        <v>2737</v>
      </c>
      <c r="Q571" s="1">
        <v>97</v>
      </c>
      <c r="S571" s="1">
        <v>52</v>
      </c>
      <c r="V571" s="1">
        <v>0</v>
      </c>
      <c r="W571" s="1">
        <v>0</v>
      </c>
      <c r="X571" s="1">
        <v>101</v>
      </c>
      <c r="Y571" s="1">
        <v>0</v>
      </c>
      <c r="Z571" s="1">
        <v>2</v>
      </c>
      <c r="AG571" s="5">
        <f>IF(Q571&gt;0,RANK(Q571,(N571:P571,Q571:AE571)),0)</f>
        <v>4</v>
      </c>
      <c r="AH571" s="5">
        <f>IF(R571&gt;0,RANK(R571,(N571:P571,Q571:AE571)),0)</f>
        <v>0</v>
      </c>
      <c r="AI571" s="5">
        <f>IF(T571&gt;0,RANK(T571,(N571:P571,Q571:AE571)),0)</f>
        <v>0</v>
      </c>
      <c r="AJ571" s="5">
        <f>IF(S571&gt;0,RANK(S571,(N571:P571,Q571:AE571)),0)</f>
        <v>5</v>
      </c>
      <c r="AK571" s="2">
        <f t="shared" si="229"/>
        <v>2.4532119372787053E-2</v>
      </c>
      <c r="AL571" s="2">
        <f t="shared" si="230"/>
        <v>0</v>
      </c>
      <c r="AM571" s="2">
        <f t="shared" si="231"/>
        <v>0</v>
      </c>
      <c r="AN571" s="2">
        <f t="shared" si="232"/>
        <v>1.3151239251390997E-2</v>
      </c>
      <c r="AP571" t="s">
        <v>46</v>
      </c>
      <c r="AQ571" t="s">
        <v>393</v>
      </c>
      <c r="AR571">
        <v>3</v>
      </c>
      <c r="AT571" s="77">
        <v>54</v>
      </c>
      <c r="AU571" s="79">
        <v>75</v>
      </c>
      <c r="AV571" s="82">
        <f t="shared" si="223"/>
        <v>54075</v>
      </c>
      <c r="AW571" s="82">
        <f t="shared" si="213"/>
        <v>54075</v>
      </c>
      <c r="AX571" s="5" t="s">
        <v>195</v>
      </c>
    </row>
    <row r="572" spans="1:50" ht="15" hidden="1" customHeight="1" outlineLevel="1" x14ac:dyDescent="0.2">
      <c r="A572" t="s">
        <v>210</v>
      </c>
      <c r="B572" t="s">
        <v>393</v>
      </c>
      <c r="C572" s="1">
        <f t="shared" si="224"/>
        <v>14352</v>
      </c>
      <c r="D572" s="7">
        <f>IF(N572&gt;0, RANK(N572,(N572:P572,Q572:AE572)),0)</f>
        <v>2</v>
      </c>
      <c r="E572" s="7">
        <f>IF(O572&gt;0,RANK(O572,(N572:P572,Q572:AE572)),0)</f>
        <v>1</v>
      </c>
      <c r="F572" s="7">
        <f>IF(P572&gt;0,RANK(P572,(N572:P572,Q572:AE572)),0)</f>
        <v>0</v>
      </c>
      <c r="G572" s="45">
        <f t="shared" si="211"/>
        <v>6783</v>
      </c>
      <c r="H572" s="48">
        <f t="shared" si="212"/>
        <v>0.47261705685618727</v>
      </c>
      <c r="I572" s="2"/>
      <c r="J572" s="2">
        <f t="shared" si="225"/>
        <v>0.225752508361204</v>
      </c>
      <c r="K572" s="2">
        <f t="shared" si="226"/>
        <v>0.69836956521739135</v>
      </c>
      <c r="L572" s="2">
        <f t="shared" si="227"/>
        <v>0</v>
      </c>
      <c r="M572" s="2">
        <f t="shared" si="228"/>
        <v>7.5877926421404673E-2</v>
      </c>
      <c r="N572" s="1">
        <v>3240</v>
      </c>
      <c r="O572" s="1">
        <v>10023</v>
      </c>
      <c r="Q572" s="1">
        <v>534</v>
      </c>
      <c r="S572" s="1">
        <v>211</v>
      </c>
      <c r="V572" s="1">
        <v>1</v>
      </c>
      <c r="W572" s="1">
        <v>0</v>
      </c>
      <c r="X572" s="1">
        <v>339</v>
      </c>
      <c r="Y572" s="1">
        <v>0</v>
      </c>
      <c r="Z572" s="1">
        <v>4</v>
      </c>
      <c r="AG572" s="5">
        <f>IF(Q572&gt;0,RANK(Q572,(N572:P572,Q572:AE572)),0)</f>
        <v>3</v>
      </c>
      <c r="AH572" s="5">
        <f>IF(R572&gt;0,RANK(R572,(N572:P572,Q572:AE572)),0)</f>
        <v>0</v>
      </c>
      <c r="AI572" s="5">
        <f>IF(T572&gt;0,RANK(T572,(N572:P572,Q572:AE572)),0)</f>
        <v>0</v>
      </c>
      <c r="AJ572" s="5">
        <f>IF(S572&gt;0,RANK(S572,(N572:P572,Q572:AE572)),0)</f>
        <v>5</v>
      </c>
      <c r="AK572" s="2">
        <f t="shared" si="229"/>
        <v>3.7207357859531776E-2</v>
      </c>
      <c r="AL572" s="2">
        <f t="shared" si="230"/>
        <v>0</v>
      </c>
      <c r="AM572" s="2">
        <f t="shared" si="231"/>
        <v>0</v>
      </c>
      <c r="AN572" s="2">
        <f t="shared" si="232"/>
        <v>1.4701783723522854E-2</v>
      </c>
      <c r="AP572" t="s">
        <v>210</v>
      </c>
      <c r="AQ572" t="s">
        <v>393</v>
      </c>
      <c r="AR572">
        <v>1</v>
      </c>
      <c r="AT572" s="77">
        <v>54</v>
      </c>
      <c r="AU572" s="79">
        <v>77</v>
      </c>
      <c r="AV572" s="82">
        <f t="shared" si="223"/>
        <v>54077</v>
      </c>
      <c r="AW572" s="82">
        <f t="shared" si="213"/>
        <v>54077</v>
      </c>
      <c r="AX572" s="5" t="s">
        <v>195</v>
      </c>
    </row>
    <row r="573" spans="1:50" ht="15" hidden="1" customHeight="1" outlineLevel="1" x14ac:dyDescent="0.2">
      <c r="A573" t="s">
        <v>149</v>
      </c>
      <c r="B573" t="s">
        <v>393</v>
      </c>
      <c r="C573" s="1">
        <f t="shared" si="224"/>
        <v>28315</v>
      </c>
      <c r="D573" s="7">
        <f>IF(N573&gt;0, RANK(N573,(N573:P573,Q573:AE573)),0)</f>
        <v>2</v>
      </c>
      <c r="E573" s="7">
        <f>IF(O573&gt;0,RANK(O573,(N573:P573,Q573:AE573)),0)</f>
        <v>1</v>
      </c>
      <c r="F573" s="7">
        <f>IF(P573&gt;0,RANK(P573,(N573:P573,Q573:AE573)),0)</f>
        <v>0</v>
      </c>
      <c r="G573" s="45">
        <f t="shared" si="211"/>
        <v>8420</v>
      </c>
      <c r="H573" s="48">
        <f t="shared" si="212"/>
        <v>0.29736888574960268</v>
      </c>
      <c r="I573" s="2"/>
      <c r="J573" s="2">
        <f t="shared" si="225"/>
        <v>0.31188416033904293</v>
      </c>
      <c r="K573" s="2">
        <f t="shared" si="226"/>
        <v>0.60925304608864561</v>
      </c>
      <c r="L573" s="2">
        <f t="shared" si="227"/>
        <v>0</v>
      </c>
      <c r="M573" s="2">
        <f t="shared" si="228"/>
        <v>7.8862793572311407E-2</v>
      </c>
      <c r="N573" s="1">
        <v>8831</v>
      </c>
      <c r="O573" s="1">
        <v>17251</v>
      </c>
      <c r="Q573" s="1">
        <v>656</v>
      </c>
      <c r="S573" s="1">
        <v>212</v>
      </c>
      <c r="V573" s="1">
        <v>48</v>
      </c>
      <c r="W573" s="1">
        <v>0</v>
      </c>
      <c r="X573" s="1">
        <v>1315</v>
      </c>
      <c r="Y573" s="1">
        <v>0</v>
      </c>
      <c r="Z573" s="1">
        <v>2</v>
      </c>
      <c r="AG573" s="5">
        <f>IF(Q573&gt;0,RANK(Q573,(N573:P573,Q573:AE573)),0)</f>
        <v>4</v>
      </c>
      <c r="AH573" s="5">
        <f>IF(R573&gt;0,RANK(R573,(N573:P573,Q573:AE573)),0)</f>
        <v>0</v>
      </c>
      <c r="AI573" s="5">
        <f>IF(T573&gt;0,RANK(T573,(N573:P573,Q573:AE573)),0)</f>
        <v>0</v>
      </c>
      <c r="AJ573" s="5">
        <f>IF(S573&gt;0,RANK(S573,(N573:P573,Q573:AE573)),0)</f>
        <v>5</v>
      </c>
      <c r="AK573" s="2">
        <f t="shared" si="229"/>
        <v>2.3167932191417977E-2</v>
      </c>
      <c r="AL573" s="2">
        <f t="shared" si="230"/>
        <v>0</v>
      </c>
      <c r="AM573" s="2">
        <f t="shared" si="231"/>
        <v>0</v>
      </c>
      <c r="AN573" s="2">
        <f t="shared" si="232"/>
        <v>7.4871975984460533E-3</v>
      </c>
      <c r="AP573" t="s">
        <v>149</v>
      </c>
      <c r="AQ573" t="s">
        <v>393</v>
      </c>
      <c r="AR573">
        <v>2</v>
      </c>
      <c r="AT573" s="77">
        <v>54</v>
      </c>
      <c r="AU573" s="79">
        <v>79</v>
      </c>
      <c r="AV573" s="82">
        <f t="shared" si="223"/>
        <v>54079</v>
      </c>
      <c r="AW573" s="82">
        <f t="shared" si="213"/>
        <v>54079</v>
      </c>
      <c r="AX573" s="5" t="s">
        <v>195</v>
      </c>
    </row>
    <row r="574" spans="1:50" ht="15" hidden="1" customHeight="1" outlineLevel="1" x14ac:dyDescent="0.2">
      <c r="A574" t="s">
        <v>158</v>
      </c>
      <c r="B574" t="s">
        <v>393</v>
      </c>
      <c r="C574" s="1">
        <f t="shared" si="224"/>
        <v>32531</v>
      </c>
      <c r="D574" s="7">
        <f>IF(N574&gt;0, RANK(N574,(N574:P574,Q574:AE574)),0)</f>
        <v>2</v>
      </c>
      <c r="E574" s="7">
        <f>IF(O574&gt;0,RANK(O574,(N574:P574,Q574:AE574)),0)</f>
        <v>1</v>
      </c>
      <c r="F574" s="7">
        <f>IF(P574&gt;0,RANK(P574,(N574:P574,Q574:AE574)),0)</f>
        <v>0</v>
      </c>
      <c r="G574" s="45">
        <f t="shared" ref="G574:G589" si="233">IF(C574&gt;0,MAX(N574:P574)-LARGE(N574:P574,2),0)</f>
        <v>13297</v>
      </c>
      <c r="H574" s="48">
        <f t="shared" ref="H574:H589" si="234">IF(C574&gt;0,G574/C574,0)</f>
        <v>0.40874857827917987</v>
      </c>
      <c r="I574" s="2"/>
      <c r="J574" s="2">
        <f t="shared" si="225"/>
        <v>0.27549107005625406</v>
      </c>
      <c r="K574" s="2">
        <f t="shared" si="226"/>
        <v>0.68423964833543394</v>
      </c>
      <c r="L574" s="2">
        <f t="shared" si="227"/>
        <v>0</v>
      </c>
      <c r="M574" s="2">
        <f t="shared" si="228"/>
        <v>4.0269281608312002E-2</v>
      </c>
      <c r="N574" s="1">
        <v>8962</v>
      </c>
      <c r="O574" s="1">
        <v>22259</v>
      </c>
      <c r="Q574" s="1">
        <v>615</v>
      </c>
      <c r="S574" s="1">
        <v>297</v>
      </c>
      <c r="V574" s="1">
        <v>3</v>
      </c>
      <c r="W574" s="1">
        <v>0</v>
      </c>
      <c r="X574" s="1">
        <v>391</v>
      </c>
      <c r="Y574" s="1">
        <v>3</v>
      </c>
      <c r="Z574" s="1">
        <v>1</v>
      </c>
      <c r="AG574" s="5">
        <f>IF(Q574&gt;0,RANK(Q574,(N574:P574,Q574:AE574)),0)</f>
        <v>3</v>
      </c>
      <c r="AH574" s="5">
        <f>IF(R574&gt;0,RANK(R574,(N574:P574,Q574:AE574)),0)</f>
        <v>0</v>
      </c>
      <c r="AI574" s="5">
        <f>IF(T574&gt;0,RANK(T574,(N574:P574,Q574:AE574)),0)</f>
        <v>0</v>
      </c>
      <c r="AJ574" s="5">
        <f>IF(S574&gt;0,RANK(S574,(N574:P574,Q574:AE574)),0)</f>
        <v>5</v>
      </c>
      <c r="AK574" s="2">
        <f t="shared" si="229"/>
        <v>1.8905044419169407E-2</v>
      </c>
      <c r="AL574" s="2">
        <f t="shared" si="230"/>
        <v>0</v>
      </c>
      <c r="AM574" s="2">
        <f t="shared" si="231"/>
        <v>0</v>
      </c>
      <c r="AN574" s="2">
        <f t="shared" si="232"/>
        <v>9.1297531585257143E-3</v>
      </c>
      <c r="AP574" t="s">
        <v>158</v>
      </c>
      <c r="AQ574" t="s">
        <v>393</v>
      </c>
      <c r="AR574">
        <v>3</v>
      </c>
      <c r="AT574" s="77">
        <v>54</v>
      </c>
      <c r="AU574" s="79">
        <v>81</v>
      </c>
      <c r="AV574" s="82">
        <f t="shared" si="223"/>
        <v>54081</v>
      </c>
      <c r="AW574" s="82">
        <f t="shared" si="213"/>
        <v>54081</v>
      </c>
      <c r="AX574" s="5" t="s">
        <v>195</v>
      </c>
    </row>
    <row r="575" spans="1:50" ht="15" hidden="1" customHeight="1" outlineLevel="1" x14ac:dyDescent="0.2">
      <c r="A575" t="s">
        <v>107</v>
      </c>
      <c r="B575" t="s">
        <v>393</v>
      </c>
      <c r="C575" s="1">
        <f t="shared" si="224"/>
        <v>12076</v>
      </c>
      <c r="D575" s="7">
        <f>IF(N575&gt;0, RANK(N575,(N575:P575,Q575:AE575)),0)</f>
        <v>2</v>
      </c>
      <c r="E575" s="7">
        <f>IF(O575&gt;0,RANK(O575,(N575:P575,Q575:AE575)),0)</f>
        <v>1</v>
      </c>
      <c r="F575" s="7">
        <f>IF(P575&gt;0,RANK(P575,(N575:P575,Q575:AE575)),0)</f>
        <v>0</v>
      </c>
      <c r="G575" s="45">
        <f t="shared" si="233"/>
        <v>4566</v>
      </c>
      <c r="H575" s="48">
        <f t="shared" si="234"/>
        <v>0.37810533289168596</v>
      </c>
      <c r="I575" s="2"/>
      <c r="J575" s="2">
        <f t="shared" si="225"/>
        <v>0.27732692944683668</v>
      </c>
      <c r="K575" s="2">
        <f t="shared" si="226"/>
        <v>0.6554322623385227</v>
      </c>
      <c r="L575" s="2">
        <f t="shared" si="227"/>
        <v>0</v>
      </c>
      <c r="M575" s="2">
        <f t="shared" si="228"/>
        <v>6.7240808214640624E-2</v>
      </c>
      <c r="N575" s="1">
        <v>3349</v>
      </c>
      <c r="O575" s="1">
        <v>7915</v>
      </c>
      <c r="Q575" s="1">
        <v>372</v>
      </c>
      <c r="S575" s="1">
        <v>82</v>
      </c>
      <c r="V575" s="1">
        <v>0</v>
      </c>
      <c r="W575" s="1">
        <v>0</v>
      </c>
      <c r="X575" s="1">
        <v>358</v>
      </c>
      <c r="Y575" s="1">
        <v>0</v>
      </c>
      <c r="Z575" s="1">
        <v>0</v>
      </c>
      <c r="AG575" s="5">
        <f>IF(Q575&gt;0,RANK(Q575,(N575:P575,Q575:AE575)),0)</f>
        <v>3</v>
      </c>
      <c r="AH575" s="5">
        <f>IF(R575&gt;0,RANK(R575,(N575:P575,Q575:AE575)),0)</f>
        <v>0</v>
      </c>
      <c r="AI575" s="5">
        <f>IF(T575&gt;0,RANK(T575,(N575:P575,Q575:AE575)),0)</f>
        <v>0</v>
      </c>
      <c r="AJ575" s="5">
        <f>IF(S575&gt;0,RANK(S575,(N575:P575,Q575:AE575)),0)</f>
        <v>5</v>
      </c>
      <c r="AK575" s="2">
        <f t="shared" si="229"/>
        <v>3.0804902285525008E-2</v>
      </c>
      <c r="AL575" s="2">
        <f t="shared" si="230"/>
        <v>0</v>
      </c>
      <c r="AM575" s="2">
        <f t="shared" si="231"/>
        <v>0</v>
      </c>
      <c r="AN575" s="2">
        <f t="shared" si="232"/>
        <v>6.7903279231533624E-3</v>
      </c>
      <c r="AP575" t="s">
        <v>107</v>
      </c>
      <c r="AQ575" t="s">
        <v>393</v>
      </c>
      <c r="AR575">
        <v>2</v>
      </c>
      <c r="AT575" s="77">
        <v>54</v>
      </c>
      <c r="AU575" s="79">
        <v>83</v>
      </c>
      <c r="AV575" s="82">
        <f t="shared" si="223"/>
        <v>54083</v>
      </c>
      <c r="AW575" s="82">
        <f t="shared" si="213"/>
        <v>54083</v>
      </c>
      <c r="AX575" s="5" t="s">
        <v>195</v>
      </c>
    </row>
    <row r="576" spans="1:50" ht="15" hidden="1" customHeight="1" outlineLevel="1" x14ac:dyDescent="0.2">
      <c r="A576" t="s">
        <v>783</v>
      </c>
      <c r="B576" t="s">
        <v>393</v>
      </c>
      <c r="C576" s="1">
        <f t="shared" si="224"/>
        <v>4183</v>
      </c>
      <c r="D576" s="7">
        <f>IF(N576&gt;0, RANK(N576,(N576:P576,Q576:AE576)),0)</f>
        <v>2</v>
      </c>
      <c r="E576" s="7">
        <f>IF(O576&gt;0,RANK(O576,(N576:P576,Q576:AE576)),0)</f>
        <v>1</v>
      </c>
      <c r="F576" s="7">
        <f>IF(P576&gt;0,RANK(P576,(N576:P576,Q576:AE576)),0)</f>
        <v>0</v>
      </c>
      <c r="G576" s="45">
        <f t="shared" si="233"/>
        <v>2569</v>
      </c>
      <c r="H576" s="48">
        <f t="shared" si="234"/>
        <v>0.61415252211331584</v>
      </c>
      <c r="I576" s="2"/>
      <c r="J576" s="2">
        <f t="shared" si="225"/>
        <v>0.15897681090126703</v>
      </c>
      <c r="K576" s="2">
        <f t="shared" si="226"/>
        <v>0.77312933301458286</v>
      </c>
      <c r="L576" s="2">
        <f t="shared" si="227"/>
        <v>0</v>
      </c>
      <c r="M576" s="2">
        <f t="shared" si="228"/>
        <v>6.7893856084150106E-2</v>
      </c>
      <c r="N576" s="1">
        <v>665</v>
      </c>
      <c r="O576" s="1">
        <v>3234</v>
      </c>
      <c r="Q576" s="1">
        <v>123</v>
      </c>
      <c r="S576" s="1">
        <v>60</v>
      </c>
      <c r="V576" s="1">
        <v>0</v>
      </c>
      <c r="W576" s="1">
        <v>0</v>
      </c>
      <c r="X576" s="1">
        <v>95</v>
      </c>
      <c r="Y576" s="1">
        <v>0</v>
      </c>
      <c r="Z576" s="1">
        <v>6</v>
      </c>
      <c r="AG576" s="5">
        <f>IF(Q576&gt;0,RANK(Q576,(N576:P576,Q576:AE576)),0)</f>
        <v>3</v>
      </c>
      <c r="AH576" s="5">
        <f>IF(R576&gt;0,RANK(R576,(N576:P576,Q576:AE576)),0)</f>
        <v>0</v>
      </c>
      <c r="AI576" s="5">
        <f>IF(T576&gt;0,RANK(T576,(N576:P576,Q576:AE576)),0)</f>
        <v>0</v>
      </c>
      <c r="AJ576" s="5">
        <f>IF(S576&gt;0,RANK(S576,(N576:P576,Q576:AE576)),0)</f>
        <v>5</v>
      </c>
      <c r="AK576" s="2">
        <f t="shared" si="229"/>
        <v>2.9404733444896008E-2</v>
      </c>
      <c r="AL576" s="2">
        <f t="shared" si="230"/>
        <v>0</v>
      </c>
      <c r="AM576" s="2">
        <f t="shared" si="231"/>
        <v>0</v>
      </c>
      <c r="AN576" s="2">
        <f t="shared" si="232"/>
        <v>1.4343772412144394E-2</v>
      </c>
      <c r="AP576" t="s">
        <v>783</v>
      </c>
      <c r="AQ576" t="s">
        <v>393</v>
      </c>
      <c r="AR576">
        <v>1</v>
      </c>
      <c r="AT576" s="77">
        <v>54</v>
      </c>
      <c r="AU576" s="79">
        <v>85</v>
      </c>
      <c r="AV576" s="82">
        <f t="shared" si="223"/>
        <v>54085</v>
      </c>
      <c r="AW576" s="82">
        <f t="shared" si="213"/>
        <v>54085</v>
      </c>
      <c r="AX576" s="5" t="s">
        <v>195</v>
      </c>
    </row>
    <row r="577" spans="1:50" ht="15" hidden="1" customHeight="1" outlineLevel="1" x14ac:dyDescent="0.2">
      <c r="A577" t="s">
        <v>767</v>
      </c>
      <c r="B577" t="s">
        <v>393</v>
      </c>
      <c r="C577" s="1">
        <f t="shared" si="224"/>
        <v>5731</v>
      </c>
      <c r="D577" s="7">
        <f>IF(N577&gt;0, RANK(N577,(N577:P577,Q577:AE577)),0)</f>
        <v>2</v>
      </c>
      <c r="E577" s="7">
        <f>IF(O577&gt;0,RANK(O577,(N577:P577,Q577:AE577)),0)</f>
        <v>1</v>
      </c>
      <c r="F577" s="7">
        <f>IF(P577&gt;0,RANK(P577,(N577:P577,Q577:AE577)),0)</f>
        <v>0</v>
      </c>
      <c r="G577" s="45">
        <f t="shared" si="233"/>
        <v>2534</v>
      </c>
      <c r="H577" s="48">
        <f t="shared" si="234"/>
        <v>0.44215669167684524</v>
      </c>
      <c r="I577" s="2"/>
      <c r="J577" s="2">
        <f t="shared" si="225"/>
        <v>0.25702320711917642</v>
      </c>
      <c r="K577" s="2">
        <f t="shared" si="226"/>
        <v>0.6991798987960216</v>
      </c>
      <c r="L577" s="2">
        <f t="shared" si="227"/>
        <v>0</v>
      </c>
      <c r="M577" s="2">
        <f t="shared" si="228"/>
        <v>4.3796894084801918E-2</v>
      </c>
      <c r="N577" s="1">
        <v>1473</v>
      </c>
      <c r="O577" s="1">
        <v>4007</v>
      </c>
      <c r="Q577" s="1">
        <v>131</v>
      </c>
      <c r="S577" s="1">
        <v>49</v>
      </c>
      <c r="V577" s="1">
        <v>3</v>
      </c>
      <c r="W577" s="1">
        <v>0</v>
      </c>
      <c r="X577" s="1">
        <v>68</v>
      </c>
      <c r="Y577" s="1">
        <v>0</v>
      </c>
      <c r="Z577" s="1">
        <v>0</v>
      </c>
      <c r="AG577" s="5">
        <f>IF(Q577&gt;0,RANK(Q577,(N577:P577,Q577:AE577)),0)</f>
        <v>3</v>
      </c>
      <c r="AH577" s="5">
        <f>IF(R577&gt;0,RANK(R577,(N577:P577,Q577:AE577)),0)</f>
        <v>0</v>
      </c>
      <c r="AI577" s="5">
        <f>IF(T577&gt;0,RANK(T577,(N577:P577,Q577:AE577)),0)</f>
        <v>0</v>
      </c>
      <c r="AJ577" s="5">
        <f>IF(S577&gt;0,RANK(S577,(N577:P577,Q577:AE577)),0)</f>
        <v>5</v>
      </c>
      <c r="AK577" s="2">
        <f t="shared" si="229"/>
        <v>2.2858139940673528E-2</v>
      </c>
      <c r="AL577" s="2">
        <f t="shared" si="230"/>
        <v>0</v>
      </c>
      <c r="AM577" s="2">
        <f t="shared" si="231"/>
        <v>0</v>
      </c>
      <c r="AN577" s="2">
        <f t="shared" si="232"/>
        <v>8.5499912755191074E-3</v>
      </c>
      <c r="AP577" t="s">
        <v>767</v>
      </c>
      <c r="AQ577" t="s">
        <v>393</v>
      </c>
      <c r="AR577">
        <v>2</v>
      </c>
      <c r="AT577" s="77">
        <v>54</v>
      </c>
      <c r="AU577" s="79">
        <v>87</v>
      </c>
      <c r="AV577" s="82">
        <f t="shared" si="223"/>
        <v>54087</v>
      </c>
      <c r="AW577" s="82">
        <f t="shared" si="213"/>
        <v>54087</v>
      </c>
      <c r="AX577" s="5" t="s">
        <v>195</v>
      </c>
    </row>
    <row r="578" spans="1:50" ht="15" hidden="1" customHeight="1" outlineLevel="1" x14ac:dyDescent="0.2">
      <c r="A578" t="s">
        <v>746</v>
      </c>
      <c r="B578" t="s">
        <v>393</v>
      </c>
      <c r="C578" s="1">
        <f t="shared" si="224"/>
        <v>5517</v>
      </c>
      <c r="D578" s="7">
        <f>IF(N578&gt;0, RANK(N578,(N578:P578,Q578:AE578)),0)</f>
        <v>2</v>
      </c>
      <c r="E578" s="7">
        <f>IF(O578&gt;0,RANK(O578,(N578:P578,Q578:AE578)),0)</f>
        <v>1</v>
      </c>
      <c r="F578" s="7">
        <f>IF(P578&gt;0,RANK(P578,(N578:P578,Q578:AE578)),0)</f>
        <v>0</v>
      </c>
      <c r="G578" s="45">
        <f t="shared" si="233"/>
        <v>2271</v>
      </c>
      <c r="H578" s="48">
        <f t="shared" si="234"/>
        <v>0.41163675910821096</v>
      </c>
      <c r="I578" s="2"/>
      <c r="J578" s="2">
        <f t="shared" si="225"/>
        <v>0.27224941091172739</v>
      </c>
      <c r="K578" s="2">
        <f t="shared" si="226"/>
        <v>0.68388617001993834</v>
      </c>
      <c r="L578" s="2">
        <f t="shared" si="227"/>
        <v>0</v>
      </c>
      <c r="M578" s="2">
        <f t="shared" si="228"/>
        <v>4.3864419068334271E-2</v>
      </c>
      <c r="N578" s="1">
        <v>1502</v>
      </c>
      <c r="O578" s="1">
        <v>3773</v>
      </c>
      <c r="Q578" s="1">
        <v>98</v>
      </c>
      <c r="S578" s="1">
        <v>58</v>
      </c>
      <c r="V578" s="1">
        <v>0</v>
      </c>
      <c r="W578" s="1">
        <v>0</v>
      </c>
      <c r="X578" s="1">
        <v>86</v>
      </c>
      <c r="Y578" s="1">
        <v>0</v>
      </c>
      <c r="Z578" s="1">
        <v>0</v>
      </c>
      <c r="AG578" s="5">
        <f>IF(Q578&gt;0,RANK(Q578,(N578:P578,Q578:AE578)),0)</f>
        <v>3</v>
      </c>
      <c r="AH578" s="5">
        <f>IF(R578&gt;0,RANK(R578,(N578:P578,Q578:AE578)),0)</f>
        <v>0</v>
      </c>
      <c r="AI578" s="5">
        <f>IF(T578&gt;0,RANK(T578,(N578:P578,Q578:AE578)),0)</f>
        <v>0</v>
      </c>
      <c r="AJ578" s="5">
        <f>IF(S578&gt;0,RANK(S578,(N578:P578,Q578:AE578)),0)</f>
        <v>5</v>
      </c>
      <c r="AK578" s="2">
        <f t="shared" si="229"/>
        <v>1.7763277143375021E-2</v>
      </c>
      <c r="AL578" s="2">
        <f t="shared" si="230"/>
        <v>0</v>
      </c>
      <c r="AM578" s="2">
        <f t="shared" si="231"/>
        <v>0</v>
      </c>
      <c r="AN578" s="2">
        <f t="shared" si="232"/>
        <v>1.0512959941997463E-2</v>
      </c>
      <c r="AP578" t="s">
        <v>746</v>
      </c>
      <c r="AQ578" t="s">
        <v>393</v>
      </c>
      <c r="AR578">
        <v>3</v>
      </c>
      <c r="AT578" s="77">
        <v>54</v>
      </c>
      <c r="AU578" s="79">
        <v>89</v>
      </c>
      <c r="AV578" s="82">
        <f t="shared" si="223"/>
        <v>54089</v>
      </c>
      <c r="AW578" s="82">
        <f t="shared" si="213"/>
        <v>54089</v>
      </c>
      <c r="AX578" s="5" t="s">
        <v>195</v>
      </c>
    </row>
    <row r="579" spans="1:50" ht="15" hidden="1" customHeight="1" outlineLevel="1" x14ac:dyDescent="0.2">
      <c r="A579" t="s">
        <v>922</v>
      </c>
      <c r="B579" t="s">
        <v>393</v>
      </c>
      <c r="C579" s="1">
        <f t="shared" si="224"/>
        <v>7314</v>
      </c>
      <c r="D579" s="7">
        <f>IF(N579&gt;0, RANK(N579,(N579:P579,Q579:AE579)),0)</f>
        <v>2</v>
      </c>
      <c r="E579" s="7">
        <f>IF(O579&gt;0,RANK(O579,(N579:P579,Q579:AE579)),0)</f>
        <v>1</v>
      </c>
      <c r="F579" s="7">
        <f>IF(P579&gt;0,RANK(P579,(N579:P579,Q579:AE579)),0)</f>
        <v>0</v>
      </c>
      <c r="G579" s="45">
        <f t="shared" si="233"/>
        <v>3289</v>
      </c>
      <c r="H579" s="48">
        <f t="shared" si="234"/>
        <v>0.44968553459119498</v>
      </c>
      <c r="I579" s="2"/>
      <c r="J579" s="2">
        <f t="shared" si="225"/>
        <v>0.24186491659830461</v>
      </c>
      <c r="K579" s="2">
        <f t="shared" si="226"/>
        <v>0.69155045118949954</v>
      </c>
      <c r="L579" s="2">
        <f t="shared" si="227"/>
        <v>0</v>
      </c>
      <c r="M579" s="2">
        <f t="shared" si="228"/>
        <v>6.6584632212195793E-2</v>
      </c>
      <c r="N579" s="1">
        <v>1769</v>
      </c>
      <c r="O579" s="1">
        <v>5058</v>
      </c>
      <c r="Q579" s="1">
        <v>295</v>
      </c>
      <c r="S579" s="1">
        <v>70</v>
      </c>
      <c r="V579" s="1">
        <v>0</v>
      </c>
      <c r="W579" s="1">
        <v>0</v>
      </c>
      <c r="X579" s="1">
        <v>122</v>
      </c>
      <c r="Y579" s="1">
        <v>0</v>
      </c>
      <c r="Z579" s="1">
        <v>0</v>
      </c>
      <c r="AG579" s="5">
        <f>IF(Q579&gt;0,RANK(Q579,(N579:P579,Q579:AE579)),0)</f>
        <v>3</v>
      </c>
      <c r="AH579" s="5">
        <f>IF(R579&gt;0,RANK(R579,(N579:P579,Q579:AE579)),0)</f>
        <v>0</v>
      </c>
      <c r="AI579" s="5">
        <f>IF(T579&gt;0,RANK(T579,(N579:P579,Q579:AE579)),0)</f>
        <v>0</v>
      </c>
      <c r="AJ579" s="5">
        <f>IF(S579&gt;0,RANK(S579,(N579:P579,Q579:AE579)),0)</f>
        <v>5</v>
      </c>
      <c r="AK579" s="2">
        <f t="shared" si="229"/>
        <v>4.0333606781514902E-2</v>
      </c>
      <c r="AL579" s="2">
        <f t="shared" si="230"/>
        <v>0</v>
      </c>
      <c r="AM579" s="2">
        <f t="shared" si="231"/>
        <v>0</v>
      </c>
      <c r="AN579" s="2">
        <f t="shared" si="232"/>
        <v>9.5706863549357389E-3</v>
      </c>
      <c r="AP579" t="s">
        <v>922</v>
      </c>
      <c r="AQ579" t="s">
        <v>393</v>
      </c>
      <c r="AR579">
        <v>1</v>
      </c>
      <c r="AT579" s="77">
        <v>54</v>
      </c>
      <c r="AU579" s="79">
        <v>91</v>
      </c>
      <c r="AV579" s="82">
        <f t="shared" si="223"/>
        <v>54091</v>
      </c>
      <c r="AW579" s="82">
        <f t="shared" ref="AW579:AW589" si="235">AV579</f>
        <v>54091</v>
      </c>
      <c r="AX579" s="5" t="s">
        <v>195</v>
      </c>
    </row>
    <row r="580" spans="1:50" ht="15" hidden="1" customHeight="1" outlineLevel="1" x14ac:dyDescent="0.2">
      <c r="A580" t="s">
        <v>773</v>
      </c>
      <c r="B580" t="s">
        <v>393</v>
      </c>
      <c r="C580" s="1">
        <f t="shared" si="224"/>
        <v>3820</v>
      </c>
      <c r="D580" s="7">
        <f>IF(N580&gt;0, RANK(N580,(N580:P580,Q580:AE580)),0)</f>
        <v>2</v>
      </c>
      <c r="E580" s="7">
        <f>IF(O580&gt;0,RANK(O580,(N580:P580,Q580:AE580)),0)</f>
        <v>1</v>
      </c>
      <c r="F580" s="7">
        <f>IF(P580&gt;0,RANK(P580,(N580:P580,Q580:AE580)),0)</f>
        <v>0</v>
      </c>
      <c r="G580" s="45">
        <f t="shared" si="233"/>
        <v>1684</v>
      </c>
      <c r="H580" s="48">
        <f t="shared" si="234"/>
        <v>0.44083769633507852</v>
      </c>
      <c r="I580" s="2"/>
      <c r="J580" s="2">
        <f t="shared" si="225"/>
        <v>0.24712041884816754</v>
      </c>
      <c r="K580" s="2">
        <f t="shared" si="226"/>
        <v>0.68795811518324612</v>
      </c>
      <c r="L580" s="2">
        <f t="shared" si="227"/>
        <v>0</v>
      </c>
      <c r="M580" s="2">
        <f t="shared" si="228"/>
        <v>6.4921465968586389E-2</v>
      </c>
      <c r="N580" s="1">
        <v>944</v>
      </c>
      <c r="O580" s="1">
        <v>2628</v>
      </c>
      <c r="Q580" s="1">
        <v>141</v>
      </c>
      <c r="S580" s="1">
        <v>38</v>
      </c>
      <c r="V580" s="1">
        <v>0</v>
      </c>
      <c r="W580" s="1">
        <v>0</v>
      </c>
      <c r="X580" s="1">
        <v>66</v>
      </c>
      <c r="Y580" s="1">
        <v>0</v>
      </c>
      <c r="Z580" s="1">
        <v>3</v>
      </c>
      <c r="AG580" s="5">
        <f>IF(Q580&gt;0,RANK(Q580,(N580:P580,Q580:AE580)),0)</f>
        <v>3</v>
      </c>
      <c r="AH580" s="5">
        <f>IF(R580&gt;0,RANK(R580,(N580:P580,Q580:AE580)),0)</f>
        <v>0</v>
      </c>
      <c r="AI580" s="5">
        <f>IF(T580&gt;0,RANK(T580,(N580:P580,Q580:AE580)),0)</f>
        <v>0</v>
      </c>
      <c r="AJ580" s="5">
        <f>IF(S580&gt;0,RANK(S580,(N580:P580,Q580:AE580)),0)</f>
        <v>5</v>
      </c>
      <c r="AK580" s="2">
        <f t="shared" si="229"/>
        <v>3.6910994764397909E-2</v>
      </c>
      <c r="AL580" s="2">
        <f t="shared" si="230"/>
        <v>0</v>
      </c>
      <c r="AM580" s="2">
        <f t="shared" si="231"/>
        <v>0</v>
      </c>
      <c r="AN580" s="2">
        <f t="shared" si="232"/>
        <v>9.947643979057591E-3</v>
      </c>
      <c r="AP580" t="s">
        <v>773</v>
      </c>
      <c r="AQ580" t="s">
        <v>393</v>
      </c>
      <c r="AR580">
        <v>1</v>
      </c>
      <c r="AT580" s="77">
        <v>54</v>
      </c>
      <c r="AU580" s="79">
        <v>93</v>
      </c>
      <c r="AV580" s="82">
        <f t="shared" si="223"/>
        <v>54093</v>
      </c>
      <c r="AW580" s="82">
        <f t="shared" si="235"/>
        <v>54093</v>
      </c>
      <c r="AX580" s="5" t="s">
        <v>195</v>
      </c>
    </row>
    <row r="581" spans="1:50" ht="15" hidden="1" customHeight="1" outlineLevel="1" x14ac:dyDescent="0.2">
      <c r="A581" t="s">
        <v>774</v>
      </c>
      <c r="B581" t="s">
        <v>393</v>
      </c>
      <c r="C581" s="1">
        <f t="shared" si="224"/>
        <v>3855</v>
      </c>
      <c r="D581" s="7">
        <f>IF(N581&gt;0, RANK(N581,(N581:P581,Q581:AE581)),0)</f>
        <v>2</v>
      </c>
      <c r="E581" s="7">
        <f>IF(O581&gt;0,RANK(O581,(N581:P581,Q581:AE581)),0)</f>
        <v>1</v>
      </c>
      <c r="F581" s="7">
        <f>IF(P581&gt;0,RANK(P581,(N581:P581,Q581:AE581)),0)</f>
        <v>0</v>
      </c>
      <c r="G581" s="45">
        <f t="shared" si="233"/>
        <v>2001</v>
      </c>
      <c r="H581" s="48">
        <f t="shared" si="234"/>
        <v>0.51906614785992222</v>
      </c>
      <c r="I581" s="2"/>
      <c r="J581" s="2">
        <f t="shared" si="225"/>
        <v>0.19325551232166019</v>
      </c>
      <c r="K581" s="2">
        <f t="shared" si="226"/>
        <v>0.71232166018158238</v>
      </c>
      <c r="L581" s="2">
        <f t="shared" si="227"/>
        <v>0</v>
      </c>
      <c r="M581" s="2">
        <f t="shared" si="228"/>
        <v>9.4422827496757455E-2</v>
      </c>
      <c r="N581" s="1">
        <v>745</v>
      </c>
      <c r="O581" s="1">
        <v>2746</v>
      </c>
      <c r="Q581" s="1">
        <v>217</v>
      </c>
      <c r="S581" s="1">
        <v>58</v>
      </c>
      <c r="V581" s="1">
        <v>0</v>
      </c>
      <c r="W581" s="1">
        <v>0</v>
      </c>
      <c r="X581" s="1">
        <v>88</v>
      </c>
      <c r="Y581" s="1">
        <v>1</v>
      </c>
      <c r="Z581" s="1">
        <v>0</v>
      </c>
      <c r="AG581" s="5">
        <f>IF(Q581&gt;0,RANK(Q581,(N581:P581,Q581:AE581)),0)</f>
        <v>3</v>
      </c>
      <c r="AH581" s="5">
        <f>IF(R581&gt;0,RANK(R581,(N581:P581,Q581:AE581)),0)</f>
        <v>0</v>
      </c>
      <c r="AI581" s="5">
        <f>IF(T581&gt;0,RANK(T581,(N581:P581,Q581:AE581)),0)</f>
        <v>0</v>
      </c>
      <c r="AJ581" s="5">
        <f>IF(S581&gt;0,RANK(S581,(N581:P581,Q581:AE581)),0)</f>
        <v>5</v>
      </c>
      <c r="AK581" s="2">
        <f t="shared" si="229"/>
        <v>5.6290531776913101E-2</v>
      </c>
      <c r="AL581" s="2">
        <f t="shared" si="230"/>
        <v>0</v>
      </c>
      <c r="AM581" s="2">
        <f t="shared" si="231"/>
        <v>0</v>
      </c>
      <c r="AN581" s="2">
        <f t="shared" si="232"/>
        <v>1.5045395590142672E-2</v>
      </c>
      <c r="AP581" t="s">
        <v>774</v>
      </c>
      <c r="AQ581" t="s">
        <v>393</v>
      </c>
      <c r="AR581">
        <v>1</v>
      </c>
      <c r="AT581" s="77">
        <v>54</v>
      </c>
      <c r="AU581" s="79">
        <v>95</v>
      </c>
      <c r="AV581" s="82">
        <f t="shared" si="223"/>
        <v>54095</v>
      </c>
      <c r="AW581" s="82">
        <f t="shared" si="235"/>
        <v>54095</v>
      </c>
      <c r="AX581" s="5" t="s">
        <v>195</v>
      </c>
    </row>
    <row r="582" spans="1:50" ht="15" hidden="1" customHeight="1" outlineLevel="1" x14ac:dyDescent="0.2">
      <c r="A582" t="s">
        <v>545</v>
      </c>
      <c r="B582" t="s">
        <v>393</v>
      </c>
      <c r="C582" s="1">
        <f t="shared" si="224"/>
        <v>10103</v>
      </c>
      <c r="D582" s="7">
        <f>IF(N582&gt;0, RANK(N582,(N582:P582,Q582:AE582)),0)</f>
        <v>2</v>
      </c>
      <c r="E582" s="7">
        <f>IF(O582&gt;0,RANK(O582,(N582:P582,Q582:AE582)),0)</f>
        <v>1</v>
      </c>
      <c r="F582" s="7">
        <f>IF(P582&gt;0,RANK(P582,(N582:P582,Q582:AE582)),0)</f>
        <v>0</v>
      </c>
      <c r="G582" s="45">
        <f t="shared" si="233"/>
        <v>5036</v>
      </c>
      <c r="H582" s="48">
        <f t="shared" si="234"/>
        <v>0.4984658022369593</v>
      </c>
      <c r="I582" s="2"/>
      <c r="J582" s="2">
        <f t="shared" si="225"/>
        <v>0.18954765911115509</v>
      </c>
      <c r="K582" s="2">
        <f t="shared" si="226"/>
        <v>0.68801346134811447</v>
      </c>
      <c r="L582" s="2">
        <f t="shared" si="227"/>
        <v>0</v>
      </c>
      <c r="M582" s="2">
        <f t="shared" si="228"/>
        <v>0.12243887954073041</v>
      </c>
      <c r="N582" s="1">
        <v>1915</v>
      </c>
      <c r="O582" s="1">
        <v>6951</v>
      </c>
      <c r="Q582" s="1">
        <v>994</v>
      </c>
      <c r="S582" s="1">
        <v>70</v>
      </c>
      <c r="V582" s="1">
        <v>0</v>
      </c>
      <c r="W582" s="1">
        <v>0</v>
      </c>
      <c r="X582" s="1">
        <v>173</v>
      </c>
      <c r="Y582" s="1">
        <v>0</v>
      </c>
      <c r="Z582" s="1">
        <v>0</v>
      </c>
      <c r="AG582" s="5">
        <f>IF(Q582&gt;0,RANK(Q582,(N582:P582,Q582:AE582)),0)</f>
        <v>3</v>
      </c>
      <c r="AH582" s="5">
        <f>IF(R582&gt;0,RANK(R582,(N582:P582,Q582:AE582)),0)</f>
        <v>0</v>
      </c>
      <c r="AI582" s="5">
        <f>IF(T582&gt;0,RANK(T582,(N582:P582,Q582:AE582)),0)</f>
        <v>0</v>
      </c>
      <c r="AJ582" s="5">
        <f>IF(S582&gt;0,RANK(S582,(N582:P582,Q582:AE582)),0)</f>
        <v>5</v>
      </c>
      <c r="AK582" s="2">
        <f t="shared" si="229"/>
        <v>9.8386617836286258E-2</v>
      </c>
      <c r="AL582" s="2">
        <f t="shared" si="230"/>
        <v>0</v>
      </c>
      <c r="AM582" s="2">
        <f t="shared" si="231"/>
        <v>0</v>
      </c>
      <c r="AN582" s="2">
        <f t="shared" si="232"/>
        <v>6.9286350588933978E-3</v>
      </c>
      <c r="AP582" t="s">
        <v>545</v>
      </c>
      <c r="AQ582" t="s">
        <v>393</v>
      </c>
      <c r="AR582">
        <v>2</v>
      </c>
      <c r="AT582" s="77">
        <v>54</v>
      </c>
      <c r="AU582" s="79">
        <v>97</v>
      </c>
      <c r="AV582" s="82">
        <f t="shared" si="223"/>
        <v>54097</v>
      </c>
      <c r="AW582" s="82">
        <f t="shared" si="235"/>
        <v>54097</v>
      </c>
      <c r="AX582" s="5" t="s">
        <v>195</v>
      </c>
    </row>
    <row r="583" spans="1:50" ht="15" hidden="1" customHeight="1" outlineLevel="1" x14ac:dyDescent="0.2">
      <c r="A583" t="s">
        <v>440</v>
      </c>
      <c r="B583" t="s">
        <v>393</v>
      </c>
      <c r="C583" s="1">
        <f t="shared" si="224"/>
        <v>16447</v>
      </c>
      <c r="D583" s="7">
        <f>IF(N583&gt;0, RANK(N583,(N583:P583,Q583:AE583)),0)</f>
        <v>2</v>
      </c>
      <c r="E583" s="7">
        <f>IF(O583&gt;0,RANK(O583,(N583:P583,Q583:AE583)),0)</f>
        <v>1</v>
      </c>
      <c r="F583" s="7">
        <f>IF(P583&gt;0,RANK(P583,(N583:P583,Q583:AE583)),0)</f>
        <v>0</v>
      </c>
      <c r="G583" s="45">
        <f t="shared" si="233"/>
        <v>6531</v>
      </c>
      <c r="H583" s="48">
        <f t="shared" si="234"/>
        <v>0.39709369489876573</v>
      </c>
      <c r="I583" s="2"/>
      <c r="J583" s="2">
        <f t="shared" si="225"/>
        <v>0.27652459415090896</v>
      </c>
      <c r="K583" s="2">
        <f t="shared" si="226"/>
        <v>0.67361828904967469</v>
      </c>
      <c r="L583" s="2">
        <f t="shared" si="227"/>
        <v>0</v>
      </c>
      <c r="M583" s="2">
        <f t="shared" si="228"/>
        <v>4.9857116799416401E-2</v>
      </c>
      <c r="N583" s="1">
        <v>4548</v>
      </c>
      <c r="O583" s="1">
        <v>11079</v>
      </c>
      <c r="Q583" s="1">
        <v>402</v>
      </c>
      <c r="S583" s="1">
        <v>151</v>
      </c>
      <c r="V583" s="1">
        <v>0</v>
      </c>
      <c r="W583" s="1">
        <v>0</v>
      </c>
      <c r="X583" s="1">
        <v>267</v>
      </c>
      <c r="Y583" s="1">
        <v>0</v>
      </c>
      <c r="Z583" s="1">
        <v>0</v>
      </c>
      <c r="AG583" s="5">
        <f>IF(Q583&gt;0,RANK(Q583,(N583:P583,Q583:AE583)),0)</f>
        <v>3</v>
      </c>
      <c r="AH583" s="5">
        <f>IF(R583&gt;0,RANK(R583,(N583:P583,Q583:AE583)),0)</f>
        <v>0</v>
      </c>
      <c r="AI583" s="5">
        <f>IF(T583&gt;0,RANK(T583,(N583:P583,Q583:AE583)),0)</f>
        <v>0</v>
      </c>
      <c r="AJ583" s="5">
        <f>IF(S583&gt;0,RANK(S583,(N583:P583,Q583:AE583)),0)</f>
        <v>5</v>
      </c>
      <c r="AK583" s="2">
        <f t="shared" si="229"/>
        <v>2.4442147504104093E-2</v>
      </c>
      <c r="AL583" s="2">
        <f t="shared" si="230"/>
        <v>0</v>
      </c>
      <c r="AM583" s="2">
        <f t="shared" si="231"/>
        <v>0</v>
      </c>
      <c r="AN583" s="2">
        <f t="shared" si="232"/>
        <v>9.1810056545266611E-3</v>
      </c>
      <c r="AP583" t="s">
        <v>440</v>
      </c>
      <c r="AQ583" t="s">
        <v>393</v>
      </c>
      <c r="AR583">
        <v>3</v>
      </c>
      <c r="AT583" s="77">
        <v>54</v>
      </c>
      <c r="AU583" s="79">
        <v>99</v>
      </c>
      <c r="AV583" s="82">
        <f t="shared" si="223"/>
        <v>54099</v>
      </c>
      <c r="AW583" s="82">
        <f t="shared" si="235"/>
        <v>54099</v>
      </c>
      <c r="AX583" s="5" t="s">
        <v>195</v>
      </c>
    </row>
    <row r="584" spans="1:50" ht="15" hidden="1" customHeight="1" outlineLevel="1" x14ac:dyDescent="0.2">
      <c r="A584" t="s">
        <v>72</v>
      </c>
      <c r="B584" t="s">
        <v>393</v>
      </c>
      <c r="C584" s="1">
        <f t="shared" si="224"/>
        <v>3367</v>
      </c>
      <c r="D584" s="7">
        <f>IF(N584&gt;0, RANK(N584,(N584:P584,Q584:AE584)),0)</f>
        <v>2</v>
      </c>
      <c r="E584" s="7">
        <f>IF(O584&gt;0,RANK(O584,(N584:P584,Q584:AE584)),0)</f>
        <v>1</v>
      </c>
      <c r="F584" s="7">
        <f>IF(P584&gt;0,RANK(P584,(N584:P584,Q584:AE584)),0)</f>
        <v>0</v>
      </c>
      <c r="G584" s="45">
        <f t="shared" si="233"/>
        <v>1893</v>
      </c>
      <c r="H584" s="48">
        <f t="shared" si="234"/>
        <v>0.56222156222156228</v>
      </c>
      <c r="I584" s="2"/>
      <c r="J584" s="2">
        <f t="shared" si="225"/>
        <v>0.19572319572319571</v>
      </c>
      <c r="K584" s="2">
        <f t="shared" si="226"/>
        <v>0.75794475794475791</v>
      </c>
      <c r="L584" s="2">
        <f t="shared" si="227"/>
        <v>0</v>
      </c>
      <c r="M584" s="2">
        <f t="shared" si="228"/>
        <v>4.633204633204635E-2</v>
      </c>
      <c r="N584" s="1">
        <v>659</v>
      </c>
      <c r="O584" s="1">
        <v>2552</v>
      </c>
      <c r="Q584" s="1">
        <v>88</v>
      </c>
      <c r="S584" s="1">
        <v>40</v>
      </c>
      <c r="V584" s="1">
        <v>0</v>
      </c>
      <c r="W584" s="1">
        <v>0</v>
      </c>
      <c r="X584" s="1">
        <v>26</v>
      </c>
      <c r="Y584" s="1">
        <v>1</v>
      </c>
      <c r="Z584" s="1">
        <v>1</v>
      </c>
      <c r="AG584" s="5">
        <f>IF(Q584&gt;0,RANK(Q584,(N584:P584,Q584:AE584)),0)</f>
        <v>3</v>
      </c>
      <c r="AH584" s="5">
        <f>IF(R584&gt;0,RANK(R584,(N584:P584,Q584:AE584)),0)</f>
        <v>0</v>
      </c>
      <c r="AI584" s="5">
        <f>IF(T584&gt;0,RANK(T584,(N584:P584,Q584:AE584)),0)</f>
        <v>0</v>
      </c>
      <c r="AJ584" s="5">
        <f>IF(S584&gt;0,RANK(S584,(N584:P584,Q584:AE584)),0)</f>
        <v>4</v>
      </c>
      <c r="AK584" s="2">
        <f t="shared" si="229"/>
        <v>2.6136026136026135E-2</v>
      </c>
      <c r="AL584" s="2">
        <f t="shared" si="230"/>
        <v>0</v>
      </c>
      <c r="AM584" s="2">
        <f t="shared" si="231"/>
        <v>0</v>
      </c>
      <c r="AN584" s="2">
        <f t="shared" si="232"/>
        <v>1.188001188001188E-2</v>
      </c>
      <c r="AP584" t="s">
        <v>72</v>
      </c>
      <c r="AQ584" t="s">
        <v>393</v>
      </c>
      <c r="AR584">
        <v>3</v>
      </c>
      <c r="AT584" s="77">
        <v>54</v>
      </c>
      <c r="AU584" s="79">
        <v>101</v>
      </c>
      <c r="AV584" s="82">
        <f t="shared" si="223"/>
        <v>54101</v>
      </c>
      <c r="AW584" s="82">
        <f t="shared" si="235"/>
        <v>54101</v>
      </c>
      <c r="AX584" s="5" t="s">
        <v>195</v>
      </c>
    </row>
    <row r="585" spans="1:50" ht="15" hidden="1" customHeight="1" outlineLevel="1" x14ac:dyDescent="0.2">
      <c r="A585" t="s">
        <v>542</v>
      </c>
      <c r="B585" t="s">
        <v>393</v>
      </c>
      <c r="C585" s="1">
        <f t="shared" si="224"/>
        <v>6588</v>
      </c>
      <c r="D585" s="7">
        <f>IF(N585&gt;0, RANK(N585,(N585:P585,Q585:AE585)),0)</f>
        <v>2</v>
      </c>
      <c r="E585" s="7">
        <f>IF(O585&gt;0,RANK(O585,(N585:P585,Q585:AE585)),0)</f>
        <v>1</v>
      </c>
      <c r="F585" s="7">
        <f>IF(P585&gt;0,RANK(P585,(N585:P585,Q585:AE585)),0)</f>
        <v>0</v>
      </c>
      <c r="G585" s="45">
        <f t="shared" si="233"/>
        <v>2832</v>
      </c>
      <c r="H585" s="48">
        <f t="shared" si="234"/>
        <v>0.42987249544626593</v>
      </c>
      <c r="I585" s="2"/>
      <c r="J585" s="2">
        <f t="shared" si="225"/>
        <v>0.26214329083181542</v>
      </c>
      <c r="K585" s="2">
        <f t="shared" si="226"/>
        <v>0.69201578627808136</v>
      </c>
      <c r="L585" s="2">
        <f t="shared" si="227"/>
        <v>0</v>
      </c>
      <c r="M585" s="2">
        <f t="shared" si="228"/>
        <v>4.584092289010322E-2</v>
      </c>
      <c r="N585" s="1">
        <v>1727</v>
      </c>
      <c r="O585" s="1">
        <v>4559</v>
      </c>
      <c r="Q585" s="1">
        <v>180</v>
      </c>
      <c r="S585" s="1">
        <v>87</v>
      </c>
      <c r="V585" s="1">
        <v>0</v>
      </c>
      <c r="W585" s="1">
        <v>0</v>
      </c>
      <c r="X585" s="1">
        <v>32</v>
      </c>
      <c r="Y585" s="1">
        <v>0</v>
      </c>
      <c r="Z585" s="1">
        <v>3</v>
      </c>
      <c r="AG585" s="5">
        <f>IF(Q585&gt;0,RANK(Q585,(N585:P585,Q585:AE585)),0)</f>
        <v>3</v>
      </c>
      <c r="AH585" s="5">
        <f>IF(R585&gt;0,RANK(R585,(N585:P585,Q585:AE585)),0)</f>
        <v>0</v>
      </c>
      <c r="AI585" s="5">
        <f>IF(T585&gt;0,RANK(T585,(N585:P585,Q585:AE585)),0)</f>
        <v>0</v>
      </c>
      <c r="AJ585" s="5">
        <f>IF(S585&gt;0,RANK(S585,(N585:P585,Q585:AE585)),0)</f>
        <v>4</v>
      </c>
      <c r="AK585" s="2">
        <f t="shared" si="229"/>
        <v>2.7322404371584699E-2</v>
      </c>
      <c r="AL585" s="2">
        <f t="shared" si="230"/>
        <v>0</v>
      </c>
      <c r="AM585" s="2">
        <f t="shared" si="231"/>
        <v>0</v>
      </c>
      <c r="AN585" s="2">
        <f t="shared" si="232"/>
        <v>1.3205828779599272E-2</v>
      </c>
      <c r="AP585" t="s">
        <v>542</v>
      </c>
      <c r="AQ585" t="s">
        <v>393</v>
      </c>
      <c r="AR585">
        <v>1</v>
      </c>
      <c r="AT585" s="77">
        <v>54</v>
      </c>
      <c r="AU585" s="79">
        <v>103</v>
      </c>
      <c r="AV585" s="82">
        <f t="shared" si="223"/>
        <v>54103</v>
      </c>
      <c r="AW585" s="82">
        <f t="shared" si="235"/>
        <v>54103</v>
      </c>
      <c r="AX585" s="5" t="s">
        <v>195</v>
      </c>
    </row>
    <row r="586" spans="1:50" ht="15" hidden="1" customHeight="1" outlineLevel="1" x14ac:dyDescent="0.2">
      <c r="A586" t="s">
        <v>185</v>
      </c>
      <c r="B586" t="s">
        <v>393</v>
      </c>
      <c r="C586" s="1">
        <f t="shared" si="224"/>
        <v>2597</v>
      </c>
      <c r="D586" s="7">
        <f>IF(N586&gt;0, RANK(N586,(N586:P586,Q586:AE586)),0)</f>
        <v>2</v>
      </c>
      <c r="E586" s="7">
        <f>IF(O586&gt;0,RANK(O586,(N586:P586,Q586:AE586)),0)</f>
        <v>1</v>
      </c>
      <c r="F586" s="7">
        <f>IF(P586&gt;0,RANK(P586,(N586:P586,Q586:AE586)),0)</f>
        <v>0</v>
      </c>
      <c r="G586" s="45">
        <f t="shared" si="233"/>
        <v>1464</v>
      </c>
      <c r="H586" s="48">
        <f t="shared" si="234"/>
        <v>0.5637273777435502</v>
      </c>
      <c r="I586" s="2"/>
      <c r="J586" s="2">
        <f t="shared" si="225"/>
        <v>0.18598382749326145</v>
      </c>
      <c r="K586" s="2">
        <f t="shared" si="226"/>
        <v>0.74971120523681167</v>
      </c>
      <c r="L586" s="2">
        <f t="shared" si="227"/>
        <v>0</v>
      </c>
      <c r="M586" s="2">
        <f t="shared" si="228"/>
        <v>6.4304967269926849E-2</v>
      </c>
      <c r="N586" s="1">
        <v>483</v>
      </c>
      <c r="O586" s="1">
        <v>1947</v>
      </c>
      <c r="Q586" s="1">
        <v>71</v>
      </c>
      <c r="S586" s="1">
        <v>43</v>
      </c>
      <c r="V586" s="1">
        <v>0</v>
      </c>
      <c r="W586" s="1">
        <v>0</v>
      </c>
      <c r="X586" s="1">
        <v>50</v>
      </c>
      <c r="Y586" s="1">
        <v>0</v>
      </c>
      <c r="Z586" s="1">
        <v>3</v>
      </c>
      <c r="AG586" s="5">
        <f>IF(Q586&gt;0,RANK(Q586,(N586:P586,Q586:AE586)),0)</f>
        <v>3</v>
      </c>
      <c r="AH586" s="5">
        <f>IF(R586&gt;0,RANK(R586,(N586:P586,Q586:AE586)),0)</f>
        <v>0</v>
      </c>
      <c r="AI586" s="5">
        <f>IF(T586&gt;0,RANK(T586,(N586:P586,Q586:AE586)),0)</f>
        <v>0</v>
      </c>
      <c r="AJ586" s="5">
        <f>IF(S586&gt;0,RANK(S586,(N586:P586,Q586:AE586)),0)</f>
        <v>5</v>
      </c>
      <c r="AK586" s="2">
        <f t="shared" si="229"/>
        <v>2.7339237581825184E-2</v>
      </c>
      <c r="AL586" s="2">
        <f t="shared" si="230"/>
        <v>0</v>
      </c>
      <c r="AM586" s="2">
        <f t="shared" si="231"/>
        <v>0</v>
      </c>
      <c r="AN586" s="2">
        <f t="shared" si="232"/>
        <v>1.6557566422795534E-2</v>
      </c>
      <c r="AP586" t="s">
        <v>185</v>
      </c>
      <c r="AQ586" t="s">
        <v>393</v>
      </c>
      <c r="AR586">
        <v>2</v>
      </c>
      <c r="AT586" s="77">
        <v>54</v>
      </c>
      <c r="AU586" s="79">
        <v>105</v>
      </c>
      <c r="AV586" s="82">
        <f t="shared" si="223"/>
        <v>54105</v>
      </c>
      <c r="AW586" s="82">
        <f t="shared" si="235"/>
        <v>54105</v>
      </c>
      <c r="AX586" s="5" t="s">
        <v>195</v>
      </c>
    </row>
    <row r="587" spans="1:50" ht="15" hidden="1" customHeight="1" outlineLevel="1" x14ac:dyDescent="0.2">
      <c r="A587" t="s">
        <v>547</v>
      </c>
      <c r="B587" t="s">
        <v>393</v>
      </c>
      <c r="C587" s="1">
        <f t="shared" si="224"/>
        <v>38398</v>
      </c>
      <c r="D587" s="7">
        <f>IF(N587&gt;0, RANK(N587,(N587:P587,Q587:AE587)),0)</f>
        <v>2</v>
      </c>
      <c r="E587" s="7">
        <f>IF(O587&gt;0,RANK(O587,(N587:P587,Q587:AE587)),0)</f>
        <v>1</v>
      </c>
      <c r="F587" s="7">
        <f>IF(P587&gt;0,RANK(P587,(N587:P587,Q587:AE587)),0)</f>
        <v>0</v>
      </c>
      <c r="G587" s="45">
        <f t="shared" si="233"/>
        <v>16299</v>
      </c>
      <c r="H587" s="48">
        <f t="shared" si="234"/>
        <v>0.42447523308505652</v>
      </c>
      <c r="I587" s="2"/>
      <c r="J587" s="2">
        <f t="shared" si="225"/>
        <v>0.25868534819521849</v>
      </c>
      <c r="K587" s="2">
        <f t="shared" si="226"/>
        <v>0.68316058128027501</v>
      </c>
      <c r="L587" s="2">
        <f t="shared" si="227"/>
        <v>0</v>
      </c>
      <c r="M587" s="2">
        <f t="shared" si="228"/>
        <v>5.8154070524506496E-2</v>
      </c>
      <c r="N587" s="1">
        <v>9933</v>
      </c>
      <c r="O587" s="1">
        <v>26232</v>
      </c>
      <c r="Q587" s="1">
        <v>1071</v>
      </c>
      <c r="S587" s="1">
        <v>380</v>
      </c>
      <c r="V587" s="1">
        <v>26</v>
      </c>
      <c r="W587" s="1">
        <v>0</v>
      </c>
      <c r="X587" s="1">
        <v>747</v>
      </c>
      <c r="Y587" s="1">
        <v>0</v>
      </c>
      <c r="Z587" s="1">
        <v>9</v>
      </c>
      <c r="AG587" s="5">
        <f>IF(Q587&gt;0,RANK(Q587,(N587:P587,Q587:AE587)),0)</f>
        <v>3</v>
      </c>
      <c r="AH587" s="5">
        <f>IF(R587&gt;0,RANK(R587,(N587:P587,Q587:AE587)),0)</f>
        <v>0</v>
      </c>
      <c r="AI587" s="5">
        <f>IF(T587&gt;0,RANK(T587,(N587:P587,Q587:AE587)),0)</f>
        <v>0</v>
      </c>
      <c r="AJ587" s="5">
        <f>IF(S587&gt;0,RANK(S587,(N587:P587,Q587:AE587)),0)</f>
        <v>5</v>
      </c>
      <c r="AK587" s="2">
        <f t="shared" si="229"/>
        <v>2.7892077712380853E-2</v>
      </c>
      <c r="AL587" s="2">
        <f t="shared" si="230"/>
        <v>0</v>
      </c>
      <c r="AM587" s="2">
        <f t="shared" si="231"/>
        <v>0</v>
      </c>
      <c r="AN587" s="2">
        <f t="shared" si="232"/>
        <v>9.8963487681650083E-3</v>
      </c>
      <c r="AP587" t="s">
        <v>547</v>
      </c>
      <c r="AQ587" t="s">
        <v>393</v>
      </c>
      <c r="AR587">
        <v>1</v>
      </c>
      <c r="AT587" s="77">
        <v>54</v>
      </c>
      <c r="AU587" s="79">
        <v>107</v>
      </c>
      <c r="AV587" s="82">
        <f t="shared" si="223"/>
        <v>54107</v>
      </c>
      <c r="AW587" s="82">
        <f t="shared" si="235"/>
        <v>54107</v>
      </c>
      <c r="AX587" s="5" t="s">
        <v>195</v>
      </c>
    </row>
    <row r="588" spans="1:50" ht="15" hidden="1" customHeight="1" outlineLevel="1" x14ac:dyDescent="0.2">
      <c r="A588" t="s">
        <v>962</v>
      </c>
      <c r="B588" t="s">
        <v>393</v>
      </c>
      <c r="C588" s="1">
        <f t="shared" si="224"/>
        <v>8396</v>
      </c>
      <c r="D588" s="7">
        <f>IF(N588&gt;0, RANK(N588,(N588:P588,Q588:AE588)),0)</f>
        <v>2</v>
      </c>
      <c r="E588" s="7">
        <f>IF(O588&gt;0,RANK(O588,(N588:P588,Q588:AE588)),0)</f>
        <v>1</v>
      </c>
      <c r="F588" s="7">
        <f>IF(P588&gt;0,RANK(P588,(N588:P588,Q588:AE588)),0)</f>
        <v>0</v>
      </c>
      <c r="G588" s="45">
        <f t="shared" si="233"/>
        <v>5701</v>
      </c>
      <c r="H588" s="48">
        <f t="shared" si="234"/>
        <v>0.67901381610290612</v>
      </c>
      <c r="I588" s="2"/>
      <c r="J588" s="2">
        <f t="shared" si="225"/>
        <v>0.14768937589328252</v>
      </c>
      <c r="K588" s="2">
        <f t="shared" si="226"/>
        <v>0.82670319199618869</v>
      </c>
      <c r="L588" s="2">
        <f t="shared" si="227"/>
        <v>0</v>
      </c>
      <c r="M588" s="2">
        <f t="shared" si="228"/>
        <v>2.5607432110528849E-2</v>
      </c>
      <c r="N588" s="1">
        <v>1240</v>
      </c>
      <c r="O588" s="1">
        <v>6941</v>
      </c>
      <c r="Q588" s="1">
        <v>86</v>
      </c>
      <c r="S588" s="1">
        <v>53</v>
      </c>
      <c r="V588" s="1">
        <v>0</v>
      </c>
      <c r="W588" s="1">
        <v>0</v>
      </c>
      <c r="X588" s="1">
        <v>76</v>
      </c>
      <c r="Y588" s="1">
        <v>0</v>
      </c>
      <c r="Z588" s="1">
        <v>0</v>
      </c>
      <c r="AG588" s="5">
        <f>IF(Q588&gt;0,RANK(Q588,(N588:P588,Q588:AE588)),0)</f>
        <v>3</v>
      </c>
      <c r="AH588" s="5">
        <f>IF(R588&gt;0,RANK(R588,(N588:P588,Q588:AE588)),0)</f>
        <v>0</v>
      </c>
      <c r="AI588" s="5">
        <f>IF(T588&gt;0,RANK(T588,(N588:P588,Q588:AE588)),0)</f>
        <v>0</v>
      </c>
      <c r="AJ588" s="5">
        <f>IF(S588&gt;0,RANK(S588,(N588:P588,Q588:AE588)),0)</f>
        <v>5</v>
      </c>
      <c r="AK588" s="2">
        <f t="shared" si="229"/>
        <v>1.024297284421153E-2</v>
      </c>
      <c r="AL588" s="2">
        <f t="shared" si="230"/>
        <v>0</v>
      </c>
      <c r="AM588" s="2">
        <f t="shared" si="231"/>
        <v>0</v>
      </c>
      <c r="AN588" s="2">
        <f t="shared" si="232"/>
        <v>6.3125297760838498E-3</v>
      </c>
      <c r="AP588" t="s">
        <v>962</v>
      </c>
      <c r="AQ588" t="s">
        <v>393</v>
      </c>
      <c r="AR588">
        <v>3</v>
      </c>
      <c r="AT588" s="77">
        <v>54</v>
      </c>
      <c r="AU588" s="79">
        <v>109</v>
      </c>
      <c r="AV588" s="82">
        <f t="shared" si="223"/>
        <v>54109</v>
      </c>
      <c r="AW588" s="82">
        <f t="shared" si="235"/>
        <v>54109</v>
      </c>
      <c r="AX588" s="5" t="s">
        <v>195</v>
      </c>
    </row>
    <row r="589" spans="1:50" ht="15" customHeight="1" collapsed="1" x14ac:dyDescent="0.2">
      <c r="A589" t="s">
        <v>392</v>
      </c>
      <c r="B589" t="s">
        <v>123</v>
      </c>
      <c r="C589" s="1">
        <f t="shared" si="224"/>
        <v>784287</v>
      </c>
      <c r="D589" s="7">
        <f>IF(N589&gt;0, RANK(N589,(N589:P589,Q589:AE589)),0)</f>
        <v>2</v>
      </c>
      <c r="E589" s="7">
        <f>IF(O589&gt;0,RANK(O589,(N589:P589,Q589:AE589)),0)</f>
        <v>1</v>
      </c>
      <c r="F589" s="7">
        <f>IF(P589&gt;0,RANK(P589,(N589:P589,Q589:AE589)),0)</f>
        <v>0</v>
      </c>
      <c r="G589" s="45">
        <f t="shared" si="233"/>
        <v>260920</v>
      </c>
      <c r="H589" s="48">
        <f t="shared" si="234"/>
        <v>0.33268433621875665</v>
      </c>
      <c r="I589" s="2"/>
      <c r="J589" s="2">
        <f t="shared" si="225"/>
        <v>0.3022158980067246</v>
      </c>
      <c r="K589" s="2">
        <f t="shared" si="226"/>
        <v>0.63490023422548125</v>
      </c>
      <c r="L589" s="2">
        <f t="shared" si="227"/>
        <v>0</v>
      </c>
      <c r="M589" s="2">
        <f t="shared" si="228"/>
        <v>6.2883867767794088E-2</v>
      </c>
      <c r="N589" s="1">
        <f>SUM(N534:N588)</f>
        <v>237024</v>
      </c>
      <c r="O589" s="1">
        <f>SUM(O534:O588)</f>
        <v>497944</v>
      </c>
      <c r="Q589" s="1">
        <f>SUM(Q534:Q588)</f>
        <v>22527</v>
      </c>
      <c r="S589" s="1">
        <f>SUM(S534:S588)</f>
        <v>11309</v>
      </c>
      <c r="V589" s="1">
        <f t="shared" ref="V589:Z589" si="236">SUM(V534:V588)</f>
        <v>152</v>
      </c>
      <c r="W589" s="1">
        <f t="shared" si="236"/>
        <v>6</v>
      </c>
      <c r="X589" s="1">
        <f t="shared" si="236"/>
        <v>15120</v>
      </c>
      <c r="Y589" s="1">
        <f t="shared" si="236"/>
        <v>6</v>
      </c>
      <c r="Z589" s="1">
        <f t="shared" si="236"/>
        <v>199</v>
      </c>
      <c r="AG589" s="5">
        <f>IF(Q589&gt;0,RANK(Q589,(N589:P589,Q589:AE589)),0)</f>
        <v>3</v>
      </c>
      <c r="AH589" s="5">
        <f>IF(R589&gt;0,RANK(R589,(N589:P589,Q589:AE589)),0)</f>
        <v>0</v>
      </c>
      <c r="AI589" s="5">
        <f>IF(T589&gt;0,RANK(T589,(N589:P589,Q589:AE589)),0)</f>
        <v>0</v>
      </c>
      <c r="AJ589" s="5">
        <f>IF(S589&gt;0,RANK(S589,(N589:P589,Q589:AE589)),0)</f>
        <v>5</v>
      </c>
      <c r="AK589" s="2">
        <f t="shared" si="229"/>
        <v>2.8722903732944699E-2</v>
      </c>
      <c r="AL589" s="2">
        <f t="shared" si="230"/>
        <v>0</v>
      </c>
      <c r="AM589" s="2">
        <f t="shared" si="231"/>
        <v>0</v>
      </c>
      <c r="AN589" s="2">
        <f t="shared" si="232"/>
        <v>1.4419466343315649E-2</v>
      </c>
      <c r="AP589" t="s">
        <v>392</v>
      </c>
      <c r="AQ589" t="s">
        <v>123</v>
      </c>
      <c r="AT589" s="77">
        <v>54</v>
      </c>
      <c r="AU589" s="79"/>
      <c r="AV589" s="77">
        <v>54</v>
      </c>
      <c r="AW589" s="77">
        <f t="shared" si="235"/>
        <v>54</v>
      </c>
      <c r="AX589" s="5" t="s">
        <v>963</v>
      </c>
    </row>
    <row r="590" spans="1:50" ht="15" customHeight="1" x14ac:dyDescent="0.2">
      <c r="C590" s="1"/>
      <c r="E590" s="5"/>
      <c r="F590" s="5"/>
      <c r="I590" s="2"/>
      <c r="AG590" s="5"/>
      <c r="AH590" s="5"/>
      <c r="AI590" s="5"/>
      <c r="AJ590" s="5"/>
      <c r="AT590" s="77"/>
      <c r="AU590" s="79"/>
      <c r="AV590" s="82"/>
    </row>
    <row r="591" spans="1:50" ht="15" customHeight="1" x14ac:dyDescent="0.2">
      <c r="A591" s="44"/>
      <c r="C591" s="1"/>
      <c r="E591" s="5"/>
      <c r="F591" s="5"/>
      <c r="I591" s="2"/>
      <c r="AG591" s="5"/>
      <c r="AH591" s="5"/>
      <c r="AI591" s="5"/>
      <c r="AJ591" s="5"/>
      <c r="AT591" s="77"/>
      <c r="AU591" s="79"/>
      <c r="AV591" s="82"/>
    </row>
  </sheetData>
  <phoneticPr fontId="8"/>
  <conditionalFormatting sqref="D855:D873 D590:D591">
    <cfRule type="cellIs" dxfId="60" priority="49" stopIfTrue="1" operator="equal">
      <formula>1</formula>
    </cfRule>
    <cfRule type="cellIs" dxfId="59" priority="50" stopIfTrue="1" operator="equal">
      <formula>3</formula>
    </cfRule>
  </conditionalFormatting>
  <conditionalFormatting sqref="E855:E873 E590:E591">
    <cfRule type="cellIs" dxfId="58" priority="51" stopIfTrue="1" operator="equal">
      <formula>1</formula>
    </cfRule>
    <cfRule type="cellIs" dxfId="57" priority="52" stopIfTrue="1" operator="equal">
      <formula>3</formula>
    </cfRule>
  </conditionalFormatting>
  <conditionalFormatting sqref="F855:F873 AG855:AJ873 AG2:AJ275 AO476:AO491 AL476:AN476 AO276:AO287 AL276:AN276 F590:F591 AG477:AJ591 AG277:AJ475">
    <cfRule type="cellIs" dxfId="56" priority="53" stopIfTrue="1" operator="equal">
      <formula>1</formula>
    </cfRule>
    <cfRule type="cellIs" dxfId="55" priority="54" stopIfTrue="1" operator="equal">
      <formula>3</formula>
    </cfRule>
  </conditionalFormatting>
  <conditionalFormatting sqref="G1">
    <cfRule type="expression" dxfId="54" priority="55" stopIfTrue="1">
      <formula>IF(#REF!=1,1,0)</formula>
    </cfRule>
    <cfRule type="expression" dxfId="53" priority="56" stopIfTrue="1">
      <formula>IF(#REF!=1,1,0)</formula>
    </cfRule>
  </conditionalFormatting>
  <conditionalFormatting sqref="H1 H592:H65455">
    <cfRule type="expression" dxfId="52" priority="57" stopIfTrue="1">
      <formula>IF(#REF!=1,1,0)</formula>
    </cfRule>
    <cfRule type="expression" dxfId="51" priority="58" stopIfTrue="1">
      <formula>IF(#REF!=1,1,0)</formula>
    </cfRule>
  </conditionalFormatting>
  <conditionalFormatting sqref="G590:G591">
    <cfRule type="expression" dxfId="50" priority="59" stopIfTrue="1">
      <formula>IF(AND(G590&gt;0,#REF!=1),1,0)</formula>
    </cfRule>
    <cfRule type="expression" dxfId="49" priority="60" stopIfTrue="1">
      <formula>IF(AND(G590&gt;0,#REF!=1),1,0)</formula>
    </cfRule>
    <cfRule type="expression" dxfId="48" priority="61" stopIfTrue="1">
      <formula>IF(AND(G590&gt;0,#REF!=1),1,0)</formula>
    </cfRule>
  </conditionalFormatting>
  <conditionalFormatting sqref="H590:H591">
    <cfRule type="expression" dxfId="47" priority="62" stopIfTrue="1">
      <formula>IF(AND(#REF!&gt;0,#REF!=1),1,0)</formula>
    </cfRule>
    <cfRule type="expression" dxfId="46" priority="63" stopIfTrue="1">
      <formula>IF(AND(#REF!&gt;0,#REF!=1),1,0)</formula>
    </cfRule>
    <cfRule type="expression" dxfId="45" priority="64" stopIfTrue="1">
      <formula>IF(AND(#REF!&gt;0,#REF!=1),1,0)</formula>
    </cfRule>
  </conditionalFormatting>
  <conditionalFormatting sqref="D2:D589">
    <cfRule type="cellIs" dxfId="44" priority="39" stopIfTrue="1" operator="equal">
      <formula>1</formula>
    </cfRule>
  </conditionalFormatting>
  <conditionalFormatting sqref="E2:E589">
    <cfRule type="cellIs" dxfId="43" priority="40" stopIfTrue="1" operator="equal">
      <formula>1</formula>
    </cfRule>
  </conditionalFormatting>
  <conditionalFormatting sqref="F2:F589">
    <cfRule type="cellIs" dxfId="42" priority="41" stopIfTrue="1" operator="equal">
      <formula>1</formula>
    </cfRule>
    <cfRule type="cellIs" dxfId="41" priority="42" stopIfTrue="1" operator="equal">
      <formula>3</formula>
    </cfRule>
  </conditionalFormatting>
  <conditionalFormatting sqref="G2:G589">
    <cfRule type="expression" dxfId="40" priority="43" stopIfTrue="1">
      <formula>IF(AND(G2&gt;0,D2=1),1,0)</formula>
    </cfRule>
    <cfRule type="expression" dxfId="39" priority="44" stopIfTrue="1">
      <formula>IF(AND(G2&gt;0,E2=1),1,0)</formula>
    </cfRule>
    <cfRule type="expression" dxfId="38" priority="45" stopIfTrue="1">
      <formula>IF(AND(G2&gt;0,F2=1),1,0)</formula>
    </cfRule>
  </conditionalFormatting>
  <conditionalFormatting sqref="H2:H589">
    <cfRule type="expression" dxfId="37" priority="46" stopIfTrue="1">
      <formula>IF(AND(G2&gt;0,D2=1),1,0)</formula>
    </cfRule>
    <cfRule type="expression" dxfId="36" priority="47" stopIfTrue="1">
      <formula>IF(AND(G2&gt;0,E2=1),1,0)</formula>
    </cfRule>
    <cfRule type="expression" dxfId="35" priority="48" stopIfTrue="1">
      <formula>IF(AND(G2&gt;0,F2=1),1,0)</formula>
    </cfRule>
  </conditionalFormatting>
  <printOptions gridLines="1" gridLinesSet="0"/>
  <pageMargins left="0.75" right="0.75" top="1" bottom="1" header="0.5" footer="0.5"/>
  <pageSetup orientation="portrait" horizontalDpi="4294967292" verticalDpi="4294967292"/>
  <headerFooter>
    <oddHeader>&amp;A</oddHeader>
    <oddFooter>Page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6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Q554" sqref="Q554"/>
    </sheetView>
  </sheetViews>
  <sheetFormatPr baseColWidth="10" defaultRowHeight="14" outlineLevelRow="1" x14ac:dyDescent="0.2"/>
  <cols>
    <col min="1" max="1" width="16.28515625" customWidth="1"/>
    <col min="2" max="2" width="2.42578125" style="44" customWidth="1"/>
    <col min="3" max="3" width="10.7109375" style="44"/>
    <col min="4" max="6" width="1.85546875" customWidth="1"/>
    <col min="7" max="7" width="9.7109375" customWidth="1"/>
    <col min="8" max="8" width="9.7109375" style="2" customWidth="1"/>
    <col min="9" max="9" width="1.7109375" customWidth="1"/>
    <col min="10" max="13" width="7.5703125" customWidth="1"/>
    <col min="14" max="17" width="9.7109375" customWidth="1"/>
    <col min="18" max="32" width="8.7109375" customWidth="1"/>
    <col min="33" max="33" width="18.140625" customWidth="1"/>
    <col min="34" max="34" width="14.28515625" customWidth="1"/>
    <col min="35" max="35" width="3" bestFit="1" customWidth="1"/>
    <col min="37" max="37" width="3" style="77" bestFit="1" customWidth="1"/>
    <col min="38" max="38" width="4" style="79" bestFit="1" customWidth="1"/>
    <col min="39" max="39" width="4.140625" style="79" bestFit="1" customWidth="1"/>
    <col min="40" max="40" width="7.140625" style="82" customWidth="1"/>
    <col min="41" max="41" width="6" style="82" bestFit="1" customWidth="1"/>
    <col min="44" max="44" width="6.5703125" style="1" customWidth="1"/>
    <col min="45" max="45" width="5.5703125" style="1" bestFit="1" customWidth="1"/>
  </cols>
  <sheetData>
    <row r="1" spans="1:49" x14ac:dyDescent="0.2">
      <c r="A1" s="44" t="s">
        <v>656</v>
      </c>
      <c r="C1" s="22" t="s">
        <v>481</v>
      </c>
      <c r="D1" s="19" t="str">
        <f>LEFT(N1)</f>
        <v>D</v>
      </c>
      <c r="E1" s="16" t="str">
        <f>LEFT(O1)</f>
        <v>R</v>
      </c>
      <c r="F1" s="17" t="str">
        <f>LEFT(P1)</f>
        <v>I</v>
      </c>
      <c r="G1" s="26" t="s">
        <v>541</v>
      </c>
      <c r="H1" s="2" t="s">
        <v>174</v>
      </c>
      <c r="I1" s="90"/>
      <c r="J1" s="3" t="str">
        <f>N1</f>
        <v>Democratic</v>
      </c>
      <c r="K1" s="4" t="str">
        <f>O1</f>
        <v>Republican</v>
      </c>
      <c r="L1" s="18" t="str">
        <f>P1</f>
        <v>Independent</v>
      </c>
      <c r="M1" t="s">
        <v>644</v>
      </c>
      <c r="N1" s="3" t="str">
        <f>County!N1</f>
        <v>Democratic</v>
      </c>
      <c r="O1" s="4" t="str">
        <f>County!O1</f>
        <v>Republican</v>
      </c>
      <c r="P1" s="18" t="str">
        <f>County!P1</f>
        <v>Independent</v>
      </c>
      <c r="Q1" s="1" t="str">
        <f>County!Q1</f>
        <v>Libertarian</v>
      </c>
      <c r="R1" s="1" t="str">
        <f>County!R1</f>
        <v>Constitution</v>
      </c>
      <c r="S1" s="1" t="str">
        <f>County!S1</f>
        <v>Green</v>
      </c>
      <c r="T1" s="1" t="str">
        <f>County!T1</f>
        <v>Ind. American</v>
      </c>
      <c r="U1" s="1" t="str">
        <f>County!U1</f>
        <v>Write-ins</v>
      </c>
      <c r="V1" s="1" t="str">
        <f>County!V1</f>
        <v>State1</v>
      </c>
      <c r="W1" s="1" t="str">
        <f>County!W1</f>
        <v>State2</v>
      </c>
      <c r="X1" s="1" t="str">
        <f>County!X1</f>
        <v>State3</v>
      </c>
      <c r="Y1" s="1" t="str">
        <f>County!Y1</f>
        <v>State4</v>
      </c>
      <c r="Z1" s="1" t="str">
        <f>County!Z1</f>
        <v>State5</v>
      </c>
      <c r="AA1" s="1">
        <f>County!AA1</f>
        <v>0</v>
      </c>
      <c r="AB1" s="1">
        <f>County!AB1</f>
        <v>0</v>
      </c>
      <c r="AC1">
        <f>County!AC1</f>
        <v>0</v>
      </c>
      <c r="AD1">
        <f>County!AD1</f>
        <v>0</v>
      </c>
      <c r="AE1">
        <f>County!AE1</f>
        <v>0</v>
      </c>
      <c r="AG1" t="s">
        <v>656</v>
      </c>
      <c r="AH1" t="s">
        <v>195</v>
      </c>
      <c r="AI1" t="s">
        <v>772</v>
      </c>
      <c r="AK1" s="91" t="s">
        <v>111</v>
      </c>
      <c r="AL1" s="79" t="s">
        <v>112</v>
      </c>
      <c r="AM1" s="79" t="s">
        <v>657</v>
      </c>
      <c r="AN1" s="82" t="s">
        <v>729</v>
      </c>
      <c r="AO1" s="82" t="s">
        <v>749</v>
      </c>
      <c r="AP1" s="5" t="s">
        <v>730</v>
      </c>
      <c r="AQ1" s="5" t="s">
        <v>731</v>
      </c>
      <c r="AR1" s="1" t="s">
        <v>197</v>
      </c>
      <c r="AS1" s="1" t="s">
        <v>138</v>
      </c>
      <c r="AU1" s="5" t="s">
        <v>732</v>
      </c>
      <c r="AV1" s="5" t="s">
        <v>733</v>
      </c>
      <c r="AW1" s="5" t="s">
        <v>734</v>
      </c>
    </row>
    <row r="2" spans="1:49" x14ac:dyDescent="0.2">
      <c r="A2" s="7"/>
      <c r="B2" s="7"/>
      <c r="C2" s="1"/>
      <c r="D2" s="7"/>
      <c r="E2" s="7"/>
      <c r="F2" s="7"/>
      <c r="G2" s="45"/>
      <c r="H2" s="48"/>
      <c r="I2" s="6"/>
      <c r="J2" s="2"/>
      <c r="K2" s="2"/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49" hidden="1" outlineLevel="1" x14ac:dyDescent="0.2">
      <c r="A3" t="s">
        <v>941</v>
      </c>
      <c r="B3" s="7" t="s">
        <v>11</v>
      </c>
      <c r="C3" s="1">
        <f t="shared" ref="C3:C66" si="0">SUM(N3:AE3)</f>
        <v>562</v>
      </c>
      <c r="D3" s="7">
        <f>IF(N3&gt;0, RANK(N3,(N3:P3,Q3:AE3)),0)</f>
        <v>2</v>
      </c>
      <c r="E3" s="7">
        <f>IF(O3&gt;0,RANK(O3,(N3:P3,Q3:AE3)),0)</f>
        <v>1</v>
      </c>
      <c r="F3" s="7">
        <f t="shared" ref="F3:F66" si="1">IF(P3&gt;0,RANK(P3,(N3:AE3)),0)</f>
        <v>0</v>
      </c>
      <c r="G3" s="45">
        <f t="shared" ref="G3:G66" si="2">IF(C3&gt;0,MAX(N3:P3)-LARGE(N3:P3,2),0)</f>
        <v>96</v>
      </c>
      <c r="H3" s="48">
        <f t="shared" ref="H3:H66" si="3">IF(C3&gt;0,G3/C3,0)</f>
        <v>0.1708185053380783</v>
      </c>
      <c r="I3" s="6"/>
      <c r="J3" s="2">
        <f t="shared" ref="J3:J66" si="4">IF(C3=0,"-",N3/C3)</f>
        <v>0.40747330960854095</v>
      </c>
      <c r="K3" s="2">
        <f t="shared" ref="K3:K66" si="5">IF(C3=0,"-",O3/C3)</f>
        <v>0.57829181494661919</v>
      </c>
      <c r="L3" s="2">
        <f t="shared" ref="L3:L66" si="6">IF(C3=0,"-",P3/C3)</f>
        <v>0</v>
      </c>
      <c r="M3" s="2">
        <f t="shared" ref="M3:M66" si="7">IF(C3=0,"-",(1-J3-K3-L3))</f>
        <v>1.4234875444839812E-2</v>
      </c>
      <c r="N3" s="94">
        <v>229</v>
      </c>
      <c r="O3" s="94">
        <v>325</v>
      </c>
      <c r="P3" s="1"/>
      <c r="Q3" s="93">
        <v>8</v>
      </c>
      <c r="U3" s="94">
        <v>0</v>
      </c>
      <c r="V3" s="1"/>
      <c r="W3" s="1"/>
      <c r="X3" s="1"/>
      <c r="Y3" s="1"/>
      <c r="Z3" s="1"/>
      <c r="AA3" s="1"/>
      <c r="AB3" s="1"/>
      <c r="AG3" t="str">
        <f t="shared" ref="AG3:AG66" si="8">A3</f>
        <v>Acworth</v>
      </c>
      <c r="AH3" t="s">
        <v>970</v>
      </c>
      <c r="AI3">
        <v>2</v>
      </c>
      <c r="AK3" s="77">
        <v>33</v>
      </c>
      <c r="AL3" s="79">
        <v>19</v>
      </c>
      <c r="AM3" s="79">
        <v>5</v>
      </c>
      <c r="AN3" s="82">
        <v>260</v>
      </c>
      <c r="AO3" s="82">
        <f t="shared" ref="AO3:AO66" si="9">AK3*1000+AL3</f>
        <v>33019</v>
      </c>
      <c r="AP3" t="s">
        <v>656</v>
      </c>
      <c r="AQ3">
        <f t="shared" ref="AQ3:AQ66" si="10">AK3*100000+AN3</f>
        <v>3300260</v>
      </c>
      <c r="AU3">
        <v>39.130000000000003</v>
      </c>
      <c r="AV3">
        <v>0.24</v>
      </c>
      <c r="AW3">
        <v>38.89</v>
      </c>
    </row>
    <row r="4" spans="1:49" hidden="1" outlineLevel="1" x14ac:dyDescent="0.2">
      <c r="A4" t="s">
        <v>856</v>
      </c>
      <c r="B4" s="7" t="s">
        <v>11</v>
      </c>
      <c r="C4" s="1">
        <f t="shared" si="0"/>
        <v>445</v>
      </c>
      <c r="D4" s="7">
        <f>IF(N4&gt;0, RANK(N4,(N4:P4,Q4:AE4)),0)</f>
        <v>2</v>
      </c>
      <c r="E4" s="7">
        <f>IF(O4&gt;0,RANK(O4,(N4:P4,Q4:AE4)),0)</f>
        <v>1</v>
      </c>
      <c r="F4" s="7">
        <f t="shared" si="1"/>
        <v>0</v>
      </c>
      <c r="G4" s="45">
        <f t="shared" si="2"/>
        <v>114</v>
      </c>
      <c r="H4" s="48">
        <f t="shared" si="3"/>
        <v>0.25617977528089886</v>
      </c>
      <c r="I4" s="6"/>
      <c r="J4" s="2">
        <f t="shared" si="4"/>
        <v>0.36404494382022473</v>
      </c>
      <c r="K4" s="2">
        <f t="shared" si="5"/>
        <v>0.62022471910112364</v>
      </c>
      <c r="L4" s="2">
        <f t="shared" si="6"/>
        <v>0</v>
      </c>
      <c r="M4" s="2">
        <f t="shared" si="7"/>
        <v>1.5730337078651679E-2</v>
      </c>
      <c r="N4" s="94">
        <v>162</v>
      </c>
      <c r="O4" s="94">
        <v>276</v>
      </c>
      <c r="P4" s="1"/>
      <c r="Q4" s="93">
        <v>7</v>
      </c>
      <c r="U4" s="94">
        <v>0</v>
      </c>
      <c r="V4" s="1"/>
      <c r="W4" s="1"/>
      <c r="X4" s="1"/>
      <c r="Y4" s="1"/>
      <c r="Z4" s="1"/>
      <c r="AA4" s="1"/>
      <c r="AB4" s="1"/>
      <c r="AG4" t="str">
        <f t="shared" si="8"/>
        <v>Albany</v>
      </c>
      <c r="AH4" t="s">
        <v>792</v>
      </c>
      <c r="AI4">
        <v>1</v>
      </c>
      <c r="AK4" s="77">
        <v>33</v>
      </c>
      <c r="AL4" s="79">
        <v>3</v>
      </c>
      <c r="AM4" s="79">
        <v>5</v>
      </c>
      <c r="AN4" s="82">
        <v>420</v>
      </c>
      <c r="AO4" s="82">
        <f t="shared" si="9"/>
        <v>33003</v>
      </c>
      <c r="AP4" t="s">
        <v>656</v>
      </c>
      <c r="AQ4">
        <f t="shared" si="10"/>
        <v>3300420</v>
      </c>
      <c r="AU4">
        <v>75.069999999999993</v>
      </c>
      <c r="AV4">
        <v>0.33</v>
      </c>
      <c r="AW4">
        <v>74.739999999999995</v>
      </c>
    </row>
    <row r="5" spans="1:49" hidden="1" outlineLevel="1" x14ac:dyDescent="0.2">
      <c r="A5" t="s">
        <v>942</v>
      </c>
      <c r="B5" s="7" t="s">
        <v>11</v>
      </c>
      <c r="C5" s="1">
        <f t="shared" si="0"/>
        <v>1070</v>
      </c>
      <c r="D5" s="7">
        <f>IF(N5&gt;0, RANK(N5,(N5:P5,Q5:AE5)),0)</f>
        <v>2</v>
      </c>
      <c r="E5" s="7">
        <f>IF(O5&gt;0,RANK(O5,(N5:P5,Q5:AE5)),0)</f>
        <v>1</v>
      </c>
      <c r="F5" s="7">
        <f t="shared" si="1"/>
        <v>0</v>
      </c>
      <c r="G5" s="45">
        <f t="shared" si="2"/>
        <v>508</v>
      </c>
      <c r="H5" s="48">
        <f t="shared" si="3"/>
        <v>0.47476635514018689</v>
      </c>
      <c r="I5" s="6"/>
      <c r="J5" s="2">
        <f t="shared" si="4"/>
        <v>0.24953271028037383</v>
      </c>
      <c r="K5" s="2">
        <f t="shared" si="5"/>
        <v>0.72429906542056077</v>
      </c>
      <c r="L5" s="2">
        <f t="shared" si="6"/>
        <v>0</v>
      </c>
      <c r="M5" s="2">
        <f t="shared" si="7"/>
        <v>2.6168224299065401E-2</v>
      </c>
      <c r="N5" s="94">
        <v>267</v>
      </c>
      <c r="O5" s="94">
        <v>775</v>
      </c>
      <c r="P5" s="1"/>
      <c r="Q5" s="93">
        <v>26</v>
      </c>
      <c r="U5" s="94">
        <v>2</v>
      </c>
      <c r="V5" s="1"/>
      <c r="W5" s="1"/>
      <c r="X5" s="1"/>
      <c r="Y5" s="1"/>
      <c r="Z5" s="1"/>
      <c r="AA5" s="1"/>
      <c r="AB5" s="1"/>
      <c r="AG5" t="str">
        <f t="shared" si="8"/>
        <v>Alexandria</v>
      </c>
      <c r="AH5" t="s">
        <v>14</v>
      </c>
      <c r="AI5">
        <v>2</v>
      </c>
      <c r="AK5" s="77">
        <v>33</v>
      </c>
      <c r="AL5" s="79">
        <v>9</v>
      </c>
      <c r="AM5" s="79">
        <v>5</v>
      </c>
      <c r="AN5" s="82">
        <v>580</v>
      </c>
      <c r="AO5" s="82">
        <f t="shared" si="9"/>
        <v>33009</v>
      </c>
      <c r="AP5" t="s">
        <v>656</v>
      </c>
      <c r="AQ5">
        <f t="shared" si="10"/>
        <v>3300580</v>
      </c>
      <c r="AU5">
        <v>43.09</v>
      </c>
      <c r="AV5">
        <v>0.1</v>
      </c>
      <c r="AW5">
        <v>43</v>
      </c>
    </row>
    <row r="6" spans="1:49" hidden="1" outlineLevel="1" x14ac:dyDescent="0.2">
      <c r="A6" t="s">
        <v>943</v>
      </c>
      <c r="B6" s="7" t="s">
        <v>11</v>
      </c>
      <c r="C6" s="1">
        <f t="shared" si="0"/>
        <v>2273</v>
      </c>
      <c r="D6" s="7">
        <f>IF(N6&gt;0, RANK(N6,(N6:P6,Q6:AE6)),0)</f>
        <v>2</v>
      </c>
      <c r="E6" s="7">
        <f>IF(O6&gt;0,RANK(O6,(N6:P6,Q6:AE6)),0)</f>
        <v>1</v>
      </c>
      <c r="F6" s="7">
        <f t="shared" si="1"/>
        <v>0</v>
      </c>
      <c r="G6" s="45">
        <f t="shared" si="2"/>
        <v>1118</v>
      </c>
      <c r="H6" s="48">
        <f t="shared" si="3"/>
        <v>0.49186097668279805</v>
      </c>
      <c r="I6" s="6"/>
      <c r="J6" s="2">
        <f t="shared" si="4"/>
        <v>0.2446106467223933</v>
      </c>
      <c r="K6" s="2">
        <f t="shared" si="5"/>
        <v>0.73647162340519134</v>
      </c>
      <c r="L6" s="2">
        <f t="shared" si="6"/>
        <v>0</v>
      </c>
      <c r="M6" s="2">
        <f t="shared" si="7"/>
        <v>1.8917729872415356E-2</v>
      </c>
      <c r="N6" s="94">
        <v>556</v>
      </c>
      <c r="O6" s="94">
        <v>1674</v>
      </c>
      <c r="P6" s="1"/>
      <c r="Q6" s="93">
        <v>40</v>
      </c>
      <c r="U6" s="94">
        <v>3</v>
      </c>
      <c r="V6" s="1"/>
      <c r="W6" s="1"/>
      <c r="X6" s="1"/>
      <c r="Y6" s="1"/>
      <c r="Z6" s="1"/>
      <c r="AA6" s="1"/>
      <c r="AB6" s="1"/>
      <c r="AG6" t="str">
        <f t="shared" si="8"/>
        <v>Allenstown</v>
      </c>
      <c r="AH6" t="s">
        <v>16</v>
      </c>
      <c r="AI6">
        <v>2</v>
      </c>
      <c r="AK6" s="77">
        <v>33</v>
      </c>
      <c r="AL6" s="79">
        <v>13</v>
      </c>
      <c r="AM6" s="79">
        <v>5</v>
      </c>
      <c r="AN6" s="82">
        <v>660</v>
      </c>
      <c r="AO6" s="82">
        <f t="shared" si="9"/>
        <v>33013</v>
      </c>
      <c r="AP6" t="s">
        <v>656</v>
      </c>
      <c r="AQ6">
        <f t="shared" si="10"/>
        <v>3300660</v>
      </c>
      <c r="AU6">
        <v>20.63</v>
      </c>
      <c r="AV6">
        <v>0.11</v>
      </c>
      <c r="AW6">
        <v>20.53</v>
      </c>
    </row>
    <row r="7" spans="1:49" hidden="1" outlineLevel="1" x14ac:dyDescent="0.2">
      <c r="A7" t="s">
        <v>944</v>
      </c>
      <c r="B7" s="7" t="s">
        <v>11</v>
      </c>
      <c r="C7" s="1">
        <f t="shared" si="0"/>
        <v>1179</v>
      </c>
      <c r="D7" s="7">
        <f>IF(N7&gt;0, RANK(N7,(N7:P7,Q7:AE7)),0)</f>
        <v>2</v>
      </c>
      <c r="E7" s="7">
        <f>IF(O7&gt;0,RANK(O7,(N7:P7,Q7:AE7)),0)</f>
        <v>1</v>
      </c>
      <c r="F7" s="7">
        <f t="shared" si="1"/>
        <v>0</v>
      </c>
      <c r="G7" s="45">
        <f t="shared" si="2"/>
        <v>148</v>
      </c>
      <c r="H7" s="48">
        <f t="shared" si="3"/>
        <v>0.1255301102629347</v>
      </c>
      <c r="I7" s="6"/>
      <c r="J7" s="2">
        <f t="shared" si="4"/>
        <v>0.42493638676844786</v>
      </c>
      <c r="K7" s="2">
        <f t="shared" si="5"/>
        <v>0.55046649703138251</v>
      </c>
      <c r="L7" s="2">
        <f t="shared" si="6"/>
        <v>0</v>
      </c>
      <c r="M7" s="2">
        <f t="shared" si="7"/>
        <v>2.4597116200169578E-2</v>
      </c>
      <c r="N7" s="94">
        <v>501</v>
      </c>
      <c r="O7" s="94">
        <v>649</v>
      </c>
      <c r="P7" s="1"/>
      <c r="Q7" s="93">
        <v>28</v>
      </c>
      <c r="U7" s="94">
        <v>1</v>
      </c>
      <c r="V7" s="1"/>
      <c r="W7" s="1"/>
      <c r="X7" s="1"/>
      <c r="Y7" s="1"/>
      <c r="Z7" s="1"/>
      <c r="AA7" s="1"/>
      <c r="AB7" s="1"/>
      <c r="AG7" t="str">
        <f t="shared" si="8"/>
        <v>Alstead</v>
      </c>
      <c r="AH7" t="s">
        <v>12</v>
      </c>
      <c r="AI7">
        <v>2</v>
      </c>
      <c r="AK7" s="77">
        <v>33</v>
      </c>
      <c r="AL7" s="79">
        <v>5</v>
      </c>
      <c r="AM7" s="79">
        <v>5</v>
      </c>
      <c r="AN7" s="82">
        <v>820</v>
      </c>
      <c r="AO7" s="82">
        <f t="shared" si="9"/>
        <v>33005</v>
      </c>
      <c r="AP7" t="s">
        <v>656</v>
      </c>
      <c r="AQ7">
        <f t="shared" si="10"/>
        <v>3300820</v>
      </c>
      <c r="AU7">
        <v>39.369999999999997</v>
      </c>
      <c r="AV7">
        <v>0.47</v>
      </c>
      <c r="AW7">
        <v>38.9</v>
      </c>
    </row>
    <row r="8" spans="1:49" hidden="1" outlineLevel="1" x14ac:dyDescent="0.2">
      <c r="A8" t="s">
        <v>857</v>
      </c>
      <c r="B8" s="7" t="s">
        <v>11</v>
      </c>
      <c r="C8" s="1">
        <f t="shared" si="0"/>
        <v>3892</v>
      </c>
      <c r="D8" s="7">
        <f>IF(N8&gt;0, RANK(N8,(N8:P8,Q8:AE8)),0)</f>
        <v>2</v>
      </c>
      <c r="E8" s="7">
        <f>IF(O8&gt;0,RANK(O8,(N8:P8,Q8:AE8)),0)</f>
        <v>1</v>
      </c>
      <c r="F8" s="7">
        <f t="shared" si="1"/>
        <v>0</v>
      </c>
      <c r="G8" s="45">
        <f t="shared" si="2"/>
        <v>2336</v>
      </c>
      <c r="H8" s="48">
        <f t="shared" si="3"/>
        <v>0.60020554984583763</v>
      </c>
      <c r="I8" s="6"/>
      <c r="J8" s="2">
        <f t="shared" si="4"/>
        <v>0.19450154162384378</v>
      </c>
      <c r="K8" s="2">
        <f t="shared" si="5"/>
        <v>0.79470709146968144</v>
      </c>
      <c r="L8" s="2">
        <f t="shared" si="6"/>
        <v>0</v>
      </c>
      <c r="M8" s="2">
        <f t="shared" si="7"/>
        <v>1.0791366906474753E-2</v>
      </c>
      <c r="N8" s="94">
        <v>757</v>
      </c>
      <c r="O8" s="94">
        <v>3093</v>
      </c>
      <c r="P8" s="1"/>
      <c r="Q8" s="93">
        <v>36</v>
      </c>
      <c r="U8" s="94">
        <v>6</v>
      </c>
      <c r="V8" s="1"/>
      <c r="W8" s="1"/>
      <c r="X8" s="1"/>
      <c r="Y8" s="1"/>
      <c r="Z8" s="1"/>
      <c r="AA8" s="1"/>
      <c r="AB8" s="1"/>
      <c r="AG8" t="str">
        <f t="shared" si="8"/>
        <v>Alton</v>
      </c>
      <c r="AH8" t="s">
        <v>307</v>
      </c>
      <c r="AI8">
        <v>1</v>
      </c>
      <c r="AK8" s="77">
        <v>33</v>
      </c>
      <c r="AL8" s="79">
        <v>1</v>
      </c>
      <c r="AM8" s="79">
        <v>5</v>
      </c>
      <c r="AN8" s="82">
        <v>1060</v>
      </c>
      <c r="AO8" s="82">
        <f t="shared" si="9"/>
        <v>33001</v>
      </c>
      <c r="AP8" t="s">
        <v>656</v>
      </c>
      <c r="AQ8">
        <f t="shared" si="10"/>
        <v>3301060</v>
      </c>
      <c r="AU8">
        <v>82.19</v>
      </c>
      <c r="AV8">
        <v>19.05</v>
      </c>
      <c r="AW8">
        <v>63.13</v>
      </c>
    </row>
    <row r="9" spans="1:49" hidden="1" outlineLevel="1" x14ac:dyDescent="0.2">
      <c r="A9" t="s">
        <v>954</v>
      </c>
      <c r="B9" s="7" t="s">
        <v>11</v>
      </c>
      <c r="C9" s="1">
        <f t="shared" si="0"/>
        <v>7996</v>
      </c>
      <c r="D9" s="7">
        <f>IF(N9&gt;0, RANK(N9,(N9:P9,Q9:AE9)),0)</f>
        <v>2</v>
      </c>
      <c r="E9" s="7">
        <f>IF(O9&gt;0,RANK(O9,(N9:P9,Q9:AE9)),0)</f>
        <v>1</v>
      </c>
      <c r="F9" s="7">
        <f t="shared" si="1"/>
        <v>0</v>
      </c>
      <c r="G9" s="45">
        <f t="shared" si="2"/>
        <v>2047</v>
      </c>
      <c r="H9" s="48">
        <f t="shared" si="3"/>
        <v>0.25600300150075039</v>
      </c>
      <c r="I9" s="6"/>
      <c r="J9" s="2">
        <f t="shared" si="4"/>
        <v>0.36430715357678839</v>
      </c>
      <c r="K9" s="2">
        <f t="shared" si="5"/>
        <v>0.62031015507753873</v>
      </c>
      <c r="L9" s="2">
        <f t="shared" si="6"/>
        <v>0</v>
      </c>
      <c r="M9" s="2">
        <f t="shared" si="7"/>
        <v>1.5382691345672939E-2</v>
      </c>
      <c r="N9" s="94">
        <v>2913</v>
      </c>
      <c r="O9" s="94">
        <v>4960</v>
      </c>
      <c r="P9" s="1"/>
      <c r="Q9" s="93">
        <v>105</v>
      </c>
      <c r="U9" s="94">
        <v>18</v>
      </c>
      <c r="V9" s="1"/>
      <c r="W9" s="1"/>
      <c r="X9" s="1"/>
      <c r="Y9" s="1"/>
      <c r="Z9" s="1"/>
      <c r="AA9" s="1"/>
      <c r="AB9" s="1"/>
      <c r="AG9" t="str">
        <f t="shared" si="8"/>
        <v>Amherst</v>
      </c>
      <c r="AH9" t="s">
        <v>15</v>
      </c>
      <c r="AI9">
        <v>2</v>
      </c>
      <c r="AK9" s="77">
        <v>33</v>
      </c>
      <c r="AL9" s="79">
        <v>11</v>
      </c>
      <c r="AM9" s="79">
        <v>5</v>
      </c>
      <c r="AN9" s="82">
        <v>1300</v>
      </c>
      <c r="AO9" s="82">
        <f t="shared" si="9"/>
        <v>33011</v>
      </c>
      <c r="AP9" t="s">
        <v>656</v>
      </c>
      <c r="AQ9">
        <f t="shared" si="10"/>
        <v>3301300</v>
      </c>
      <c r="AU9">
        <v>34.81</v>
      </c>
      <c r="AV9">
        <v>0.52</v>
      </c>
      <c r="AW9">
        <v>34.29</v>
      </c>
    </row>
    <row r="10" spans="1:49" hidden="1" outlineLevel="1" x14ac:dyDescent="0.2">
      <c r="A10" t="s">
        <v>735</v>
      </c>
      <c r="B10" s="7" t="s">
        <v>11</v>
      </c>
      <c r="C10" s="1">
        <f t="shared" si="0"/>
        <v>1587</v>
      </c>
      <c r="D10" s="7">
        <f>IF(N10&gt;0, RANK(N10,(N10:P10,Q10:AE10)),0)</f>
        <v>2</v>
      </c>
      <c r="E10" s="7">
        <f>IF(O10&gt;0,RANK(O10,(N10:P10,Q10:AE10)),0)</f>
        <v>1</v>
      </c>
      <c r="F10" s="7">
        <f t="shared" si="1"/>
        <v>0</v>
      </c>
      <c r="G10" s="45">
        <f t="shared" si="2"/>
        <v>322</v>
      </c>
      <c r="H10" s="48">
        <f t="shared" si="3"/>
        <v>0.20289855072463769</v>
      </c>
      <c r="I10" s="6"/>
      <c r="J10" s="2">
        <f t="shared" si="4"/>
        <v>0.39256458727158161</v>
      </c>
      <c r="K10" s="2">
        <f t="shared" si="5"/>
        <v>0.5954631379962193</v>
      </c>
      <c r="L10" s="2">
        <f t="shared" si="6"/>
        <v>0</v>
      </c>
      <c r="M10" s="2">
        <f t="shared" si="7"/>
        <v>1.1972274732199084E-2</v>
      </c>
      <c r="N10" s="94">
        <v>623</v>
      </c>
      <c r="O10" s="94">
        <v>945</v>
      </c>
      <c r="P10" s="1"/>
      <c r="Q10" s="93">
        <v>14</v>
      </c>
      <c r="U10" s="94">
        <v>5</v>
      </c>
      <c r="V10" s="1"/>
      <c r="W10" s="1"/>
      <c r="X10" s="1"/>
      <c r="Y10" s="1"/>
      <c r="Z10" s="1"/>
      <c r="AA10" s="1"/>
      <c r="AB10" s="1"/>
      <c r="AG10" t="str">
        <f t="shared" si="8"/>
        <v>Andover</v>
      </c>
      <c r="AH10" t="s">
        <v>16</v>
      </c>
      <c r="AI10">
        <v>2</v>
      </c>
      <c r="AK10" s="77">
        <v>33</v>
      </c>
      <c r="AL10" s="79">
        <v>13</v>
      </c>
      <c r="AM10" s="79">
        <v>10</v>
      </c>
      <c r="AN10" s="82">
        <v>1460</v>
      </c>
      <c r="AO10" s="82">
        <f t="shared" si="9"/>
        <v>33013</v>
      </c>
      <c r="AP10" t="s">
        <v>656</v>
      </c>
      <c r="AQ10">
        <f t="shared" si="10"/>
        <v>3301460</v>
      </c>
      <c r="AU10">
        <v>41.33</v>
      </c>
      <c r="AV10">
        <v>0.87</v>
      </c>
      <c r="AW10">
        <v>40.46</v>
      </c>
    </row>
    <row r="11" spans="1:49" hidden="1" outlineLevel="1" x14ac:dyDescent="0.2">
      <c r="A11" t="s">
        <v>945</v>
      </c>
      <c r="B11" s="7" t="s">
        <v>11</v>
      </c>
      <c r="C11" s="1">
        <f t="shared" si="0"/>
        <v>1567</v>
      </c>
      <c r="D11" s="7">
        <f>IF(N11&gt;0, RANK(N11,(N11:P11,Q11:AE11)),0)</f>
        <v>2</v>
      </c>
      <c r="E11" s="7">
        <f>IF(O11&gt;0,RANK(O11,(N11:P11,Q11:AE11)),0)</f>
        <v>1</v>
      </c>
      <c r="F11" s="7">
        <f t="shared" si="1"/>
        <v>0</v>
      </c>
      <c r="G11" s="45">
        <f t="shared" si="2"/>
        <v>471</v>
      </c>
      <c r="H11" s="48">
        <f t="shared" si="3"/>
        <v>0.30057434588385451</v>
      </c>
      <c r="I11" s="6"/>
      <c r="J11" s="2">
        <f t="shared" si="4"/>
        <v>0.34141671984684108</v>
      </c>
      <c r="K11" s="2">
        <f t="shared" si="5"/>
        <v>0.64199106573069564</v>
      </c>
      <c r="L11" s="2">
        <f t="shared" si="6"/>
        <v>0</v>
      </c>
      <c r="M11" s="2">
        <f t="shared" si="7"/>
        <v>1.6592214422463281E-2</v>
      </c>
      <c r="N11" s="94">
        <v>535</v>
      </c>
      <c r="O11" s="94">
        <v>1006</v>
      </c>
      <c r="P11" s="1"/>
      <c r="Q11" s="93">
        <v>24</v>
      </c>
      <c r="U11" s="94">
        <v>2</v>
      </c>
      <c r="V11" s="1"/>
      <c r="W11" s="1"/>
      <c r="X11" s="1"/>
      <c r="Y11" s="1"/>
      <c r="Z11" s="1"/>
      <c r="AA11" s="1"/>
      <c r="AB11" s="1"/>
      <c r="AG11" t="str">
        <f t="shared" si="8"/>
        <v>Antrim</v>
      </c>
      <c r="AH11" t="s">
        <v>15</v>
      </c>
      <c r="AI11">
        <v>2</v>
      </c>
      <c r="AK11" s="77">
        <v>33</v>
      </c>
      <c r="AL11" s="79">
        <v>11</v>
      </c>
      <c r="AM11" s="79">
        <v>10</v>
      </c>
      <c r="AN11" s="82">
        <v>1700</v>
      </c>
      <c r="AO11" s="82">
        <f t="shared" si="9"/>
        <v>33011</v>
      </c>
      <c r="AP11" t="s">
        <v>656</v>
      </c>
      <c r="AQ11">
        <f t="shared" si="10"/>
        <v>3301700</v>
      </c>
      <c r="AU11">
        <v>36.5</v>
      </c>
      <c r="AV11">
        <v>0.83</v>
      </c>
      <c r="AW11">
        <v>35.67</v>
      </c>
    </row>
    <row r="12" spans="1:49" hidden="1" outlineLevel="1" x14ac:dyDescent="0.2">
      <c r="A12" t="s">
        <v>955</v>
      </c>
      <c r="B12" s="7" t="s">
        <v>11</v>
      </c>
      <c r="C12" s="1">
        <f t="shared" si="0"/>
        <v>1194</v>
      </c>
      <c r="D12" s="7">
        <f>IF(N12&gt;0, RANK(N12,(N12:P12,Q12:AE12)),0)</f>
        <v>2</v>
      </c>
      <c r="E12" s="7">
        <f>IF(O12&gt;0,RANK(O12,(N12:P12,Q12:AE12)),0)</f>
        <v>1</v>
      </c>
      <c r="F12" s="7">
        <f t="shared" si="1"/>
        <v>0</v>
      </c>
      <c r="G12" s="45">
        <f t="shared" si="2"/>
        <v>410</v>
      </c>
      <c r="H12" s="48">
        <f t="shared" si="3"/>
        <v>0.34338358458961477</v>
      </c>
      <c r="I12" s="6"/>
      <c r="J12" s="2">
        <f t="shared" si="4"/>
        <v>0.31993299832495814</v>
      </c>
      <c r="K12" s="2">
        <f t="shared" si="5"/>
        <v>0.66331658291457285</v>
      </c>
      <c r="L12" s="2">
        <f t="shared" si="6"/>
        <v>0</v>
      </c>
      <c r="M12" s="2">
        <f t="shared" si="7"/>
        <v>1.675041876046901E-2</v>
      </c>
      <c r="N12" s="94">
        <v>382</v>
      </c>
      <c r="O12" s="94">
        <v>792</v>
      </c>
      <c r="P12" s="1"/>
      <c r="Q12" s="93">
        <v>19</v>
      </c>
      <c r="U12" s="94">
        <v>1</v>
      </c>
      <c r="V12" s="1"/>
      <c r="W12" s="1"/>
      <c r="X12" s="1"/>
      <c r="Y12" s="1"/>
      <c r="Z12" s="1"/>
      <c r="AA12" s="1"/>
      <c r="AB12" s="1"/>
      <c r="AG12" t="str">
        <f t="shared" si="8"/>
        <v>Ashland</v>
      </c>
      <c r="AH12" t="s">
        <v>14</v>
      </c>
      <c r="AI12">
        <v>2</v>
      </c>
      <c r="AK12" s="77">
        <v>33</v>
      </c>
      <c r="AL12" s="79">
        <v>9</v>
      </c>
      <c r="AM12" s="79">
        <v>10</v>
      </c>
      <c r="AN12" s="82">
        <v>2020</v>
      </c>
      <c r="AO12" s="82">
        <f t="shared" si="9"/>
        <v>33009</v>
      </c>
      <c r="AP12" t="s">
        <v>656</v>
      </c>
      <c r="AQ12">
        <f t="shared" si="10"/>
        <v>3302020</v>
      </c>
      <c r="AU12">
        <v>11.71</v>
      </c>
      <c r="AV12">
        <v>0.45</v>
      </c>
      <c r="AW12">
        <v>11.25</v>
      </c>
    </row>
    <row r="13" spans="1:49" hidden="1" outlineLevel="1" x14ac:dyDescent="0.2">
      <c r="A13" t="s">
        <v>957</v>
      </c>
      <c r="B13" s="7" t="s">
        <v>11</v>
      </c>
      <c r="C13" s="1">
        <f t="shared" si="0"/>
        <v>5078</v>
      </c>
      <c r="D13" s="7">
        <f>IF(N13&gt;0, RANK(N13,(N13:P13,Q13:AE13)),0)</f>
        <v>2</v>
      </c>
      <c r="E13" s="7">
        <f>IF(O13&gt;0,RANK(O13,(N13:P13,Q13:AE13)),0)</f>
        <v>1</v>
      </c>
      <c r="F13" s="7">
        <f t="shared" si="1"/>
        <v>0</v>
      </c>
      <c r="G13" s="45">
        <f t="shared" si="2"/>
        <v>2466</v>
      </c>
      <c r="H13" s="48">
        <f t="shared" si="3"/>
        <v>0.4856242615202836</v>
      </c>
      <c r="I13" s="6"/>
      <c r="J13" s="2">
        <f t="shared" si="4"/>
        <v>0.25265852697912566</v>
      </c>
      <c r="K13" s="2">
        <f t="shared" si="5"/>
        <v>0.7382827884994092</v>
      </c>
      <c r="L13" s="2">
        <f t="shared" si="6"/>
        <v>0</v>
      </c>
      <c r="M13" s="2">
        <f t="shared" si="7"/>
        <v>9.0586845214650769E-3</v>
      </c>
      <c r="N13" s="94">
        <v>1283</v>
      </c>
      <c r="O13" s="94">
        <v>3749</v>
      </c>
      <c r="P13" s="1"/>
      <c r="Q13" s="93">
        <v>45</v>
      </c>
      <c r="U13" s="94">
        <v>1</v>
      </c>
      <c r="V13" s="1"/>
      <c r="W13" s="1"/>
      <c r="X13" s="1"/>
      <c r="Y13" s="1"/>
      <c r="Z13" s="1"/>
      <c r="AA13" s="1"/>
      <c r="AB13" s="1"/>
      <c r="AG13" t="str">
        <f t="shared" si="8"/>
        <v>Atkinson</v>
      </c>
      <c r="AH13" t="s">
        <v>289</v>
      </c>
      <c r="AI13">
        <v>2</v>
      </c>
      <c r="AK13" s="77">
        <v>33</v>
      </c>
      <c r="AL13" s="79">
        <v>15</v>
      </c>
      <c r="AM13" s="79">
        <v>5</v>
      </c>
      <c r="AN13" s="82">
        <v>2340</v>
      </c>
      <c r="AO13" s="82">
        <f t="shared" si="9"/>
        <v>33015</v>
      </c>
      <c r="AP13" t="s">
        <v>656</v>
      </c>
      <c r="AQ13">
        <f t="shared" si="10"/>
        <v>3302340</v>
      </c>
      <c r="AU13">
        <v>11.29</v>
      </c>
      <c r="AV13">
        <v>0.16</v>
      </c>
      <c r="AW13">
        <v>11.13</v>
      </c>
    </row>
    <row r="14" spans="1:49" hidden="1" outlineLevel="1" x14ac:dyDescent="0.2">
      <c r="A14" t="s">
        <v>958</v>
      </c>
      <c r="B14" s="7" t="s">
        <v>11</v>
      </c>
      <c r="C14" s="1">
        <f t="shared" si="0"/>
        <v>3883</v>
      </c>
      <c r="D14" s="7">
        <f>IF(N14&gt;0, RANK(N14,(N14:P14,Q14:AE14)),0)</f>
        <v>2</v>
      </c>
      <c r="E14" s="7">
        <f>IF(O14&gt;0,RANK(O14,(N14:P14,Q14:AE14)),0)</f>
        <v>1</v>
      </c>
      <c r="F14" s="7">
        <f t="shared" si="1"/>
        <v>0</v>
      </c>
      <c r="G14" s="45">
        <f t="shared" si="2"/>
        <v>2280</v>
      </c>
      <c r="H14" s="48">
        <f t="shared" si="3"/>
        <v>0.58717486479526138</v>
      </c>
      <c r="I14" s="6"/>
      <c r="J14" s="2">
        <f t="shared" si="4"/>
        <v>0.20036054596961111</v>
      </c>
      <c r="K14" s="2">
        <f t="shared" si="5"/>
        <v>0.78753541076487255</v>
      </c>
      <c r="L14" s="2">
        <f t="shared" si="6"/>
        <v>0</v>
      </c>
      <c r="M14" s="2">
        <f t="shared" si="7"/>
        <v>1.2104043265516284E-2</v>
      </c>
      <c r="N14" s="94">
        <v>778</v>
      </c>
      <c r="O14" s="94">
        <v>3058</v>
      </c>
      <c r="P14" s="1"/>
      <c r="Q14" s="93">
        <v>47</v>
      </c>
      <c r="U14" s="94">
        <v>0</v>
      </c>
      <c r="V14" s="1"/>
      <c r="W14" s="1"/>
      <c r="X14" s="1"/>
      <c r="Y14" s="1"/>
      <c r="Z14" s="1"/>
      <c r="AA14" s="1"/>
      <c r="AB14" s="1"/>
      <c r="AG14" t="str">
        <f t="shared" si="8"/>
        <v>Auburn</v>
      </c>
      <c r="AH14" t="s">
        <v>289</v>
      </c>
      <c r="AI14">
        <v>1</v>
      </c>
      <c r="AK14" s="77">
        <v>33</v>
      </c>
      <c r="AL14" s="79">
        <v>15</v>
      </c>
      <c r="AM14" s="79">
        <v>10</v>
      </c>
      <c r="AN14" s="82">
        <v>2820</v>
      </c>
      <c r="AO14" s="82">
        <f t="shared" si="9"/>
        <v>33015</v>
      </c>
      <c r="AP14" t="s">
        <v>656</v>
      </c>
      <c r="AQ14">
        <f t="shared" si="10"/>
        <v>3302820</v>
      </c>
      <c r="AU14">
        <v>28.71</v>
      </c>
      <c r="AV14">
        <v>3.5</v>
      </c>
      <c r="AW14">
        <v>25.21</v>
      </c>
    </row>
    <row r="15" spans="1:49" hidden="1" outlineLevel="1" x14ac:dyDescent="0.2">
      <c r="A15" t="s">
        <v>946</v>
      </c>
      <c r="B15" s="7" t="s">
        <v>11</v>
      </c>
      <c r="C15" s="1">
        <f t="shared" si="0"/>
        <v>2908</v>
      </c>
      <c r="D15" s="7">
        <f>IF(N15&gt;0, RANK(N15,(N15:P15,Q15:AE15)),0)</f>
        <v>2</v>
      </c>
      <c r="E15" s="7">
        <f>IF(O15&gt;0,RANK(O15,(N15:P15,Q15:AE15)),0)</f>
        <v>1</v>
      </c>
      <c r="F15" s="7">
        <f t="shared" si="1"/>
        <v>0</v>
      </c>
      <c r="G15" s="45">
        <f t="shared" si="2"/>
        <v>1519</v>
      </c>
      <c r="H15" s="48">
        <f t="shared" si="3"/>
        <v>0.52235213204951858</v>
      </c>
      <c r="I15" s="6"/>
      <c r="J15" s="2">
        <f t="shared" si="4"/>
        <v>0.22764786795048142</v>
      </c>
      <c r="K15" s="2">
        <f t="shared" si="5"/>
        <v>0.75</v>
      </c>
      <c r="L15" s="2">
        <f t="shared" si="6"/>
        <v>0</v>
      </c>
      <c r="M15" s="2">
        <f t="shared" si="7"/>
        <v>2.235213204951858E-2</v>
      </c>
      <c r="N15" s="94">
        <v>662</v>
      </c>
      <c r="O15" s="94">
        <v>2181</v>
      </c>
      <c r="P15" s="1"/>
      <c r="Q15" s="93">
        <v>61</v>
      </c>
      <c r="U15" s="94">
        <v>4</v>
      </c>
      <c r="V15" s="1"/>
      <c r="W15" s="1"/>
      <c r="X15" s="1"/>
      <c r="Y15" s="1"/>
      <c r="Z15" s="1"/>
      <c r="AA15" s="1"/>
      <c r="AB15" s="1"/>
      <c r="AG15" t="str">
        <f t="shared" si="8"/>
        <v>Barnstead</v>
      </c>
      <c r="AH15" t="s">
        <v>307</v>
      </c>
      <c r="AI15">
        <v>1</v>
      </c>
      <c r="AK15" s="77">
        <v>33</v>
      </c>
      <c r="AL15" s="79">
        <v>1</v>
      </c>
      <c r="AM15" s="79">
        <v>10</v>
      </c>
      <c r="AN15" s="82">
        <v>3220</v>
      </c>
      <c r="AO15" s="82">
        <f t="shared" si="9"/>
        <v>33001</v>
      </c>
      <c r="AP15" t="s">
        <v>656</v>
      </c>
      <c r="AQ15">
        <f t="shared" si="10"/>
        <v>3303220</v>
      </c>
      <c r="AU15">
        <v>43.97</v>
      </c>
      <c r="AV15">
        <v>2.0499999999999998</v>
      </c>
      <c r="AW15">
        <v>41.92</v>
      </c>
    </row>
    <row r="16" spans="1:49" hidden="1" outlineLevel="1" x14ac:dyDescent="0.2">
      <c r="A16" t="s">
        <v>947</v>
      </c>
      <c r="B16" s="7" t="s">
        <v>11</v>
      </c>
      <c r="C16" s="1">
        <f t="shared" si="0"/>
        <v>5937</v>
      </c>
      <c r="D16" s="7">
        <f>IF(N16&gt;0, RANK(N16,(N16:P16,Q16:AE16)),0)</f>
        <v>2</v>
      </c>
      <c r="E16" s="7">
        <f>IF(O16&gt;0,RANK(O16,(N16:P16,Q16:AE16)),0)</f>
        <v>1</v>
      </c>
      <c r="F16" s="7">
        <f t="shared" si="1"/>
        <v>0</v>
      </c>
      <c r="G16" s="45">
        <f t="shared" si="2"/>
        <v>2063</v>
      </c>
      <c r="H16" s="48">
        <f t="shared" si="3"/>
        <v>0.34748189321205997</v>
      </c>
      <c r="I16" s="6"/>
      <c r="J16" s="2">
        <f t="shared" si="4"/>
        <v>0.32019538487451576</v>
      </c>
      <c r="K16" s="2">
        <f t="shared" si="5"/>
        <v>0.66767727808657573</v>
      </c>
      <c r="L16" s="2">
        <f t="shared" si="6"/>
        <v>0</v>
      </c>
      <c r="M16" s="2">
        <f t="shared" si="7"/>
        <v>1.2127337038908448E-2</v>
      </c>
      <c r="N16" s="94">
        <v>1901</v>
      </c>
      <c r="O16" s="94">
        <v>3964</v>
      </c>
      <c r="P16" s="1"/>
      <c r="Q16" s="93">
        <v>67</v>
      </c>
      <c r="U16" s="94">
        <v>5</v>
      </c>
      <c r="V16" s="1"/>
      <c r="W16" s="1"/>
      <c r="X16" s="1"/>
      <c r="Y16" s="1"/>
      <c r="Z16" s="1"/>
      <c r="AA16" s="1"/>
      <c r="AB16" s="1"/>
      <c r="AG16" t="str">
        <f t="shared" si="8"/>
        <v>Barrington</v>
      </c>
      <c r="AH16" t="s">
        <v>312</v>
      </c>
      <c r="AI16">
        <v>1</v>
      </c>
      <c r="AK16" s="77">
        <v>33</v>
      </c>
      <c r="AL16" s="79">
        <v>17</v>
      </c>
      <c r="AM16" s="79">
        <v>5</v>
      </c>
      <c r="AN16" s="82">
        <v>3460</v>
      </c>
      <c r="AO16" s="82">
        <f t="shared" si="9"/>
        <v>33017</v>
      </c>
      <c r="AP16" t="s">
        <v>656</v>
      </c>
      <c r="AQ16">
        <f t="shared" si="10"/>
        <v>3303460</v>
      </c>
      <c r="AU16">
        <v>48.52</v>
      </c>
      <c r="AV16">
        <v>1.93</v>
      </c>
      <c r="AW16">
        <v>46.59</v>
      </c>
    </row>
    <row r="17" spans="1:49" hidden="1" outlineLevel="1" x14ac:dyDescent="0.2">
      <c r="A17" t="s">
        <v>948</v>
      </c>
      <c r="B17" s="7" t="s">
        <v>11</v>
      </c>
      <c r="C17" s="1">
        <f t="shared" si="0"/>
        <v>2142</v>
      </c>
      <c r="D17" s="7">
        <f>IF(N17&gt;0, RANK(N17,(N17:P17,Q17:AE17)),0)</f>
        <v>2</v>
      </c>
      <c r="E17" s="7">
        <f>IF(O17&gt;0,RANK(O17,(N17:P17,Q17:AE17)),0)</f>
        <v>1</v>
      </c>
      <c r="F17" s="7">
        <f t="shared" si="1"/>
        <v>0</v>
      </c>
      <c r="G17" s="45">
        <f t="shared" si="2"/>
        <v>336</v>
      </c>
      <c r="H17" s="48">
        <f t="shared" si="3"/>
        <v>0.15686274509803921</v>
      </c>
      <c r="I17" s="6"/>
      <c r="J17" s="2">
        <f t="shared" si="4"/>
        <v>0.41830065359477125</v>
      </c>
      <c r="K17" s="2">
        <f t="shared" si="5"/>
        <v>0.57516339869281041</v>
      </c>
      <c r="L17" s="2">
        <f t="shared" si="6"/>
        <v>0</v>
      </c>
      <c r="M17" s="2">
        <f t="shared" si="7"/>
        <v>6.5359477124182774E-3</v>
      </c>
      <c r="N17" s="94">
        <v>896</v>
      </c>
      <c r="O17" s="94">
        <v>1232</v>
      </c>
      <c r="P17" s="1"/>
      <c r="Q17" s="93">
        <v>14</v>
      </c>
      <c r="U17" s="94">
        <v>0</v>
      </c>
      <c r="V17" s="1"/>
      <c r="W17" s="1"/>
      <c r="X17" s="1"/>
      <c r="Y17" s="1"/>
      <c r="Z17" s="1"/>
      <c r="AA17" s="1"/>
      <c r="AB17" s="1"/>
      <c r="AG17" t="str">
        <f t="shared" si="8"/>
        <v>Bartlett</v>
      </c>
      <c r="AH17" t="s">
        <v>792</v>
      </c>
      <c r="AI17">
        <v>1</v>
      </c>
      <c r="AK17" s="77">
        <v>33</v>
      </c>
      <c r="AL17" s="79">
        <v>3</v>
      </c>
      <c r="AM17" s="79">
        <v>10</v>
      </c>
      <c r="AN17" s="82">
        <v>3700</v>
      </c>
      <c r="AO17" s="82">
        <f t="shared" si="9"/>
        <v>33003</v>
      </c>
      <c r="AP17" t="s">
        <v>656</v>
      </c>
      <c r="AQ17">
        <f t="shared" si="10"/>
        <v>3303700</v>
      </c>
      <c r="AU17">
        <v>75.290000000000006</v>
      </c>
      <c r="AV17">
        <v>0.01</v>
      </c>
      <c r="AW17">
        <v>75.28</v>
      </c>
    </row>
    <row r="18" spans="1:49" hidden="1" outlineLevel="1" x14ac:dyDescent="0.2">
      <c r="A18" t="s">
        <v>959</v>
      </c>
      <c r="B18" s="7" t="s">
        <v>11</v>
      </c>
      <c r="C18" s="1">
        <f t="shared" si="0"/>
        <v>613</v>
      </c>
      <c r="D18" s="7">
        <f>IF(N18&gt;0, RANK(N18,(N18:P18,Q18:AE18)),0)</f>
        <v>2</v>
      </c>
      <c r="E18" s="7">
        <f>IF(O18&gt;0,RANK(O18,(N18:P18,Q18:AE18)),0)</f>
        <v>1</v>
      </c>
      <c r="F18" s="7">
        <f t="shared" si="1"/>
        <v>0</v>
      </c>
      <c r="G18" s="45">
        <f t="shared" si="2"/>
        <v>260</v>
      </c>
      <c r="H18" s="48">
        <f t="shared" si="3"/>
        <v>0.42414355628058725</v>
      </c>
      <c r="I18" s="6"/>
      <c r="J18" s="2">
        <f t="shared" si="4"/>
        <v>0.27895595432300163</v>
      </c>
      <c r="K18" s="2">
        <f t="shared" si="5"/>
        <v>0.70309951060358888</v>
      </c>
      <c r="L18" s="2">
        <f t="shared" si="6"/>
        <v>0</v>
      </c>
      <c r="M18" s="2">
        <f t="shared" si="7"/>
        <v>1.794453507340954E-2</v>
      </c>
      <c r="N18" s="94">
        <v>171</v>
      </c>
      <c r="O18" s="94">
        <v>431</v>
      </c>
      <c r="P18" s="1"/>
      <c r="Q18" s="93">
        <v>11</v>
      </c>
      <c r="U18" s="94">
        <v>0</v>
      </c>
      <c r="V18" s="1"/>
      <c r="W18" s="1"/>
      <c r="X18" s="1"/>
      <c r="Y18" s="1"/>
      <c r="Z18" s="1"/>
      <c r="AA18" s="1"/>
      <c r="AB18" s="1"/>
      <c r="AG18" t="str">
        <f t="shared" si="8"/>
        <v>Bath</v>
      </c>
      <c r="AH18" t="s">
        <v>14</v>
      </c>
      <c r="AI18">
        <v>2</v>
      </c>
      <c r="AK18" s="77">
        <v>33</v>
      </c>
      <c r="AL18" s="79">
        <v>9</v>
      </c>
      <c r="AM18" s="79">
        <v>15</v>
      </c>
      <c r="AN18" s="82">
        <v>3940</v>
      </c>
      <c r="AO18" s="82">
        <f t="shared" si="9"/>
        <v>33009</v>
      </c>
      <c r="AP18" t="s">
        <v>656</v>
      </c>
      <c r="AQ18">
        <f t="shared" si="10"/>
        <v>3303940</v>
      </c>
      <c r="AU18">
        <v>38.64</v>
      </c>
      <c r="AV18">
        <v>0.46</v>
      </c>
      <c r="AW18">
        <v>38.19</v>
      </c>
    </row>
    <row r="19" spans="1:49" hidden="1" outlineLevel="1" x14ac:dyDescent="0.2">
      <c r="A19" t="s">
        <v>575</v>
      </c>
      <c r="B19" s="7" t="s">
        <v>11</v>
      </c>
      <c r="C19" s="1">
        <f t="shared" si="0"/>
        <v>14694</v>
      </c>
      <c r="D19" s="7">
        <f>IF(N19&gt;0, RANK(N19,(N19:P19,Q19:AE19)),0)</f>
        <v>2</v>
      </c>
      <c r="E19" s="7">
        <f>IF(O19&gt;0,RANK(O19,(N19:P19,Q19:AE19)),0)</f>
        <v>1</v>
      </c>
      <c r="F19" s="7">
        <f t="shared" si="1"/>
        <v>0</v>
      </c>
      <c r="G19" s="45">
        <f t="shared" si="2"/>
        <v>6416</v>
      </c>
      <c r="H19" s="48">
        <f t="shared" si="3"/>
        <v>0.43664080577106301</v>
      </c>
      <c r="I19" s="6"/>
      <c r="J19" s="2">
        <f t="shared" si="4"/>
        <v>0.27746018783176807</v>
      </c>
      <c r="K19" s="2">
        <f t="shared" si="5"/>
        <v>0.71410099360283108</v>
      </c>
      <c r="L19" s="2">
        <f t="shared" si="6"/>
        <v>0</v>
      </c>
      <c r="M19" s="2">
        <f t="shared" si="7"/>
        <v>8.4388185654008518E-3</v>
      </c>
      <c r="N19" s="94">
        <v>4077</v>
      </c>
      <c r="O19" s="94">
        <v>10493</v>
      </c>
      <c r="P19" s="1"/>
      <c r="Q19" s="93">
        <v>98</v>
      </c>
      <c r="U19" s="94">
        <v>26</v>
      </c>
      <c r="V19" s="1"/>
      <c r="W19" s="1"/>
      <c r="X19" s="1"/>
      <c r="Y19" s="1"/>
      <c r="Z19" s="1"/>
      <c r="AA19" s="1"/>
      <c r="AB19" s="1"/>
      <c r="AG19" t="str">
        <f t="shared" si="8"/>
        <v>Bedford</v>
      </c>
      <c r="AH19" t="s">
        <v>15</v>
      </c>
      <c r="AI19">
        <v>1</v>
      </c>
      <c r="AK19" s="77">
        <v>33</v>
      </c>
      <c r="AL19" s="79">
        <v>11</v>
      </c>
      <c r="AM19" s="79">
        <v>15</v>
      </c>
      <c r="AN19" s="82">
        <v>4500</v>
      </c>
      <c r="AO19" s="82">
        <f t="shared" si="9"/>
        <v>33011</v>
      </c>
      <c r="AP19" t="s">
        <v>656</v>
      </c>
      <c r="AQ19">
        <f t="shared" si="10"/>
        <v>3304500</v>
      </c>
      <c r="AU19">
        <v>33.119999999999997</v>
      </c>
      <c r="AV19">
        <v>0.28000000000000003</v>
      </c>
      <c r="AW19">
        <v>32.83</v>
      </c>
    </row>
    <row r="20" spans="1:49" hidden="1" outlineLevel="1" x14ac:dyDescent="0.2">
      <c r="A20" t="s">
        <v>960</v>
      </c>
      <c r="B20" s="7" t="s">
        <v>11</v>
      </c>
      <c r="C20" s="1">
        <f t="shared" si="0"/>
        <v>4014</v>
      </c>
      <c r="D20" s="7">
        <f>IF(N20&gt;0, RANK(N20,(N20:P20,Q20:AE20)),0)</f>
        <v>2</v>
      </c>
      <c r="E20" s="7">
        <f>IF(O20&gt;0,RANK(O20,(N20:P20,Q20:AE20)),0)</f>
        <v>1</v>
      </c>
      <c r="F20" s="7">
        <f t="shared" si="1"/>
        <v>0</v>
      </c>
      <c r="G20" s="45">
        <f t="shared" si="2"/>
        <v>2320</v>
      </c>
      <c r="H20" s="48">
        <f t="shared" si="3"/>
        <v>0.57797708021923266</v>
      </c>
      <c r="I20" s="6"/>
      <c r="J20" s="2">
        <f t="shared" si="4"/>
        <v>0.20254110612855009</v>
      </c>
      <c r="K20" s="2">
        <f t="shared" si="5"/>
        <v>0.78051818634778281</v>
      </c>
      <c r="L20" s="2">
        <f t="shared" si="6"/>
        <v>0</v>
      </c>
      <c r="M20" s="2">
        <f t="shared" si="7"/>
        <v>1.6940707523667164E-2</v>
      </c>
      <c r="N20" s="94">
        <v>813</v>
      </c>
      <c r="O20" s="94">
        <v>3133</v>
      </c>
      <c r="P20" s="1"/>
      <c r="Q20" s="93">
        <v>63</v>
      </c>
      <c r="U20" s="94">
        <v>5</v>
      </c>
      <c r="V20" s="1"/>
      <c r="W20" s="1"/>
      <c r="X20" s="1"/>
      <c r="Y20" s="1"/>
      <c r="Z20" s="1"/>
      <c r="AA20" s="1"/>
      <c r="AB20" s="1"/>
      <c r="AG20" t="str">
        <f t="shared" si="8"/>
        <v>Belmont</v>
      </c>
      <c r="AH20" t="s">
        <v>307</v>
      </c>
      <c r="AI20">
        <v>1</v>
      </c>
      <c r="AK20" s="77">
        <v>33</v>
      </c>
      <c r="AL20" s="79">
        <v>1</v>
      </c>
      <c r="AM20" s="79">
        <v>15</v>
      </c>
      <c r="AN20" s="82">
        <v>4740</v>
      </c>
      <c r="AO20" s="82">
        <f t="shared" si="9"/>
        <v>33001</v>
      </c>
      <c r="AP20" t="s">
        <v>656</v>
      </c>
      <c r="AQ20">
        <f t="shared" si="10"/>
        <v>3304740</v>
      </c>
      <c r="AU20">
        <v>32.299999999999997</v>
      </c>
      <c r="AV20">
        <v>1.69</v>
      </c>
      <c r="AW20">
        <v>30.61</v>
      </c>
    </row>
    <row r="21" spans="1:49" hidden="1" outlineLevel="1" x14ac:dyDescent="0.2">
      <c r="A21" t="s">
        <v>316</v>
      </c>
      <c r="B21" s="7" t="s">
        <v>11</v>
      </c>
      <c r="C21" s="1">
        <f t="shared" si="0"/>
        <v>822</v>
      </c>
      <c r="D21" s="7">
        <f>IF(N21&gt;0, RANK(N21,(N21:P21,Q21:AE21)),0)</f>
        <v>2</v>
      </c>
      <c r="E21" s="7">
        <f>IF(O21&gt;0,RANK(O21,(N21:P21,Q21:AE21)),0)</f>
        <v>1</v>
      </c>
      <c r="F21" s="7">
        <f t="shared" si="1"/>
        <v>0</v>
      </c>
      <c r="G21" s="45">
        <f t="shared" si="2"/>
        <v>242</v>
      </c>
      <c r="H21" s="48">
        <f t="shared" si="3"/>
        <v>0.2944038929440389</v>
      </c>
      <c r="I21" s="6"/>
      <c r="J21" s="2">
        <f t="shared" si="4"/>
        <v>0.33941605839416056</v>
      </c>
      <c r="K21" s="2">
        <f t="shared" si="5"/>
        <v>0.63381995133819946</v>
      </c>
      <c r="L21" s="2">
        <f t="shared" si="6"/>
        <v>0</v>
      </c>
      <c r="M21" s="2">
        <f t="shared" si="7"/>
        <v>2.6763990267639981E-2</v>
      </c>
      <c r="N21" s="94">
        <v>279</v>
      </c>
      <c r="O21" s="94">
        <v>521</v>
      </c>
      <c r="P21" s="1"/>
      <c r="Q21" s="93">
        <v>21</v>
      </c>
      <c r="U21" s="94">
        <v>1</v>
      </c>
      <c r="V21" s="1"/>
      <c r="W21" s="1"/>
      <c r="X21" s="1"/>
      <c r="Y21" s="1"/>
      <c r="Z21" s="1"/>
      <c r="AA21" s="1"/>
      <c r="AB21" s="1"/>
      <c r="AG21" t="str">
        <f t="shared" si="8"/>
        <v>Bennington</v>
      </c>
      <c r="AH21" t="s">
        <v>15</v>
      </c>
      <c r="AI21">
        <v>2</v>
      </c>
      <c r="AK21" s="77">
        <v>33</v>
      </c>
      <c r="AL21" s="79">
        <v>11</v>
      </c>
      <c r="AM21" s="79">
        <v>20</v>
      </c>
      <c r="AN21" s="82">
        <v>4900</v>
      </c>
      <c r="AO21" s="82">
        <f t="shared" si="9"/>
        <v>33011</v>
      </c>
      <c r="AP21" t="s">
        <v>656</v>
      </c>
      <c r="AQ21">
        <f t="shared" si="10"/>
        <v>3304900</v>
      </c>
      <c r="AU21">
        <v>11.32</v>
      </c>
      <c r="AV21">
        <v>0.26</v>
      </c>
      <c r="AW21">
        <v>11.06</v>
      </c>
    </row>
    <row r="22" spans="1:49" hidden="1" outlineLevel="1" x14ac:dyDescent="0.2">
      <c r="A22" t="s">
        <v>653</v>
      </c>
      <c r="B22" s="7" t="s">
        <v>11</v>
      </c>
      <c r="C22" s="1">
        <f t="shared" si="0"/>
        <v>233</v>
      </c>
      <c r="D22" s="7">
        <f>IF(N22&gt;0, RANK(N22,(N22:P22,Q22:AE22)),0)</f>
        <v>2</v>
      </c>
      <c r="E22" s="7">
        <f>IF(O22&gt;0,RANK(O22,(N22:P22,Q22:AE22)),0)</f>
        <v>1</v>
      </c>
      <c r="F22" s="7">
        <f t="shared" si="1"/>
        <v>0</v>
      </c>
      <c r="G22" s="45">
        <f t="shared" si="2"/>
        <v>133</v>
      </c>
      <c r="H22" s="48">
        <f t="shared" si="3"/>
        <v>0.57081545064377681</v>
      </c>
      <c r="I22" s="6"/>
      <c r="J22" s="2">
        <f t="shared" si="4"/>
        <v>0.19742489270386265</v>
      </c>
      <c r="K22" s="2">
        <f t="shared" si="5"/>
        <v>0.76824034334763946</v>
      </c>
      <c r="L22" s="2">
        <f t="shared" si="6"/>
        <v>0</v>
      </c>
      <c r="M22" s="2">
        <f t="shared" si="7"/>
        <v>3.4334763948497882E-2</v>
      </c>
      <c r="N22" s="94">
        <v>46</v>
      </c>
      <c r="O22" s="94">
        <v>179</v>
      </c>
      <c r="P22" s="1"/>
      <c r="Q22" s="93">
        <v>8</v>
      </c>
      <c r="U22" s="94">
        <v>0</v>
      </c>
      <c r="V22" s="1"/>
      <c r="W22" s="1"/>
      <c r="X22" s="1"/>
      <c r="Y22" s="1"/>
      <c r="Z22" s="1"/>
      <c r="AA22" s="1"/>
      <c r="AB22" s="1"/>
      <c r="AG22" t="str">
        <f t="shared" si="8"/>
        <v>Benton</v>
      </c>
      <c r="AH22" t="s">
        <v>14</v>
      </c>
      <c r="AI22">
        <v>2</v>
      </c>
      <c r="AK22" s="77">
        <v>33</v>
      </c>
      <c r="AL22" s="79">
        <v>9</v>
      </c>
      <c r="AM22" s="79">
        <v>20</v>
      </c>
      <c r="AN22" s="82">
        <v>5060</v>
      </c>
      <c r="AO22" s="82">
        <f t="shared" si="9"/>
        <v>33009</v>
      </c>
      <c r="AP22" t="s">
        <v>656</v>
      </c>
      <c r="AQ22">
        <f t="shared" si="10"/>
        <v>3305060</v>
      </c>
      <c r="AU22">
        <v>48.37</v>
      </c>
      <c r="AV22">
        <v>0.23</v>
      </c>
      <c r="AW22">
        <v>48.15</v>
      </c>
    </row>
    <row r="23" spans="1:49" hidden="1" outlineLevel="1" x14ac:dyDescent="0.2">
      <c r="A23" t="s">
        <v>739</v>
      </c>
      <c r="B23" s="7" t="s">
        <v>11</v>
      </c>
      <c r="C23" s="1">
        <f t="shared" si="0"/>
        <v>4025</v>
      </c>
      <c r="D23" s="7">
        <f>IF(N23&gt;0, RANK(N23,(N23:P23,Q23:AE23)),0)</f>
        <v>2</v>
      </c>
      <c r="E23" s="7">
        <f>IF(O23&gt;0,RANK(O23,(N23:P23,Q23:AE23)),0)</f>
        <v>1</v>
      </c>
      <c r="F23" s="7">
        <f t="shared" si="1"/>
        <v>0</v>
      </c>
      <c r="G23" s="45">
        <f t="shared" si="2"/>
        <v>1166</v>
      </c>
      <c r="H23" s="48">
        <f t="shared" si="3"/>
        <v>0.28968944099378879</v>
      </c>
      <c r="I23" s="6"/>
      <c r="J23" s="2">
        <f t="shared" si="4"/>
        <v>0.34310559006211178</v>
      </c>
      <c r="K23" s="2">
        <f t="shared" si="5"/>
        <v>0.63279503105590063</v>
      </c>
      <c r="L23" s="2">
        <f t="shared" si="6"/>
        <v>0</v>
      </c>
      <c r="M23" s="2">
        <f t="shared" si="7"/>
        <v>2.4099378881987543E-2</v>
      </c>
      <c r="N23" s="94">
        <v>1381</v>
      </c>
      <c r="O23" s="94">
        <v>2547</v>
      </c>
      <c r="P23" s="1"/>
      <c r="Q23" s="93">
        <v>97</v>
      </c>
      <c r="U23" s="94">
        <v>0</v>
      </c>
      <c r="V23" s="1"/>
      <c r="W23" s="1"/>
      <c r="X23" s="1"/>
      <c r="Y23" s="1"/>
      <c r="Z23" s="1"/>
      <c r="AA23" s="1"/>
      <c r="AB23" s="1"/>
      <c r="AG23" t="str">
        <f t="shared" si="8"/>
        <v>Berlin</v>
      </c>
      <c r="AH23" t="s">
        <v>13</v>
      </c>
      <c r="AI23">
        <v>2</v>
      </c>
      <c r="AK23" s="77">
        <v>33</v>
      </c>
      <c r="AL23" s="79">
        <v>7</v>
      </c>
      <c r="AM23" s="79">
        <v>20</v>
      </c>
      <c r="AN23" s="82">
        <v>5140</v>
      </c>
      <c r="AO23" s="82">
        <f t="shared" si="9"/>
        <v>33007</v>
      </c>
      <c r="AP23" t="s">
        <v>142</v>
      </c>
      <c r="AQ23">
        <f t="shared" si="10"/>
        <v>3305140</v>
      </c>
      <c r="AU23">
        <v>62.46</v>
      </c>
      <c r="AV23">
        <v>0.73</v>
      </c>
      <c r="AW23">
        <v>61.73</v>
      </c>
    </row>
    <row r="24" spans="1:49" hidden="1" outlineLevel="1" x14ac:dyDescent="0.2">
      <c r="A24" s="7" t="s">
        <v>990</v>
      </c>
      <c r="B24" s="7" t="s">
        <v>11</v>
      </c>
      <c r="C24" s="1">
        <f t="shared" si="0"/>
        <v>1642</v>
      </c>
      <c r="D24" s="7">
        <f>IF(N24&gt;0, RANK(N24,(N24:P24,Q24:AE24)),0)</f>
        <v>2</v>
      </c>
      <c r="E24" s="7">
        <f>IF(O24&gt;0,RANK(O24,(N24:P24,Q24:AE24)),0)</f>
        <v>1</v>
      </c>
      <c r="F24" s="7">
        <f t="shared" si="1"/>
        <v>0</v>
      </c>
      <c r="G24" s="45">
        <f t="shared" si="2"/>
        <v>216</v>
      </c>
      <c r="H24" s="48">
        <f t="shared" si="3"/>
        <v>0.13154689403166869</v>
      </c>
      <c r="I24" s="6"/>
      <c r="J24" s="2">
        <f t="shared" si="4"/>
        <v>0.42265529841656518</v>
      </c>
      <c r="K24" s="2">
        <f t="shared" si="5"/>
        <v>0.55420219244823388</v>
      </c>
      <c r="L24" s="2">
        <f t="shared" si="6"/>
        <v>0</v>
      </c>
      <c r="M24" s="2">
        <f t="shared" si="7"/>
        <v>2.3142509135200884E-2</v>
      </c>
      <c r="N24" s="94">
        <v>694</v>
      </c>
      <c r="O24" s="94">
        <v>910</v>
      </c>
      <c r="P24" s="1"/>
      <c r="Q24" s="93">
        <v>35</v>
      </c>
      <c r="U24" s="94">
        <v>3</v>
      </c>
      <c r="V24" s="1"/>
      <c r="W24" s="1"/>
      <c r="X24" s="1"/>
      <c r="Y24" s="1"/>
      <c r="Z24" s="1"/>
      <c r="AA24" s="1"/>
      <c r="AB24" s="1"/>
      <c r="AG24" t="str">
        <f t="shared" si="8"/>
        <v>Bethlehem</v>
      </c>
      <c r="AH24" t="s">
        <v>14</v>
      </c>
      <c r="AI24">
        <v>2</v>
      </c>
      <c r="AK24" s="77">
        <v>33</v>
      </c>
      <c r="AL24" s="79">
        <v>9</v>
      </c>
      <c r="AM24" s="79">
        <v>25</v>
      </c>
      <c r="AN24" s="82">
        <v>5460</v>
      </c>
      <c r="AO24" s="82">
        <f t="shared" si="9"/>
        <v>33009</v>
      </c>
      <c r="AP24" t="s">
        <v>656</v>
      </c>
      <c r="AQ24">
        <f t="shared" si="10"/>
        <v>3305460</v>
      </c>
      <c r="AU24">
        <v>91</v>
      </c>
      <c r="AV24">
        <v>7.0000000000000007E-2</v>
      </c>
      <c r="AW24">
        <v>90.94</v>
      </c>
    </row>
    <row r="25" spans="1:49" hidden="1" outlineLevel="1" x14ac:dyDescent="0.2">
      <c r="A25" t="s">
        <v>557</v>
      </c>
      <c r="B25" s="7" t="s">
        <v>11</v>
      </c>
      <c r="C25" s="1">
        <f t="shared" si="0"/>
        <v>2026</v>
      </c>
      <c r="D25" s="7">
        <f>IF(N25&gt;0, RANK(N25,(N25:P25,Q25:AE25)),0)</f>
        <v>2</v>
      </c>
      <c r="E25" s="7">
        <f>IF(O25&gt;0,RANK(O25,(N25:P25,Q25:AE25)),0)</f>
        <v>1</v>
      </c>
      <c r="F25" s="7">
        <f t="shared" si="1"/>
        <v>0</v>
      </c>
      <c r="G25" s="45">
        <f t="shared" si="2"/>
        <v>870</v>
      </c>
      <c r="H25" s="48">
        <f t="shared" si="3"/>
        <v>0.42941757156959526</v>
      </c>
      <c r="I25" s="6"/>
      <c r="J25" s="2">
        <f t="shared" si="4"/>
        <v>0.27492596248766044</v>
      </c>
      <c r="K25" s="2">
        <f t="shared" si="5"/>
        <v>0.70434353405725569</v>
      </c>
      <c r="L25" s="2">
        <f t="shared" si="6"/>
        <v>0</v>
      </c>
      <c r="M25" s="2">
        <f t="shared" si="7"/>
        <v>2.0730503455083871E-2</v>
      </c>
      <c r="N25" s="94">
        <v>557</v>
      </c>
      <c r="O25" s="94">
        <v>1427</v>
      </c>
      <c r="P25" s="1"/>
      <c r="Q25" s="93">
        <v>39</v>
      </c>
      <c r="U25" s="94">
        <v>3</v>
      </c>
      <c r="V25" s="1"/>
      <c r="W25" s="1"/>
      <c r="X25" s="1"/>
      <c r="Y25" s="1"/>
      <c r="Z25" s="1"/>
      <c r="AA25" s="1"/>
      <c r="AB25" s="1"/>
      <c r="AG25" t="str">
        <f t="shared" si="8"/>
        <v>Boscawen</v>
      </c>
      <c r="AH25" t="s">
        <v>16</v>
      </c>
      <c r="AI25">
        <v>2</v>
      </c>
      <c r="AK25" s="77">
        <v>33</v>
      </c>
      <c r="AL25" s="79">
        <v>13</v>
      </c>
      <c r="AM25" s="79">
        <v>15</v>
      </c>
      <c r="AN25" s="82">
        <v>6260</v>
      </c>
      <c r="AO25" s="82">
        <f t="shared" si="9"/>
        <v>33013</v>
      </c>
      <c r="AP25" t="s">
        <v>656</v>
      </c>
      <c r="AQ25">
        <f t="shared" si="10"/>
        <v>3306260</v>
      </c>
      <c r="AU25">
        <v>25.4</v>
      </c>
      <c r="AV25">
        <v>0.68</v>
      </c>
      <c r="AW25">
        <v>24.73</v>
      </c>
    </row>
    <row r="26" spans="1:49" hidden="1" outlineLevel="1" x14ac:dyDescent="0.2">
      <c r="A26" t="s">
        <v>558</v>
      </c>
      <c r="B26" s="7" t="s">
        <v>11</v>
      </c>
      <c r="C26" s="1">
        <f t="shared" si="0"/>
        <v>5511</v>
      </c>
      <c r="D26" s="7">
        <f>IF(N26&gt;0, RANK(N26,(N26:P26,Q26:AE26)),0)</f>
        <v>2</v>
      </c>
      <c r="E26" s="7">
        <f>IF(O26&gt;0,RANK(O26,(N26:P26,Q26:AE26)),0)</f>
        <v>1</v>
      </c>
      <c r="F26" s="7">
        <f t="shared" si="1"/>
        <v>0</v>
      </c>
      <c r="G26" s="45">
        <f t="shared" si="2"/>
        <v>1405</v>
      </c>
      <c r="H26" s="48">
        <f t="shared" si="3"/>
        <v>0.25494465614226092</v>
      </c>
      <c r="I26" s="6"/>
      <c r="J26" s="2">
        <f t="shared" si="4"/>
        <v>0.36853565596080567</v>
      </c>
      <c r="K26" s="2">
        <f t="shared" si="5"/>
        <v>0.62348031210306665</v>
      </c>
      <c r="L26" s="2">
        <f t="shared" si="6"/>
        <v>0</v>
      </c>
      <c r="M26" s="2">
        <f t="shared" si="7"/>
        <v>7.9840319361276224E-3</v>
      </c>
      <c r="N26" s="94">
        <v>2031</v>
      </c>
      <c r="O26" s="94">
        <v>3436</v>
      </c>
      <c r="P26" s="1"/>
      <c r="Q26" s="93">
        <v>39</v>
      </c>
      <c r="U26" s="94">
        <v>5</v>
      </c>
      <c r="V26" s="1"/>
      <c r="W26" s="1"/>
      <c r="X26" s="1"/>
      <c r="Y26" s="1"/>
      <c r="Z26" s="1"/>
      <c r="AA26" s="1"/>
      <c r="AB26" s="1"/>
      <c r="AG26" t="str">
        <f t="shared" si="8"/>
        <v>Bow</v>
      </c>
      <c r="AH26" t="s">
        <v>16</v>
      </c>
      <c r="AI26">
        <v>2</v>
      </c>
      <c r="AK26" s="77">
        <v>33</v>
      </c>
      <c r="AL26" s="79">
        <v>13</v>
      </c>
      <c r="AM26" s="79">
        <v>20</v>
      </c>
      <c r="AN26" s="82">
        <v>6500</v>
      </c>
      <c r="AO26" s="82">
        <f t="shared" si="9"/>
        <v>33013</v>
      </c>
      <c r="AP26" t="s">
        <v>656</v>
      </c>
      <c r="AQ26">
        <f t="shared" si="10"/>
        <v>3306500</v>
      </c>
      <c r="AU26">
        <v>28.47</v>
      </c>
      <c r="AV26">
        <v>0.4</v>
      </c>
      <c r="AW26">
        <v>28.07</v>
      </c>
    </row>
    <row r="27" spans="1:49" hidden="1" outlineLevel="1" x14ac:dyDescent="0.2">
      <c r="A27" t="s">
        <v>677</v>
      </c>
      <c r="B27" s="7" t="s">
        <v>11</v>
      </c>
      <c r="C27" s="1">
        <f t="shared" si="0"/>
        <v>1061</v>
      </c>
      <c r="D27" s="7">
        <f>IF(N27&gt;0, RANK(N27,(N27:P27,Q27:AE27)),0)</f>
        <v>2</v>
      </c>
      <c r="E27" s="7">
        <f>IF(O27&gt;0,RANK(O27,(N27:P27,Q27:AE27)),0)</f>
        <v>1</v>
      </c>
      <c r="F27" s="7">
        <f t="shared" si="1"/>
        <v>0</v>
      </c>
      <c r="G27" s="45">
        <f t="shared" si="2"/>
        <v>311</v>
      </c>
      <c r="H27" s="48">
        <f t="shared" si="3"/>
        <v>0.29311969839773799</v>
      </c>
      <c r="I27" s="6"/>
      <c r="J27" s="2">
        <f t="shared" si="4"/>
        <v>0.34213006597549483</v>
      </c>
      <c r="K27" s="2">
        <f t="shared" si="5"/>
        <v>0.63524976437323277</v>
      </c>
      <c r="L27" s="2">
        <f t="shared" si="6"/>
        <v>0</v>
      </c>
      <c r="M27" s="2">
        <f t="shared" si="7"/>
        <v>2.2620169651272337E-2</v>
      </c>
      <c r="N27" s="94">
        <v>363</v>
      </c>
      <c r="O27" s="94">
        <v>674</v>
      </c>
      <c r="P27" s="1"/>
      <c r="Q27" s="93">
        <v>21</v>
      </c>
      <c r="U27" s="94">
        <v>3</v>
      </c>
      <c r="V27" s="1"/>
      <c r="W27" s="1"/>
      <c r="X27" s="1"/>
      <c r="Y27" s="1"/>
      <c r="Z27" s="1"/>
      <c r="AA27" s="1"/>
      <c r="AB27" s="1"/>
      <c r="AG27" t="str">
        <f t="shared" si="8"/>
        <v>Bradford</v>
      </c>
      <c r="AH27" t="s">
        <v>16</v>
      </c>
      <c r="AI27">
        <v>2</v>
      </c>
      <c r="AK27" s="77">
        <v>33</v>
      </c>
      <c r="AL27" s="79">
        <v>13</v>
      </c>
      <c r="AM27" s="79">
        <v>25</v>
      </c>
      <c r="AN27" s="82">
        <v>6980</v>
      </c>
      <c r="AO27" s="82">
        <f t="shared" si="9"/>
        <v>33013</v>
      </c>
      <c r="AP27" t="s">
        <v>656</v>
      </c>
      <c r="AQ27">
        <f t="shared" si="10"/>
        <v>3306980</v>
      </c>
      <c r="AU27">
        <v>36.01</v>
      </c>
      <c r="AV27">
        <v>0.7</v>
      </c>
      <c r="AW27">
        <v>35.32</v>
      </c>
    </row>
    <row r="28" spans="1:49" hidden="1" outlineLevel="1" x14ac:dyDescent="0.2">
      <c r="A28" t="s">
        <v>550</v>
      </c>
      <c r="B28" s="7" t="s">
        <v>11</v>
      </c>
      <c r="C28" s="1">
        <f t="shared" si="0"/>
        <v>2871</v>
      </c>
      <c r="D28" s="7">
        <f>IF(N28&gt;0, RANK(N28,(N28:P28,Q28:AE28)),0)</f>
        <v>2</v>
      </c>
      <c r="E28" s="7">
        <f>IF(O28&gt;0,RANK(O28,(N28:P28,Q28:AE28)),0)</f>
        <v>1</v>
      </c>
      <c r="F28" s="7">
        <f t="shared" si="1"/>
        <v>0</v>
      </c>
      <c r="G28" s="45">
        <f t="shared" si="2"/>
        <v>1052</v>
      </c>
      <c r="H28" s="48">
        <f t="shared" si="3"/>
        <v>0.36642284918146989</v>
      </c>
      <c r="I28" s="6"/>
      <c r="J28" s="2">
        <f t="shared" si="4"/>
        <v>0.31104144897248348</v>
      </c>
      <c r="K28" s="2">
        <f t="shared" si="5"/>
        <v>0.67746429815395337</v>
      </c>
      <c r="L28" s="2">
        <f t="shared" si="6"/>
        <v>0</v>
      </c>
      <c r="M28" s="2">
        <f t="shared" si="7"/>
        <v>1.1494252873563093E-2</v>
      </c>
      <c r="N28" s="94">
        <v>893</v>
      </c>
      <c r="O28" s="94">
        <v>1945</v>
      </c>
      <c r="P28" s="1"/>
      <c r="Q28" s="93">
        <v>32</v>
      </c>
      <c r="U28" s="94">
        <v>1</v>
      </c>
      <c r="V28" s="1"/>
      <c r="W28" s="1"/>
      <c r="X28" s="1"/>
      <c r="Y28" s="1"/>
      <c r="Z28" s="1"/>
      <c r="AA28" s="1"/>
      <c r="AB28" s="1"/>
      <c r="AG28" t="str">
        <f t="shared" si="8"/>
        <v>Brentwood</v>
      </c>
      <c r="AH28" t="s">
        <v>289</v>
      </c>
      <c r="AI28">
        <v>1</v>
      </c>
      <c r="AK28" s="77">
        <v>33</v>
      </c>
      <c r="AL28" s="79">
        <v>15</v>
      </c>
      <c r="AM28" s="79">
        <v>15</v>
      </c>
      <c r="AN28" s="82">
        <v>7220</v>
      </c>
      <c r="AO28" s="82">
        <f t="shared" si="9"/>
        <v>33015</v>
      </c>
      <c r="AP28" t="s">
        <v>656</v>
      </c>
      <c r="AQ28">
        <f t="shared" si="10"/>
        <v>3307220</v>
      </c>
      <c r="AU28">
        <v>16.98</v>
      </c>
      <c r="AV28">
        <v>0.16</v>
      </c>
      <c r="AW28">
        <v>16.82</v>
      </c>
    </row>
    <row r="29" spans="1:49" hidden="1" outlineLevel="1" x14ac:dyDescent="0.2">
      <c r="A29" t="s">
        <v>994</v>
      </c>
      <c r="B29" s="7" t="s">
        <v>11</v>
      </c>
      <c r="C29" s="1">
        <f t="shared" si="0"/>
        <v>848</v>
      </c>
      <c r="D29" s="7">
        <f>IF(N29&gt;0, RANK(N29,(N29:P29,Q29:AE29)),0)</f>
        <v>2</v>
      </c>
      <c r="E29" s="7">
        <f>IF(O29&gt;0,RANK(O29,(N29:P29,Q29:AE29)),0)</f>
        <v>1</v>
      </c>
      <c r="F29" s="7">
        <f t="shared" si="1"/>
        <v>0</v>
      </c>
      <c r="G29" s="45">
        <f t="shared" si="2"/>
        <v>376</v>
      </c>
      <c r="H29" s="48">
        <f t="shared" si="3"/>
        <v>0.44339622641509435</v>
      </c>
      <c r="I29" s="6"/>
      <c r="J29" s="2">
        <f t="shared" si="4"/>
        <v>0.27240566037735847</v>
      </c>
      <c r="K29" s="2">
        <f t="shared" si="5"/>
        <v>0.71580188679245282</v>
      </c>
      <c r="L29" s="2">
        <f t="shared" si="6"/>
        <v>0</v>
      </c>
      <c r="M29" s="2">
        <f t="shared" si="7"/>
        <v>1.1792452830188704E-2</v>
      </c>
      <c r="N29" s="94">
        <v>231</v>
      </c>
      <c r="O29" s="94">
        <v>607</v>
      </c>
      <c r="P29" s="1"/>
      <c r="Q29" s="93">
        <v>9</v>
      </c>
      <c r="U29" s="94">
        <v>1</v>
      </c>
      <c r="V29" s="1"/>
      <c r="W29" s="1"/>
      <c r="X29" s="1"/>
      <c r="Y29" s="1"/>
      <c r="Z29" s="1"/>
      <c r="AA29" s="1"/>
      <c r="AB29" s="1"/>
      <c r="AG29" t="str">
        <f t="shared" si="8"/>
        <v>Bridgewater</v>
      </c>
      <c r="AH29" t="s">
        <v>14</v>
      </c>
      <c r="AI29">
        <v>2</v>
      </c>
      <c r="AK29" s="77">
        <v>33</v>
      </c>
      <c r="AL29" s="79">
        <v>9</v>
      </c>
      <c r="AM29" s="79">
        <v>30</v>
      </c>
      <c r="AN29" s="82">
        <v>7540</v>
      </c>
      <c r="AO29" s="82">
        <f t="shared" si="9"/>
        <v>33009</v>
      </c>
      <c r="AP29" t="s">
        <v>656</v>
      </c>
      <c r="AQ29">
        <f t="shared" si="10"/>
        <v>3307540</v>
      </c>
      <c r="AU29">
        <v>21.45</v>
      </c>
      <c r="AV29">
        <v>0.18</v>
      </c>
      <c r="AW29">
        <v>21.27</v>
      </c>
    </row>
    <row r="30" spans="1:49" hidden="1" outlineLevel="1" x14ac:dyDescent="0.2">
      <c r="A30" t="s">
        <v>995</v>
      </c>
      <c r="B30" s="7" t="s">
        <v>11</v>
      </c>
      <c r="C30" s="1">
        <f t="shared" si="0"/>
        <v>1846</v>
      </c>
      <c r="D30" s="7">
        <f>IF(N30&gt;0, RANK(N30,(N30:P30,Q30:AE30)),0)</f>
        <v>2</v>
      </c>
      <c r="E30" s="7">
        <f>IF(O30&gt;0,RANK(O30,(N30:P30,Q30:AE30)),0)</f>
        <v>1</v>
      </c>
      <c r="F30" s="7">
        <f t="shared" si="1"/>
        <v>0</v>
      </c>
      <c r="G30" s="45">
        <f t="shared" si="2"/>
        <v>822</v>
      </c>
      <c r="H30" s="48">
        <f t="shared" si="3"/>
        <v>0.44528710725893822</v>
      </c>
      <c r="I30" s="6"/>
      <c r="J30" s="2">
        <f t="shared" si="4"/>
        <v>0.26814734561213432</v>
      </c>
      <c r="K30" s="2">
        <f t="shared" si="5"/>
        <v>0.71343445287107254</v>
      </c>
      <c r="L30" s="2">
        <f t="shared" si="6"/>
        <v>0</v>
      </c>
      <c r="M30" s="2">
        <f t="shared" si="7"/>
        <v>1.8418201516793076E-2</v>
      </c>
      <c r="N30" s="94">
        <v>495</v>
      </c>
      <c r="O30" s="94">
        <v>1317</v>
      </c>
      <c r="P30" s="1"/>
      <c r="Q30" s="93">
        <v>28</v>
      </c>
      <c r="U30" s="94">
        <v>6</v>
      </c>
      <c r="V30" s="1"/>
      <c r="W30" s="1"/>
      <c r="X30" s="1"/>
      <c r="Y30" s="1"/>
      <c r="Z30" s="1"/>
      <c r="AA30" s="1"/>
      <c r="AB30" s="1"/>
      <c r="AG30" t="str">
        <f t="shared" si="8"/>
        <v>Bristol</v>
      </c>
      <c r="AH30" t="s">
        <v>14</v>
      </c>
      <c r="AI30">
        <v>2</v>
      </c>
      <c r="AK30" s="77">
        <v>33</v>
      </c>
      <c r="AL30" s="79">
        <v>9</v>
      </c>
      <c r="AM30" s="79">
        <v>35</v>
      </c>
      <c r="AN30" s="82">
        <v>7700</v>
      </c>
      <c r="AO30" s="82">
        <f t="shared" si="9"/>
        <v>33009</v>
      </c>
      <c r="AP30" t="s">
        <v>656</v>
      </c>
      <c r="AQ30">
        <f t="shared" si="10"/>
        <v>3307700</v>
      </c>
      <c r="AU30">
        <v>22.26</v>
      </c>
      <c r="AV30">
        <v>4.92</v>
      </c>
      <c r="AW30">
        <v>17.34</v>
      </c>
    </row>
    <row r="31" spans="1:49" hidden="1" outlineLevel="1" x14ac:dyDescent="0.2">
      <c r="A31" t="s">
        <v>996</v>
      </c>
      <c r="B31" s="7" t="s">
        <v>11</v>
      </c>
      <c r="C31" s="1">
        <f t="shared" si="0"/>
        <v>537</v>
      </c>
      <c r="D31" s="7">
        <f>IF(N31&gt;0, RANK(N31,(N31:P31,Q31:AE31)),0)</f>
        <v>2</v>
      </c>
      <c r="E31" s="7">
        <f>IF(O31&gt;0,RANK(O31,(N31:P31,Q31:AE31)),0)</f>
        <v>1</v>
      </c>
      <c r="F31" s="7">
        <f t="shared" si="1"/>
        <v>0</v>
      </c>
      <c r="G31" s="45">
        <f t="shared" si="2"/>
        <v>272</v>
      </c>
      <c r="H31" s="48">
        <f t="shared" si="3"/>
        <v>0.5065176908752328</v>
      </c>
      <c r="I31" s="6"/>
      <c r="J31" s="2">
        <f t="shared" si="4"/>
        <v>0.23836126629422719</v>
      </c>
      <c r="K31" s="2">
        <f t="shared" si="5"/>
        <v>0.74487895716945995</v>
      </c>
      <c r="L31" s="2">
        <f t="shared" si="6"/>
        <v>0</v>
      </c>
      <c r="M31" s="2">
        <f t="shared" si="7"/>
        <v>1.6759776536312887E-2</v>
      </c>
      <c r="N31" s="94">
        <v>128</v>
      </c>
      <c r="O31" s="94">
        <v>400</v>
      </c>
      <c r="P31" s="1"/>
      <c r="Q31" s="93">
        <v>8</v>
      </c>
      <c r="U31" s="94">
        <v>1</v>
      </c>
      <c r="V31" s="1"/>
      <c r="W31" s="1"/>
      <c r="X31" s="1"/>
      <c r="Y31" s="1"/>
      <c r="Z31" s="1"/>
      <c r="AA31" s="1"/>
      <c r="AB31" s="1"/>
      <c r="AG31" t="str">
        <f t="shared" si="8"/>
        <v>Brookfield</v>
      </c>
      <c r="AH31" t="s">
        <v>792</v>
      </c>
      <c r="AI31">
        <v>1</v>
      </c>
      <c r="AK31" s="77">
        <v>33</v>
      </c>
      <c r="AL31" s="79">
        <v>3</v>
      </c>
      <c r="AM31" s="79">
        <v>15</v>
      </c>
      <c r="AN31" s="82">
        <v>7940</v>
      </c>
      <c r="AO31" s="82">
        <f t="shared" si="9"/>
        <v>33003</v>
      </c>
      <c r="AP31" t="s">
        <v>656</v>
      </c>
      <c r="AQ31">
        <f t="shared" si="10"/>
        <v>3307940</v>
      </c>
      <c r="AU31">
        <v>23.26</v>
      </c>
      <c r="AV31">
        <v>0.39</v>
      </c>
      <c r="AW31">
        <v>22.86</v>
      </c>
    </row>
    <row r="32" spans="1:49" hidden="1" outlineLevel="1" x14ac:dyDescent="0.2">
      <c r="A32" t="s">
        <v>577</v>
      </c>
      <c r="B32" s="7" t="s">
        <v>11</v>
      </c>
      <c r="C32" s="1">
        <f t="shared" si="0"/>
        <v>3596</v>
      </c>
      <c r="D32" s="7">
        <f>IF(N32&gt;0, RANK(N32,(N32:P32,Q32:AE32)),0)</f>
        <v>2</v>
      </c>
      <c r="E32" s="7">
        <f>IF(O32&gt;0,RANK(O32,(N32:P32,Q32:AE32)),0)</f>
        <v>1</v>
      </c>
      <c r="F32" s="7">
        <f t="shared" si="1"/>
        <v>0</v>
      </c>
      <c r="G32" s="45">
        <f t="shared" si="2"/>
        <v>1344</v>
      </c>
      <c r="H32" s="48">
        <f t="shared" si="3"/>
        <v>0.37374860956618466</v>
      </c>
      <c r="I32" s="6"/>
      <c r="J32" s="2">
        <f t="shared" si="4"/>
        <v>0.30617352614015575</v>
      </c>
      <c r="K32" s="2">
        <f t="shared" si="5"/>
        <v>0.67992213570634041</v>
      </c>
      <c r="L32" s="2">
        <f t="shared" si="6"/>
        <v>0</v>
      </c>
      <c r="M32" s="2">
        <f t="shared" si="7"/>
        <v>1.3904338153503892E-2</v>
      </c>
      <c r="N32" s="94">
        <v>1101</v>
      </c>
      <c r="O32" s="94">
        <v>2445</v>
      </c>
      <c r="P32" s="1"/>
      <c r="Q32" s="93">
        <v>50</v>
      </c>
      <c r="U32" s="94">
        <v>0</v>
      </c>
      <c r="V32" s="1"/>
      <c r="W32" s="1"/>
      <c r="X32" s="1"/>
      <c r="Y32" s="1"/>
      <c r="Z32" s="1"/>
      <c r="AA32" s="1"/>
      <c r="AB32" s="1"/>
      <c r="AG32" t="str">
        <f t="shared" si="8"/>
        <v>Brookline</v>
      </c>
      <c r="AH32" t="s">
        <v>15</v>
      </c>
      <c r="AI32">
        <v>2</v>
      </c>
      <c r="AK32" s="77">
        <v>33</v>
      </c>
      <c r="AL32" s="79">
        <v>11</v>
      </c>
      <c r="AM32" s="79">
        <v>25</v>
      </c>
      <c r="AN32" s="82">
        <v>8100</v>
      </c>
      <c r="AO32" s="82">
        <f t="shared" si="9"/>
        <v>33011</v>
      </c>
      <c r="AP32" t="s">
        <v>656</v>
      </c>
      <c r="AQ32">
        <f t="shared" si="10"/>
        <v>3308100</v>
      </c>
      <c r="AU32">
        <v>20.13</v>
      </c>
      <c r="AV32">
        <v>0.36</v>
      </c>
      <c r="AW32">
        <v>19.77</v>
      </c>
    </row>
    <row r="33" spans="1:49" hidden="1" outlineLevel="1" x14ac:dyDescent="0.2">
      <c r="A33" t="s">
        <v>680</v>
      </c>
      <c r="B33" s="7" t="s">
        <v>11</v>
      </c>
      <c r="C33" s="1">
        <f t="shared" si="0"/>
        <v>7</v>
      </c>
      <c r="D33" s="7">
        <f>IF(N33&gt;0, RANK(N33,(N33:P33,Q33:AE33)),0)</f>
        <v>0</v>
      </c>
      <c r="E33" s="7">
        <f>IF(O33&gt;0,RANK(O33,(N33:P33,Q33:AE33)),0)</f>
        <v>1</v>
      </c>
      <c r="F33" s="7">
        <f t="shared" si="1"/>
        <v>0</v>
      </c>
      <c r="G33" s="45">
        <f t="shared" si="2"/>
        <v>7</v>
      </c>
      <c r="H33" s="48">
        <f t="shared" si="3"/>
        <v>1</v>
      </c>
      <c r="I33" s="6"/>
      <c r="J33" s="2">
        <f t="shared" si="4"/>
        <v>0</v>
      </c>
      <c r="K33" s="2">
        <f t="shared" si="5"/>
        <v>1</v>
      </c>
      <c r="L33" s="2">
        <f t="shared" si="6"/>
        <v>0</v>
      </c>
      <c r="M33" s="2">
        <f t="shared" si="7"/>
        <v>0</v>
      </c>
      <c r="N33" s="94">
        <v>0</v>
      </c>
      <c r="O33" s="94">
        <v>7</v>
      </c>
      <c r="P33" s="1"/>
      <c r="Q33" s="93">
        <v>0</v>
      </c>
      <c r="U33" s="94">
        <v>0</v>
      </c>
      <c r="V33" s="1"/>
      <c r="W33" s="1"/>
      <c r="X33" s="1"/>
      <c r="Y33" s="1"/>
      <c r="Z33" s="1"/>
      <c r="AA33" s="1"/>
      <c r="AB33" s="1"/>
      <c r="AG33" t="str">
        <f t="shared" si="8"/>
        <v>Cambridge</v>
      </c>
      <c r="AH33" t="s">
        <v>13</v>
      </c>
      <c r="AI33">
        <v>2</v>
      </c>
      <c r="AK33" s="77">
        <v>33</v>
      </c>
      <c r="AL33" s="79">
        <v>7</v>
      </c>
      <c r="AM33" s="79">
        <v>25</v>
      </c>
      <c r="AN33" s="82">
        <v>8420</v>
      </c>
      <c r="AO33" s="82">
        <f t="shared" si="9"/>
        <v>33007</v>
      </c>
      <c r="AP33" t="s">
        <v>551</v>
      </c>
      <c r="AQ33">
        <f t="shared" si="10"/>
        <v>3308420</v>
      </c>
      <c r="AU33">
        <v>51.44</v>
      </c>
      <c r="AV33">
        <v>0.64</v>
      </c>
      <c r="AW33">
        <v>50.81</v>
      </c>
    </row>
    <row r="34" spans="1:49" hidden="1" outlineLevel="1" x14ac:dyDescent="0.2">
      <c r="A34" t="s">
        <v>552</v>
      </c>
      <c r="B34" s="7" t="s">
        <v>11</v>
      </c>
      <c r="C34" s="1">
        <f t="shared" si="0"/>
        <v>2108</v>
      </c>
      <c r="D34" s="7">
        <f>IF(N34&gt;0, RANK(N34,(N34:P34,Q34:AE34)),0)</f>
        <v>2</v>
      </c>
      <c r="E34" s="7">
        <f>IF(O34&gt;0,RANK(O34,(N34:P34,Q34:AE34)),0)</f>
        <v>1</v>
      </c>
      <c r="F34" s="7">
        <f t="shared" si="1"/>
        <v>0</v>
      </c>
      <c r="G34" s="45">
        <f t="shared" si="2"/>
        <v>645</v>
      </c>
      <c r="H34" s="48">
        <f t="shared" si="3"/>
        <v>0.30597722960151802</v>
      </c>
      <c r="I34" s="6"/>
      <c r="J34" s="2">
        <f t="shared" si="4"/>
        <v>0.33823529411764708</v>
      </c>
      <c r="K34" s="2">
        <f t="shared" si="5"/>
        <v>0.64421252371916504</v>
      </c>
      <c r="L34" s="2">
        <f t="shared" si="6"/>
        <v>0</v>
      </c>
      <c r="M34" s="2">
        <f t="shared" si="7"/>
        <v>1.7552182163187879E-2</v>
      </c>
      <c r="N34" s="94">
        <v>713</v>
      </c>
      <c r="O34" s="94">
        <v>1358</v>
      </c>
      <c r="P34" s="1"/>
      <c r="Q34" s="93">
        <v>36</v>
      </c>
      <c r="U34" s="94">
        <v>1</v>
      </c>
      <c r="V34" s="1"/>
      <c r="W34" s="1"/>
      <c r="X34" s="1"/>
      <c r="Y34" s="1"/>
      <c r="Z34" s="1"/>
      <c r="AA34" s="1"/>
      <c r="AB34" s="1"/>
      <c r="AG34" t="str">
        <f t="shared" si="8"/>
        <v>Campton</v>
      </c>
      <c r="AH34" t="s">
        <v>14</v>
      </c>
      <c r="AI34">
        <v>1</v>
      </c>
      <c r="AK34" s="77">
        <v>33</v>
      </c>
      <c r="AL34" s="79">
        <v>9</v>
      </c>
      <c r="AM34" s="79">
        <v>40</v>
      </c>
      <c r="AN34" s="82">
        <v>8660</v>
      </c>
      <c r="AO34" s="82">
        <f t="shared" si="9"/>
        <v>33009</v>
      </c>
      <c r="AP34" t="s">
        <v>656</v>
      </c>
      <c r="AQ34">
        <f t="shared" si="10"/>
        <v>3308660</v>
      </c>
      <c r="AU34">
        <v>52.52</v>
      </c>
      <c r="AV34">
        <v>0.59</v>
      </c>
      <c r="AW34">
        <v>51.93</v>
      </c>
    </row>
    <row r="35" spans="1:49" hidden="1" outlineLevel="1" x14ac:dyDescent="0.2">
      <c r="A35" t="s">
        <v>998</v>
      </c>
      <c r="B35" s="7" t="s">
        <v>11</v>
      </c>
      <c r="C35" s="1">
        <f t="shared" si="0"/>
        <v>2056</v>
      </c>
      <c r="D35" s="7">
        <f>IF(N35&gt;0, RANK(N35,(N35:P35,Q35:AE35)),0)</f>
        <v>2</v>
      </c>
      <c r="E35" s="7">
        <f>IF(O35&gt;0,RANK(O35,(N35:P35,Q35:AE35)),0)</f>
        <v>1</v>
      </c>
      <c r="F35" s="7">
        <f t="shared" si="1"/>
        <v>0</v>
      </c>
      <c r="G35" s="45">
        <f t="shared" si="2"/>
        <v>550</v>
      </c>
      <c r="H35" s="48">
        <f t="shared" si="3"/>
        <v>0.26750972762645914</v>
      </c>
      <c r="I35" s="6"/>
      <c r="J35" s="2">
        <f t="shared" si="4"/>
        <v>0.36040856031128404</v>
      </c>
      <c r="K35" s="2">
        <f t="shared" si="5"/>
        <v>0.62791828793774318</v>
      </c>
      <c r="L35" s="2">
        <f t="shared" si="6"/>
        <v>0</v>
      </c>
      <c r="M35" s="2">
        <f t="shared" si="7"/>
        <v>1.1673151750972721E-2</v>
      </c>
      <c r="N35" s="94">
        <v>741</v>
      </c>
      <c r="O35" s="94">
        <v>1291</v>
      </c>
      <c r="P35" s="1"/>
      <c r="Q35" s="93">
        <v>24</v>
      </c>
      <c r="U35" s="94">
        <v>0</v>
      </c>
      <c r="V35" s="1"/>
      <c r="W35" s="1"/>
      <c r="X35" s="1"/>
      <c r="Y35" s="1"/>
      <c r="Z35" s="1"/>
      <c r="AA35" s="1"/>
      <c r="AB35" s="1"/>
      <c r="AG35" t="str">
        <f t="shared" si="8"/>
        <v>Canaan</v>
      </c>
      <c r="AH35" t="s">
        <v>14</v>
      </c>
      <c r="AI35">
        <v>2</v>
      </c>
      <c r="AK35" s="77">
        <v>33</v>
      </c>
      <c r="AL35" s="79">
        <v>9</v>
      </c>
      <c r="AM35" s="79">
        <v>45</v>
      </c>
      <c r="AN35" s="82">
        <v>8980</v>
      </c>
      <c r="AO35" s="82">
        <f t="shared" si="9"/>
        <v>33009</v>
      </c>
      <c r="AP35" t="s">
        <v>656</v>
      </c>
      <c r="AQ35">
        <f t="shared" si="10"/>
        <v>3308980</v>
      </c>
      <c r="AU35">
        <v>55.03</v>
      </c>
      <c r="AV35">
        <v>1.82</v>
      </c>
      <c r="AW35">
        <v>53.22</v>
      </c>
    </row>
    <row r="36" spans="1:49" hidden="1" outlineLevel="1" x14ac:dyDescent="0.2">
      <c r="A36" t="s">
        <v>326</v>
      </c>
      <c r="B36" s="7" t="s">
        <v>11</v>
      </c>
      <c r="C36" s="1">
        <f t="shared" si="0"/>
        <v>2764</v>
      </c>
      <c r="D36" s="7">
        <f>IF(N36&gt;0, RANK(N36,(N36:P36,Q36:AE36)),0)</f>
        <v>2</v>
      </c>
      <c r="E36" s="7">
        <f>IF(O36&gt;0,RANK(O36,(N36:P36,Q36:AE36)),0)</f>
        <v>1</v>
      </c>
      <c r="F36" s="7">
        <f t="shared" si="1"/>
        <v>0</v>
      </c>
      <c r="G36" s="45">
        <f t="shared" si="2"/>
        <v>1575</v>
      </c>
      <c r="H36" s="48">
        <f t="shared" si="3"/>
        <v>0.56982633863965271</v>
      </c>
      <c r="I36" s="6"/>
      <c r="J36" s="2">
        <f t="shared" si="4"/>
        <v>0.20549927641099855</v>
      </c>
      <c r="K36" s="2">
        <f t="shared" si="5"/>
        <v>0.77532561505065123</v>
      </c>
      <c r="L36" s="2">
        <f t="shared" si="6"/>
        <v>0</v>
      </c>
      <c r="M36" s="2">
        <f t="shared" si="7"/>
        <v>1.917510853835025E-2</v>
      </c>
      <c r="N36" s="94">
        <v>568</v>
      </c>
      <c r="O36" s="94">
        <v>2143</v>
      </c>
      <c r="P36" s="1"/>
      <c r="Q36" s="93">
        <v>48</v>
      </c>
      <c r="U36" s="94">
        <v>5</v>
      </c>
      <c r="V36" s="1"/>
      <c r="W36" s="1"/>
      <c r="X36" s="1"/>
      <c r="Y36" s="1"/>
      <c r="Z36" s="1"/>
      <c r="AA36" s="1"/>
      <c r="AB36" s="1"/>
      <c r="AG36" t="str">
        <f t="shared" si="8"/>
        <v>Candia</v>
      </c>
      <c r="AH36" t="s">
        <v>289</v>
      </c>
      <c r="AI36">
        <v>1</v>
      </c>
      <c r="AK36" s="77">
        <v>33</v>
      </c>
      <c r="AL36" s="79">
        <v>15</v>
      </c>
      <c r="AM36" s="79">
        <v>20</v>
      </c>
      <c r="AN36" s="82">
        <v>9300</v>
      </c>
      <c r="AO36" s="82">
        <f t="shared" si="9"/>
        <v>33015</v>
      </c>
      <c r="AP36" t="s">
        <v>656</v>
      </c>
      <c r="AQ36">
        <f t="shared" si="10"/>
        <v>3309300</v>
      </c>
      <c r="AU36">
        <v>30.57</v>
      </c>
      <c r="AV36">
        <v>0.24</v>
      </c>
      <c r="AW36">
        <v>30.32</v>
      </c>
    </row>
    <row r="37" spans="1:49" hidden="1" outlineLevel="1" x14ac:dyDescent="0.2">
      <c r="A37" t="s">
        <v>999</v>
      </c>
      <c r="B37" s="7" t="s">
        <v>11</v>
      </c>
      <c r="C37" s="1">
        <f t="shared" si="0"/>
        <v>1729</v>
      </c>
      <c r="D37" s="7">
        <f>IF(N37&gt;0, RANK(N37,(N37:P37,Q37:AE37)),0)</f>
        <v>2</v>
      </c>
      <c r="E37" s="7">
        <f>IF(O37&gt;0,RANK(O37,(N37:P37,Q37:AE37)),0)</f>
        <v>1</v>
      </c>
      <c r="F37" s="7">
        <f t="shared" si="1"/>
        <v>0</v>
      </c>
      <c r="G37" s="45">
        <f t="shared" si="2"/>
        <v>286</v>
      </c>
      <c r="H37" s="48">
        <f t="shared" si="3"/>
        <v>0.16541353383458646</v>
      </c>
      <c r="I37" s="6"/>
      <c r="J37" s="2">
        <f t="shared" si="4"/>
        <v>0.40890688259109309</v>
      </c>
      <c r="K37" s="2">
        <f t="shared" si="5"/>
        <v>0.57432041642567955</v>
      </c>
      <c r="L37" s="2">
        <f t="shared" si="6"/>
        <v>0</v>
      </c>
      <c r="M37" s="2">
        <f t="shared" si="7"/>
        <v>1.6772700983227362E-2</v>
      </c>
      <c r="N37" s="94">
        <v>707</v>
      </c>
      <c r="O37" s="94">
        <v>993</v>
      </c>
      <c r="P37" s="1"/>
      <c r="Q37" s="93">
        <v>27</v>
      </c>
      <c r="U37" s="94">
        <v>2</v>
      </c>
      <c r="V37" s="1"/>
      <c r="W37" s="1"/>
      <c r="X37" s="1"/>
      <c r="Y37" s="1"/>
      <c r="Z37" s="1"/>
      <c r="AA37" s="1"/>
      <c r="AB37" s="1"/>
      <c r="AG37" t="str">
        <f t="shared" si="8"/>
        <v>Canterbury</v>
      </c>
      <c r="AH37" t="s">
        <v>16</v>
      </c>
      <c r="AI37">
        <v>2</v>
      </c>
      <c r="AK37" s="77">
        <v>33</v>
      </c>
      <c r="AL37" s="79">
        <v>13</v>
      </c>
      <c r="AM37" s="79">
        <v>30</v>
      </c>
      <c r="AN37" s="82">
        <v>9860</v>
      </c>
      <c r="AO37" s="82">
        <f t="shared" si="9"/>
        <v>33013</v>
      </c>
      <c r="AP37" t="s">
        <v>656</v>
      </c>
      <c r="AQ37">
        <f t="shared" si="10"/>
        <v>3309860</v>
      </c>
      <c r="AU37">
        <v>44.63</v>
      </c>
      <c r="AV37">
        <v>0.79</v>
      </c>
      <c r="AW37">
        <v>43.84</v>
      </c>
    </row>
    <row r="38" spans="1:49" hidden="1" outlineLevel="1" x14ac:dyDescent="0.2">
      <c r="A38" t="s">
        <v>792</v>
      </c>
      <c r="B38" s="7" t="s">
        <v>11</v>
      </c>
      <c r="C38" s="1">
        <f t="shared" si="0"/>
        <v>534</v>
      </c>
      <c r="D38" s="7">
        <f>IF(N38&gt;0, RANK(N38,(N38:P38,Q38:AE38)),0)</f>
        <v>2</v>
      </c>
      <c r="E38" s="7">
        <f>IF(O38&gt;0,RANK(O38,(N38:P38,Q38:AE38)),0)</f>
        <v>1</v>
      </c>
      <c r="F38" s="7">
        <f t="shared" si="1"/>
        <v>0</v>
      </c>
      <c r="G38" s="45">
        <f t="shared" si="2"/>
        <v>212</v>
      </c>
      <c r="H38" s="48">
        <f t="shared" si="3"/>
        <v>0.39700374531835209</v>
      </c>
      <c r="I38" s="6"/>
      <c r="J38" s="2">
        <f t="shared" si="4"/>
        <v>0.29775280898876405</v>
      </c>
      <c r="K38" s="2">
        <f t="shared" si="5"/>
        <v>0.69475655430711614</v>
      </c>
      <c r="L38" s="2">
        <f t="shared" si="6"/>
        <v>0</v>
      </c>
      <c r="M38" s="2">
        <f t="shared" si="7"/>
        <v>7.4906367041198685E-3</v>
      </c>
      <c r="N38" s="94">
        <v>159</v>
      </c>
      <c r="O38" s="94">
        <v>371</v>
      </c>
      <c r="P38" s="1"/>
      <c r="Q38" s="93">
        <v>4</v>
      </c>
      <c r="U38" s="94">
        <v>0</v>
      </c>
      <c r="V38" s="1"/>
      <c r="W38" s="1"/>
      <c r="X38" s="1"/>
      <c r="Y38" s="1"/>
      <c r="Z38" s="1"/>
      <c r="AA38" s="1"/>
      <c r="AB38" s="1"/>
      <c r="AG38" t="str">
        <f t="shared" si="8"/>
        <v>Carroll</v>
      </c>
      <c r="AH38" t="s">
        <v>13</v>
      </c>
      <c r="AI38">
        <v>2</v>
      </c>
      <c r="AK38" s="77">
        <v>33</v>
      </c>
      <c r="AL38" s="79">
        <v>7</v>
      </c>
      <c r="AM38" s="79">
        <v>30</v>
      </c>
      <c r="AN38" s="82">
        <v>10100</v>
      </c>
      <c r="AO38" s="82">
        <f t="shared" si="9"/>
        <v>33007</v>
      </c>
      <c r="AP38" t="s">
        <v>656</v>
      </c>
      <c r="AQ38">
        <f t="shared" si="10"/>
        <v>3310100</v>
      </c>
      <c r="AU38">
        <v>50.21</v>
      </c>
      <c r="AV38">
        <v>0.03</v>
      </c>
      <c r="AW38">
        <v>50.19</v>
      </c>
    </row>
    <row r="39" spans="1:49" hidden="1" outlineLevel="1" x14ac:dyDescent="0.2">
      <c r="A39" t="s">
        <v>327</v>
      </c>
      <c r="B39" s="7" t="s">
        <v>11</v>
      </c>
      <c r="C39" s="1">
        <f t="shared" si="0"/>
        <v>788</v>
      </c>
      <c r="D39" s="7">
        <f>IF(N39&gt;0, RANK(N39,(N39:P39,Q39:AE39)),0)</f>
        <v>2</v>
      </c>
      <c r="E39" s="7">
        <f>IF(O39&gt;0,RANK(O39,(N39:P39,Q39:AE39)),0)</f>
        <v>1</v>
      </c>
      <c r="F39" s="7">
        <f t="shared" si="1"/>
        <v>0</v>
      </c>
      <c r="G39" s="45">
        <f t="shared" si="2"/>
        <v>328</v>
      </c>
      <c r="H39" s="48">
        <f t="shared" si="3"/>
        <v>0.41624365482233505</v>
      </c>
      <c r="I39" s="6"/>
      <c r="J39" s="2">
        <f t="shared" si="4"/>
        <v>0.28426395939086296</v>
      </c>
      <c r="K39" s="2">
        <f t="shared" si="5"/>
        <v>0.70050761421319796</v>
      </c>
      <c r="L39" s="2">
        <f t="shared" si="6"/>
        <v>0</v>
      </c>
      <c r="M39" s="2">
        <f t="shared" si="7"/>
        <v>1.5228426395939132E-2</v>
      </c>
      <c r="N39" s="94">
        <v>224</v>
      </c>
      <c r="O39" s="94">
        <v>552</v>
      </c>
      <c r="P39" s="1"/>
      <c r="Q39" s="93">
        <v>12</v>
      </c>
      <c r="U39" s="94">
        <v>0</v>
      </c>
      <c r="V39" s="1"/>
      <c r="W39" s="1"/>
      <c r="X39" s="1"/>
      <c r="Y39" s="1"/>
      <c r="Z39" s="1"/>
      <c r="AA39" s="1"/>
      <c r="AB39" s="1"/>
      <c r="AG39" t="str">
        <f t="shared" si="8"/>
        <v>Center Harbor</v>
      </c>
      <c r="AH39" t="s">
        <v>307</v>
      </c>
      <c r="AI39">
        <v>2</v>
      </c>
      <c r="AK39" s="77">
        <v>33</v>
      </c>
      <c r="AL39" s="79">
        <v>1</v>
      </c>
      <c r="AM39" s="79">
        <v>20</v>
      </c>
      <c r="AN39" s="82">
        <v>10660</v>
      </c>
      <c r="AO39" s="82">
        <f t="shared" si="9"/>
        <v>33001</v>
      </c>
      <c r="AP39" t="s">
        <v>656</v>
      </c>
      <c r="AQ39">
        <f t="shared" si="10"/>
        <v>3310660</v>
      </c>
      <c r="AU39">
        <v>16.510000000000002</v>
      </c>
      <c r="AV39">
        <v>3.12</v>
      </c>
      <c r="AW39">
        <v>13.39</v>
      </c>
    </row>
    <row r="40" spans="1:49" hidden="1" outlineLevel="1" x14ac:dyDescent="0.2">
      <c r="A40" t="s">
        <v>328</v>
      </c>
      <c r="B40" s="7" t="s">
        <v>11</v>
      </c>
      <c r="C40" s="1">
        <f t="shared" si="0"/>
        <v>2458</v>
      </c>
      <c r="D40" s="7">
        <f>IF(N40&gt;0, RANK(N40,(N40:P40,Q40:AE40)),0)</f>
        <v>2</v>
      </c>
      <c r="E40" s="7">
        <f>IF(O40&gt;0,RANK(O40,(N40:P40,Q40:AE40)),0)</f>
        <v>1</v>
      </c>
      <c r="F40" s="7">
        <f t="shared" si="1"/>
        <v>0</v>
      </c>
      <c r="G40" s="45">
        <f t="shared" si="2"/>
        <v>980</v>
      </c>
      <c r="H40" s="48">
        <f t="shared" si="3"/>
        <v>0.39869812855980474</v>
      </c>
      <c r="I40" s="6"/>
      <c r="J40" s="2">
        <f t="shared" si="4"/>
        <v>0.28966639544344996</v>
      </c>
      <c r="K40" s="2">
        <f t="shared" si="5"/>
        <v>0.68836452400325465</v>
      </c>
      <c r="L40" s="2">
        <f t="shared" si="6"/>
        <v>0</v>
      </c>
      <c r="M40" s="2">
        <f t="shared" si="7"/>
        <v>2.1969080553295384E-2</v>
      </c>
      <c r="N40" s="94">
        <v>712</v>
      </c>
      <c r="O40" s="94">
        <v>1692</v>
      </c>
      <c r="P40" s="1"/>
      <c r="Q40" s="93">
        <v>52</v>
      </c>
      <c r="U40" s="94">
        <v>2</v>
      </c>
      <c r="V40" s="1"/>
      <c r="W40" s="1"/>
      <c r="X40" s="1"/>
      <c r="Y40" s="1"/>
      <c r="Z40" s="1"/>
      <c r="AA40" s="1"/>
      <c r="AB40" s="1"/>
      <c r="AG40" t="str">
        <f t="shared" si="8"/>
        <v>Charlestown</v>
      </c>
      <c r="AH40" t="s">
        <v>970</v>
      </c>
      <c r="AI40">
        <v>2</v>
      </c>
      <c r="AK40" s="77">
        <v>33</v>
      </c>
      <c r="AL40" s="79">
        <v>19</v>
      </c>
      <c r="AM40" s="79">
        <v>10</v>
      </c>
      <c r="AN40" s="82">
        <v>11380</v>
      </c>
      <c r="AO40" s="82">
        <f t="shared" si="9"/>
        <v>33019</v>
      </c>
      <c r="AP40" t="s">
        <v>656</v>
      </c>
      <c r="AQ40">
        <f t="shared" si="10"/>
        <v>3311380</v>
      </c>
      <c r="AU40">
        <v>37.96</v>
      </c>
      <c r="AV40">
        <v>2.15</v>
      </c>
      <c r="AW40">
        <v>35.81</v>
      </c>
    </row>
    <row r="41" spans="1:49" hidden="1" outlineLevel="1" x14ac:dyDescent="0.2">
      <c r="A41" t="s">
        <v>900</v>
      </c>
      <c r="B41" s="7" t="s">
        <v>11</v>
      </c>
      <c r="C41" s="1">
        <f t="shared" si="0"/>
        <v>244</v>
      </c>
      <c r="D41" s="7">
        <f>IF(N41&gt;0, RANK(N41,(N41:P41,Q41:AE41)),0)</f>
        <v>2</v>
      </c>
      <c r="E41" s="7">
        <f>IF(O41&gt;0,RANK(O41,(N41:P41,Q41:AE41)),0)</f>
        <v>1</v>
      </c>
      <c r="F41" s="7">
        <f t="shared" si="1"/>
        <v>0</v>
      </c>
      <c r="G41" s="45">
        <f t="shared" si="2"/>
        <v>88</v>
      </c>
      <c r="H41" s="48">
        <f t="shared" si="3"/>
        <v>0.36065573770491804</v>
      </c>
      <c r="I41" s="6"/>
      <c r="J41" s="2">
        <f t="shared" si="4"/>
        <v>0.31147540983606559</v>
      </c>
      <c r="K41" s="2">
        <f t="shared" si="5"/>
        <v>0.67213114754098358</v>
      </c>
      <c r="L41" s="2">
        <f t="shared" si="6"/>
        <v>0</v>
      </c>
      <c r="M41" s="2">
        <f t="shared" si="7"/>
        <v>1.6393442622950838E-2</v>
      </c>
      <c r="N41" s="94">
        <v>76</v>
      </c>
      <c r="O41" s="94">
        <v>164</v>
      </c>
      <c r="P41" s="1"/>
      <c r="Q41" s="93">
        <v>4</v>
      </c>
      <c r="U41" s="94">
        <v>0</v>
      </c>
      <c r="V41" s="1"/>
      <c r="W41" s="1"/>
      <c r="X41" s="1"/>
      <c r="Y41" s="1"/>
      <c r="Z41" s="1"/>
      <c r="AA41" s="1"/>
      <c r="AB41" s="1"/>
      <c r="AG41" t="str">
        <f t="shared" si="8"/>
        <v>Chatham</v>
      </c>
      <c r="AH41" t="s">
        <v>792</v>
      </c>
      <c r="AI41">
        <v>1</v>
      </c>
      <c r="AK41" s="77">
        <v>33</v>
      </c>
      <c r="AL41" s="79">
        <v>3</v>
      </c>
      <c r="AM41" s="79">
        <v>20</v>
      </c>
      <c r="AN41" s="82">
        <v>11780</v>
      </c>
      <c r="AO41" s="82">
        <f t="shared" si="9"/>
        <v>33003</v>
      </c>
      <c r="AP41" t="s">
        <v>656</v>
      </c>
      <c r="AQ41">
        <f t="shared" si="10"/>
        <v>3311780</v>
      </c>
      <c r="AU41">
        <v>57.22</v>
      </c>
      <c r="AV41">
        <v>0.51</v>
      </c>
      <c r="AW41">
        <v>56.71</v>
      </c>
    </row>
    <row r="42" spans="1:49" hidden="1" outlineLevel="1" x14ac:dyDescent="0.2">
      <c r="A42" t="s">
        <v>1000</v>
      </c>
      <c r="B42" s="7" t="s">
        <v>11</v>
      </c>
      <c r="C42" s="1">
        <f t="shared" si="0"/>
        <v>3434</v>
      </c>
      <c r="D42" s="7">
        <f>IF(N42&gt;0, RANK(N42,(N42:P42,Q42:AE42)),0)</f>
        <v>2</v>
      </c>
      <c r="E42" s="7">
        <f>IF(O42&gt;0,RANK(O42,(N42:P42,Q42:AE42)),0)</f>
        <v>1</v>
      </c>
      <c r="F42" s="7">
        <f t="shared" si="1"/>
        <v>0</v>
      </c>
      <c r="G42" s="45">
        <f t="shared" si="2"/>
        <v>1742</v>
      </c>
      <c r="H42" s="48">
        <f t="shared" si="3"/>
        <v>0.5072801397786838</v>
      </c>
      <c r="I42" s="6"/>
      <c r="J42" s="2">
        <f t="shared" si="4"/>
        <v>0.23878858474082704</v>
      </c>
      <c r="K42" s="2">
        <f t="shared" si="5"/>
        <v>0.74606872451951078</v>
      </c>
      <c r="L42" s="2">
        <f t="shared" si="6"/>
        <v>0</v>
      </c>
      <c r="M42" s="2">
        <f t="shared" si="7"/>
        <v>1.5142690739662124E-2</v>
      </c>
      <c r="N42" s="94">
        <v>820</v>
      </c>
      <c r="O42" s="94">
        <v>2562</v>
      </c>
      <c r="P42" s="1"/>
      <c r="Q42" s="93">
        <v>43</v>
      </c>
      <c r="U42" s="94">
        <v>9</v>
      </c>
      <c r="V42" s="1"/>
      <c r="W42" s="1"/>
      <c r="X42" s="1"/>
      <c r="Y42" s="1"/>
      <c r="Z42" s="1"/>
      <c r="AA42" s="1"/>
      <c r="AB42" s="1"/>
      <c r="AG42" t="str">
        <f t="shared" si="8"/>
        <v>Chester</v>
      </c>
      <c r="AH42" t="s">
        <v>289</v>
      </c>
      <c r="AI42">
        <v>1</v>
      </c>
      <c r="AK42" s="77">
        <v>33</v>
      </c>
      <c r="AL42" s="79">
        <v>15</v>
      </c>
      <c r="AM42" s="79">
        <v>25</v>
      </c>
      <c r="AN42" s="82">
        <v>12100</v>
      </c>
      <c r="AO42" s="82">
        <f t="shared" si="9"/>
        <v>33015</v>
      </c>
      <c r="AP42" t="s">
        <v>656</v>
      </c>
      <c r="AQ42">
        <f t="shared" si="10"/>
        <v>3312100</v>
      </c>
      <c r="AU42">
        <v>26.02</v>
      </c>
      <c r="AV42">
        <v>0.11</v>
      </c>
      <c r="AW42">
        <v>25.91</v>
      </c>
    </row>
    <row r="43" spans="1:49" hidden="1" outlineLevel="1" x14ac:dyDescent="0.2">
      <c r="A43" t="s">
        <v>578</v>
      </c>
      <c r="B43" s="7" t="s">
        <v>11</v>
      </c>
      <c r="C43" s="1">
        <f t="shared" si="0"/>
        <v>2368</v>
      </c>
      <c r="D43" s="7">
        <f>IF(N43&gt;0, RANK(N43,(N43:P43,Q43:AE43)),0)</f>
        <v>2</v>
      </c>
      <c r="E43" s="7">
        <f>IF(O43&gt;0,RANK(O43,(N43:P43,Q43:AE43)),0)</f>
        <v>1</v>
      </c>
      <c r="F43" s="7">
        <f t="shared" si="1"/>
        <v>0</v>
      </c>
      <c r="G43" s="45">
        <f t="shared" si="2"/>
        <v>230</v>
      </c>
      <c r="H43" s="48">
        <f t="shared" si="3"/>
        <v>9.7128378378378372E-2</v>
      </c>
      <c r="I43" s="6"/>
      <c r="J43" s="2">
        <f t="shared" si="4"/>
        <v>0.44425675675675674</v>
      </c>
      <c r="K43" s="2">
        <f t="shared" si="5"/>
        <v>0.54138513513513509</v>
      </c>
      <c r="L43" s="2">
        <f t="shared" si="6"/>
        <v>0</v>
      </c>
      <c r="M43" s="2">
        <f t="shared" si="7"/>
        <v>1.4358108108108114E-2</v>
      </c>
      <c r="N43" s="94">
        <v>1052</v>
      </c>
      <c r="O43" s="94">
        <v>1282</v>
      </c>
      <c r="P43" s="1"/>
      <c r="Q43" s="93">
        <v>31</v>
      </c>
      <c r="U43" s="94">
        <v>3</v>
      </c>
      <c r="V43" s="1"/>
      <c r="W43" s="1"/>
      <c r="X43" s="1"/>
      <c r="Y43" s="1"/>
      <c r="Z43" s="1"/>
      <c r="AA43" s="1"/>
      <c r="AB43" s="1"/>
      <c r="AG43" t="str">
        <f t="shared" si="8"/>
        <v>Chesterfield</v>
      </c>
      <c r="AH43" t="s">
        <v>12</v>
      </c>
      <c r="AI43">
        <v>2</v>
      </c>
      <c r="AK43" s="77">
        <v>33</v>
      </c>
      <c r="AL43" s="79">
        <v>5</v>
      </c>
      <c r="AM43" s="79">
        <v>10</v>
      </c>
      <c r="AN43" s="82">
        <v>12260</v>
      </c>
      <c r="AO43" s="82">
        <f t="shared" si="9"/>
        <v>33005</v>
      </c>
      <c r="AP43" t="s">
        <v>656</v>
      </c>
      <c r="AQ43">
        <f t="shared" si="10"/>
        <v>3312260</v>
      </c>
      <c r="AU43">
        <v>47.56</v>
      </c>
      <c r="AV43">
        <v>2</v>
      </c>
      <c r="AW43">
        <v>45.56</v>
      </c>
    </row>
    <row r="44" spans="1:49" hidden="1" outlineLevel="1" x14ac:dyDescent="0.2">
      <c r="A44" t="s">
        <v>329</v>
      </c>
      <c r="B44" s="7" t="s">
        <v>11</v>
      </c>
      <c r="C44" s="1">
        <f t="shared" si="0"/>
        <v>1725</v>
      </c>
      <c r="D44" s="7">
        <f>IF(N44&gt;0, RANK(N44,(N44:P44,Q44:AE44)),0)</f>
        <v>2</v>
      </c>
      <c r="E44" s="7">
        <f>IF(O44&gt;0,RANK(O44,(N44:P44,Q44:AE44)),0)</f>
        <v>1</v>
      </c>
      <c r="F44" s="7">
        <f t="shared" si="1"/>
        <v>0</v>
      </c>
      <c r="G44" s="45">
        <f t="shared" si="2"/>
        <v>798</v>
      </c>
      <c r="H44" s="48">
        <f t="shared" si="3"/>
        <v>0.46260869565217394</v>
      </c>
      <c r="I44" s="6"/>
      <c r="J44" s="2">
        <f t="shared" si="4"/>
        <v>0.26144927536231882</v>
      </c>
      <c r="K44" s="2">
        <f t="shared" si="5"/>
        <v>0.72405797101449276</v>
      </c>
      <c r="L44" s="2">
        <f t="shared" si="6"/>
        <v>0</v>
      </c>
      <c r="M44" s="2">
        <f t="shared" si="7"/>
        <v>1.449275362318847E-2</v>
      </c>
      <c r="N44" s="94">
        <v>451</v>
      </c>
      <c r="O44" s="94">
        <v>1249</v>
      </c>
      <c r="P44" s="1"/>
      <c r="Q44" s="93">
        <v>23</v>
      </c>
      <c r="U44" s="94">
        <v>2</v>
      </c>
      <c r="V44" s="1"/>
      <c r="W44" s="1"/>
      <c r="X44" s="1"/>
      <c r="Y44" s="1"/>
      <c r="Z44" s="1"/>
      <c r="AA44" s="1"/>
      <c r="AB44" s="1"/>
      <c r="AG44" t="str">
        <f t="shared" si="8"/>
        <v>Chichester</v>
      </c>
      <c r="AH44" t="s">
        <v>16</v>
      </c>
      <c r="AI44">
        <v>2</v>
      </c>
      <c r="AK44" s="77">
        <v>33</v>
      </c>
      <c r="AL44" s="79">
        <v>13</v>
      </c>
      <c r="AM44" s="79">
        <v>35</v>
      </c>
      <c r="AN44" s="82">
        <v>12420</v>
      </c>
      <c r="AO44" s="82">
        <f t="shared" si="9"/>
        <v>33013</v>
      </c>
      <c r="AP44" t="s">
        <v>656</v>
      </c>
      <c r="AQ44">
        <f t="shared" si="10"/>
        <v>3312420</v>
      </c>
      <c r="AU44">
        <v>21.18</v>
      </c>
      <c r="AV44">
        <v>0.11</v>
      </c>
      <c r="AW44">
        <v>21.07</v>
      </c>
    </row>
    <row r="45" spans="1:49" hidden="1" outlineLevel="1" x14ac:dyDescent="0.2">
      <c r="A45" t="s">
        <v>330</v>
      </c>
      <c r="B45" s="7" t="s">
        <v>11</v>
      </c>
      <c r="C45" s="1">
        <f t="shared" si="0"/>
        <v>5747</v>
      </c>
      <c r="D45" s="7">
        <f>IF(N45&gt;0, RANK(N45,(N45:P45,Q45:AE45)),0)</f>
        <v>2</v>
      </c>
      <c r="E45" s="7">
        <f>IF(O45&gt;0,RANK(O45,(N45:P45,Q45:AE45)),0)</f>
        <v>1</v>
      </c>
      <c r="F45" s="7">
        <f t="shared" si="1"/>
        <v>0</v>
      </c>
      <c r="G45" s="45">
        <f t="shared" si="2"/>
        <v>2036</v>
      </c>
      <c r="H45" s="48">
        <f t="shared" si="3"/>
        <v>0.35427179397946756</v>
      </c>
      <c r="I45" s="6"/>
      <c r="J45" s="2">
        <f t="shared" si="4"/>
        <v>0.31198886375500262</v>
      </c>
      <c r="K45" s="2">
        <f t="shared" si="5"/>
        <v>0.66626065773447019</v>
      </c>
      <c r="L45" s="2">
        <f t="shared" si="6"/>
        <v>0</v>
      </c>
      <c r="M45" s="2">
        <f t="shared" si="7"/>
        <v>2.1750478510527249E-2</v>
      </c>
      <c r="N45" s="94">
        <v>1793</v>
      </c>
      <c r="O45" s="94">
        <v>3829</v>
      </c>
      <c r="P45" s="1"/>
      <c r="Q45" s="93">
        <v>122</v>
      </c>
      <c r="U45" s="94">
        <v>3</v>
      </c>
      <c r="V45" s="1"/>
      <c r="W45" s="1"/>
      <c r="X45" s="1"/>
      <c r="Y45" s="1"/>
      <c r="Z45" s="1"/>
      <c r="AA45" s="1"/>
      <c r="AB45" s="1"/>
      <c r="AG45" t="str">
        <f t="shared" si="8"/>
        <v>Claremont</v>
      </c>
      <c r="AH45" t="s">
        <v>970</v>
      </c>
      <c r="AI45">
        <v>2</v>
      </c>
      <c r="AK45" s="77">
        <v>33</v>
      </c>
      <c r="AL45" s="79">
        <v>19</v>
      </c>
      <c r="AM45" s="79">
        <v>15</v>
      </c>
      <c r="AN45" s="82">
        <v>12900</v>
      </c>
      <c r="AO45" s="82">
        <f t="shared" si="9"/>
        <v>33019</v>
      </c>
      <c r="AP45" t="s">
        <v>142</v>
      </c>
      <c r="AQ45">
        <f t="shared" si="10"/>
        <v>3312900</v>
      </c>
      <c r="AU45">
        <v>44.09</v>
      </c>
      <c r="AV45">
        <v>0.96</v>
      </c>
      <c r="AW45">
        <v>43.12</v>
      </c>
    </row>
    <row r="46" spans="1:49" hidden="1" outlineLevel="1" x14ac:dyDescent="0.2">
      <c r="A46" t="s">
        <v>331</v>
      </c>
      <c r="B46" s="7" t="s">
        <v>11</v>
      </c>
      <c r="C46" s="1">
        <f t="shared" si="0"/>
        <v>180</v>
      </c>
      <c r="D46" s="7">
        <f>IF(N46&gt;0, RANK(N46,(N46:P46,Q46:AE46)),0)</f>
        <v>2</v>
      </c>
      <c r="E46" s="7">
        <f>IF(O46&gt;0,RANK(O46,(N46:P46,Q46:AE46)),0)</f>
        <v>1</v>
      </c>
      <c r="F46" s="7">
        <f t="shared" si="1"/>
        <v>0</v>
      </c>
      <c r="G46" s="45">
        <f t="shared" si="2"/>
        <v>93</v>
      </c>
      <c r="H46" s="48">
        <f t="shared" si="3"/>
        <v>0.51666666666666672</v>
      </c>
      <c r="I46" s="6"/>
      <c r="J46" s="2">
        <f t="shared" si="4"/>
        <v>0.21666666666666667</v>
      </c>
      <c r="K46" s="2">
        <f t="shared" si="5"/>
        <v>0.73333333333333328</v>
      </c>
      <c r="L46" s="2">
        <f t="shared" si="6"/>
        <v>0</v>
      </c>
      <c r="M46" s="2">
        <f t="shared" si="7"/>
        <v>5.0000000000000044E-2</v>
      </c>
      <c r="N46" s="94">
        <v>39</v>
      </c>
      <c r="O46" s="94">
        <v>132</v>
      </c>
      <c r="P46" s="1"/>
      <c r="Q46" s="93">
        <v>9</v>
      </c>
      <c r="U46" s="94">
        <v>0</v>
      </c>
      <c r="V46" s="1"/>
      <c r="W46" s="1"/>
      <c r="X46" s="1"/>
      <c r="Y46" s="1"/>
      <c r="Z46" s="1"/>
      <c r="AA46" s="1"/>
      <c r="AB46" s="1"/>
      <c r="AG46" t="str">
        <f t="shared" si="8"/>
        <v>Clarksville</v>
      </c>
      <c r="AH46" t="s">
        <v>13</v>
      </c>
      <c r="AI46">
        <v>2</v>
      </c>
      <c r="AK46" s="77">
        <v>33</v>
      </c>
      <c r="AL46" s="79">
        <v>7</v>
      </c>
      <c r="AM46" s="79">
        <v>40</v>
      </c>
      <c r="AN46" s="82">
        <v>13220</v>
      </c>
      <c r="AO46" s="82">
        <f t="shared" si="9"/>
        <v>33007</v>
      </c>
      <c r="AP46" t="s">
        <v>656</v>
      </c>
      <c r="AQ46">
        <f t="shared" si="10"/>
        <v>3313220</v>
      </c>
      <c r="AU46">
        <v>62.12</v>
      </c>
      <c r="AV46">
        <v>1.88</v>
      </c>
      <c r="AW46">
        <v>60.24</v>
      </c>
    </row>
    <row r="47" spans="1:49" hidden="1" outlineLevel="1" x14ac:dyDescent="0.2">
      <c r="A47" t="s">
        <v>1003</v>
      </c>
      <c r="B47" s="7" t="s">
        <v>11</v>
      </c>
      <c r="C47" s="1">
        <f t="shared" si="0"/>
        <v>1056</v>
      </c>
      <c r="D47" s="7">
        <f>IF(N47&gt;0, RANK(N47,(N47:P47,Q47:AE47)),0)</f>
        <v>2</v>
      </c>
      <c r="E47" s="7">
        <f>IF(O47&gt;0,RANK(O47,(N47:P47,Q47:AE47)),0)</f>
        <v>1</v>
      </c>
      <c r="F47" s="7">
        <f t="shared" si="1"/>
        <v>0</v>
      </c>
      <c r="G47" s="45">
        <f t="shared" si="2"/>
        <v>569</v>
      </c>
      <c r="H47" s="48">
        <f t="shared" si="3"/>
        <v>0.53882575757575757</v>
      </c>
      <c r="I47" s="6"/>
      <c r="J47" s="2">
        <f t="shared" si="4"/>
        <v>0.22632575757575757</v>
      </c>
      <c r="K47" s="2">
        <f t="shared" si="5"/>
        <v>0.76515151515151514</v>
      </c>
      <c r="L47" s="2">
        <f t="shared" si="6"/>
        <v>0</v>
      </c>
      <c r="M47" s="2">
        <f t="shared" si="7"/>
        <v>8.5227272727272929E-3</v>
      </c>
      <c r="N47" s="94">
        <v>239</v>
      </c>
      <c r="O47" s="94">
        <v>808</v>
      </c>
      <c r="P47" s="1"/>
      <c r="Q47" s="93">
        <v>9</v>
      </c>
      <c r="U47" s="94">
        <v>0</v>
      </c>
      <c r="V47" s="1"/>
      <c r="W47" s="1"/>
      <c r="X47" s="1"/>
      <c r="Y47" s="1"/>
      <c r="Z47" s="1"/>
      <c r="AA47" s="1"/>
      <c r="AB47" s="1"/>
      <c r="AG47" t="str">
        <f t="shared" si="8"/>
        <v>Colebrook</v>
      </c>
      <c r="AH47" t="s">
        <v>13</v>
      </c>
      <c r="AI47">
        <v>2</v>
      </c>
      <c r="AK47" s="77">
        <v>33</v>
      </c>
      <c r="AL47" s="79">
        <v>7</v>
      </c>
      <c r="AM47" s="79">
        <v>45</v>
      </c>
      <c r="AN47" s="82">
        <v>13780</v>
      </c>
      <c r="AO47" s="82">
        <f t="shared" si="9"/>
        <v>33007</v>
      </c>
      <c r="AP47" t="s">
        <v>656</v>
      </c>
      <c r="AQ47">
        <f t="shared" si="10"/>
        <v>3313780</v>
      </c>
      <c r="AU47">
        <v>41.01</v>
      </c>
      <c r="AV47">
        <v>0.03</v>
      </c>
      <c r="AW47">
        <v>40.99</v>
      </c>
    </row>
    <row r="48" spans="1:49" hidden="1" outlineLevel="1" x14ac:dyDescent="0.2">
      <c r="A48" t="s">
        <v>309</v>
      </c>
      <c r="B48" s="7" t="s">
        <v>11</v>
      </c>
      <c r="C48" s="1">
        <f t="shared" si="0"/>
        <v>364</v>
      </c>
      <c r="D48" s="7">
        <f>IF(N48&gt;0, RANK(N48,(N48:P48,Q48:AE48)),0)</f>
        <v>2</v>
      </c>
      <c r="E48" s="7">
        <f>IF(O48&gt;0,RANK(O48,(N48:P48,Q48:AE48)),0)</f>
        <v>1</v>
      </c>
      <c r="F48" s="7">
        <f t="shared" si="1"/>
        <v>0</v>
      </c>
      <c r="G48" s="45">
        <f t="shared" si="2"/>
        <v>217</v>
      </c>
      <c r="H48" s="48">
        <f t="shared" si="3"/>
        <v>0.59615384615384615</v>
      </c>
      <c r="I48" s="6"/>
      <c r="J48" s="2">
        <f t="shared" si="4"/>
        <v>0.19230769230769232</v>
      </c>
      <c r="K48" s="2">
        <f t="shared" si="5"/>
        <v>0.78846153846153844</v>
      </c>
      <c r="L48" s="2">
        <f t="shared" si="6"/>
        <v>0</v>
      </c>
      <c r="M48" s="2">
        <f t="shared" si="7"/>
        <v>1.9230769230769273E-2</v>
      </c>
      <c r="N48" s="94">
        <v>70</v>
      </c>
      <c r="O48" s="94">
        <v>287</v>
      </c>
      <c r="P48" s="1"/>
      <c r="Q48" s="93">
        <v>7</v>
      </c>
      <c r="U48" s="94">
        <v>0</v>
      </c>
      <c r="V48" s="1"/>
      <c r="W48" s="1"/>
      <c r="X48" s="1"/>
      <c r="Y48" s="1"/>
      <c r="Z48" s="1"/>
      <c r="AA48" s="1"/>
      <c r="AB48" s="1"/>
      <c r="AG48" t="str">
        <f t="shared" si="8"/>
        <v>Columbia</v>
      </c>
      <c r="AH48" t="s">
        <v>13</v>
      </c>
      <c r="AI48">
        <v>2</v>
      </c>
      <c r="AK48" s="77">
        <v>33</v>
      </c>
      <c r="AL48" s="79">
        <v>7</v>
      </c>
      <c r="AM48" s="79">
        <v>50</v>
      </c>
      <c r="AN48" s="82">
        <v>13940</v>
      </c>
      <c r="AO48" s="82">
        <f t="shared" si="9"/>
        <v>33007</v>
      </c>
      <c r="AP48" t="s">
        <v>656</v>
      </c>
      <c r="AQ48">
        <f t="shared" si="10"/>
        <v>3313940</v>
      </c>
      <c r="AU48">
        <v>60.89</v>
      </c>
      <c r="AV48">
        <v>0.06</v>
      </c>
      <c r="AW48">
        <v>60.83</v>
      </c>
    </row>
    <row r="49" spans="1:49" hidden="1" outlineLevel="1" x14ac:dyDescent="0.2">
      <c r="A49" t="s">
        <v>579</v>
      </c>
      <c r="B49" s="7" t="s">
        <v>11</v>
      </c>
      <c r="C49" s="1">
        <f t="shared" si="0"/>
        <v>23536</v>
      </c>
      <c r="D49" s="7">
        <f>IF(N49&gt;0, RANK(N49,(N49:P49,Q49:AE49)),0)</f>
        <v>2</v>
      </c>
      <c r="E49" s="7">
        <f>IF(O49&gt;0,RANK(O49,(N49:P49,Q49:AE49)),0)</f>
        <v>1</v>
      </c>
      <c r="F49" s="7">
        <f t="shared" si="1"/>
        <v>0</v>
      </c>
      <c r="G49" s="45">
        <f t="shared" si="2"/>
        <v>1273</v>
      </c>
      <c r="H49" s="48">
        <f t="shared" si="3"/>
        <v>5.4087355540448676E-2</v>
      </c>
      <c r="I49" s="6"/>
      <c r="J49" s="2">
        <f t="shared" si="4"/>
        <v>0.46617946974847041</v>
      </c>
      <c r="K49" s="2">
        <f t="shared" si="5"/>
        <v>0.5202668252889191</v>
      </c>
      <c r="L49" s="2">
        <f t="shared" si="6"/>
        <v>0</v>
      </c>
      <c r="M49" s="2">
        <f t="shared" si="7"/>
        <v>1.3553704962610436E-2</v>
      </c>
      <c r="N49" s="94">
        <v>10972</v>
      </c>
      <c r="O49" s="94">
        <v>12245</v>
      </c>
      <c r="P49" s="1"/>
      <c r="Q49" s="93">
        <v>297</v>
      </c>
      <c r="U49" s="94">
        <v>22</v>
      </c>
      <c r="V49" s="1"/>
      <c r="W49" s="1"/>
      <c r="X49" s="1"/>
      <c r="Y49" s="1"/>
      <c r="Z49" s="1"/>
      <c r="AA49" s="1"/>
      <c r="AB49" s="1"/>
      <c r="AG49" t="str">
        <f t="shared" si="8"/>
        <v>Concord</v>
      </c>
      <c r="AH49" t="s">
        <v>16</v>
      </c>
      <c r="AI49">
        <v>2</v>
      </c>
      <c r="AK49" s="77">
        <v>33</v>
      </c>
      <c r="AL49" s="79">
        <v>13</v>
      </c>
      <c r="AM49" s="79">
        <v>40</v>
      </c>
      <c r="AN49" s="82">
        <v>14200</v>
      </c>
      <c r="AO49" s="82">
        <f t="shared" si="9"/>
        <v>33013</v>
      </c>
      <c r="AP49" t="s">
        <v>142</v>
      </c>
      <c r="AQ49">
        <f t="shared" si="10"/>
        <v>3314200</v>
      </c>
      <c r="AU49">
        <v>67.52</v>
      </c>
      <c r="AV49">
        <v>3.23</v>
      </c>
      <c r="AW49">
        <v>64.290000000000006</v>
      </c>
    </row>
    <row r="50" spans="1:49" hidden="1" outlineLevel="1" x14ac:dyDescent="0.2">
      <c r="A50" t="s">
        <v>570</v>
      </c>
      <c r="B50" s="7" t="s">
        <v>11</v>
      </c>
      <c r="C50" s="1">
        <f t="shared" si="0"/>
        <v>5731</v>
      </c>
      <c r="D50" s="7">
        <f>IF(N50&gt;0, RANK(N50,(N50:P50,Q50:AE50)),0)</f>
        <v>2</v>
      </c>
      <c r="E50" s="7">
        <f>IF(O50&gt;0,RANK(O50,(N50:P50,Q50:AE50)),0)</f>
        <v>1</v>
      </c>
      <c r="F50" s="7">
        <f t="shared" si="1"/>
        <v>0</v>
      </c>
      <c r="G50" s="45">
        <f t="shared" si="2"/>
        <v>1457</v>
      </c>
      <c r="H50" s="48">
        <f t="shared" si="3"/>
        <v>0.25423137323329265</v>
      </c>
      <c r="I50" s="6"/>
      <c r="J50" s="2">
        <f t="shared" si="4"/>
        <v>0.36677717675798288</v>
      </c>
      <c r="K50" s="2">
        <f t="shared" si="5"/>
        <v>0.62100854999127553</v>
      </c>
      <c r="L50" s="2">
        <f t="shared" si="6"/>
        <v>0</v>
      </c>
      <c r="M50" s="2">
        <f t="shared" si="7"/>
        <v>1.2214273250741647E-2</v>
      </c>
      <c r="N50" s="94">
        <v>2102</v>
      </c>
      <c r="O50" s="94">
        <v>3559</v>
      </c>
      <c r="P50" s="1"/>
      <c r="Q50" s="93">
        <v>64</v>
      </c>
      <c r="U50" s="94">
        <v>6</v>
      </c>
      <c r="V50" s="1"/>
      <c r="W50" s="1"/>
      <c r="X50" s="1"/>
      <c r="Y50" s="1"/>
      <c r="Z50" s="1"/>
      <c r="AA50" s="1"/>
      <c r="AB50" s="1"/>
      <c r="AG50" t="str">
        <f t="shared" si="8"/>
        <v>Conway</v>
      </c>
      <c r="AH50" t="s">
        <v>792</v>
      </c>
      <c r="AI50">
        <v>1</v>
      </c>
      <c r="AK50" s="77">
        <v>33</v>
      </c>
      <c r="AL50" s="79">
        <v>3</v>
      </c>
      <c r="AM50" s="79">
        <v>25</v>
      </c>
      <c r="AN50" s="82">
        <v>14660</v>
      </c>
      <c r="AO50" s="82">
        <f t="shared" si="9"/>
        <v>33003</v>
      </c>
      <c r="AP50" t="s">
        <v>656</v>
      </c>
      <c r="AQ50">
        <f t="shared" si="10"/>
        <v>3314660</v>
      </c>
      <c r="AU50">
        <v>71.709999999999994</v>
      </c>
      <c r="AV50">
        <v>2.0499999999999998</v>
      </c>
      <c r="AW50">
        <v>69.66</v>
      </c>
    </row>
    <row r="51" spans="1:49" hidden="1" outlineLevel="1" x14ac:dyDescent="0.2">
      <c r="A51" t="s">
        <v>876</v>
      </c>
      <c r="B51" s="7" t="s">
        <v>11</v>
      </c>
      <c r="C51" s="1">
        <f t="shared" si="0"/>
        <v>1142</v>
      </c>
      <c r="D51" s="7">
        <f>IF(N51&gt;0, RANK(N51,(N51:P51,Q51:AE51)),0)</f>
        <v>2</v>
      </c>
      <c r="E51" s="7">
        <f>IF(O51&gt;0,RANK(O51,(N51:P51,Q51:AE51)),0)</f>
        <v>1</v>
      </c>
      <c r="F51" s="7">
        <f t="shared" si="1"/>
        <v>0</v>
      </c>
      <c r="G51" s="45">
        <f t="shared" si="2"/>
        <v>192</v>
      </c>
      <c r="H51" s="48">
        <f t="shared" si="3"/>
        <v>0.1681260945709282</v>
      </c>
      <c r="I51" s="6"/>
      <c r="J51" s="2">
        <f t="shared" si="4"/>
        <v>0.40980735551663749</v>
      </c>
      <c r="K51" s="2">
        <f t="shared" si="5"/>
        <v>0.57793345008756569</v>
      </c>
      <c r="L51" s="2">
        <f t="shared" si="6"/>
        <v>0</v>
      </c>
      <c r="M51" s="2">
        <f t="shared" si="7"/>
        <v>1.2259194395796813E-2</v>
      </c>
      <c r="N51" s="94">
        <v>468</v>
      </c>
      <c r="O51" s="94">
        <v>660</v>
      </c>
      <c r="P51" s="1"/>
      <c r="Q51" s="93">
        <v>13</v>
      </c>
      <c r="U51" s="94">
        <v>1</v>
      </c>
      <c r="V51" s="1"/>
      <c r="W51" s="1"/>
      <c r="X51" s="1"/>
      <c r="Y51" s="1"/>
      <c r="Z51" s="1"/>
      <c r="AA51" s="1"/>
      <c r="AB51" s="1"/>
      <c r="AG51" t="str">
        <f t="shared" si="8"/>
        <v>Cornish</v>
      </c>
      <c r="AH51" t="s">
        <v>970</v>
      </c>
      <c r="AI51">
        <v>2</v>
      </c>
      <c r="AK51" s="77">
        <v>33</v>
      </c>
      <c r="AL51" s="79">
        <v>19</v>
      </c>
      <c r="AM51" s="79">
        <v>20</v>
      </c>
      <c r="AN51" s="82">
        <v>15060</v>
      </c>
      <c r="AO51" s="82">
        <f t="shared" si="9"/>
        <v>33019</v>
      </c>
      <c r="AP51" t="s">
        <v>656</v>
      </c>
      <c r="AQ51">
        <f t="shared" si="10"/>
        <v>3315060</v>
      </c>
      <c r="AU51">
        <v>42.85</v>
      </c>
      <c r="AV51">
        <v>0.72</v>
      </c>
      <c r="AW51">
        <v>42.12</v>
      </c>
    </row>
    <row r="52" spans="1:49" hidden="1" outlineLevel="1" x14ac:dyDescent="0.2">
      <c r="A52" t="s">
        <v>332</v>
      </c>
      <c r="B52" s="7" t="s">
        <v>11</v>
      </c>
      <c r="C52" s="1">
        <f t="shared" si="0"/>
        <v>504</v>
      </c>
      <c r="D52" s="7">
        <f>IF(N52&gt;0, RANK(N52,(N52:P52,Q52:AE52)),0)</f>
        <v>2</v>
      </c>
      <c r="E52" s="7">
        <f>IF(O52&gt;0,RANK(O52,(N52:P52,Q52:AE52)),0)</f>
        <v>1</v>
      </c>
      <c r="F52" s="7">
        <f t="shared" si="1"/>
        <v>0</v>
      </c>
      <c r="G52" s="45">
        <f t="shared" si="2"/>
        <v>304</v>
      </c>
      <c r="H52" s="48">
        <f t="shared" si="3"/>
        <v>0.60317460317460314</v>
      </c>
      <c r="I52" s="6"/>
      <c r="J52" s="2">
        <f t="shared" si="4"/>
        <v>0.19047619047619047</v>
      </c>
      <c r="K52" s="2">
        <f t="shared" si="5"/>
        <v>0.79365079365079361</v>
      </c>
      <c r="L52" s="2">
        <f t="shared" si="6"/>
        <v>0</v>
      </c>
      <c r="M52" s="2">
        <f t="shared" si="7"/>
        <v>1.5873015873015928E-2</v>
      </c>
      <c r="N52" s="94">
        <v>96</v>
      </c>
      <c r="O52" s="94">
        <v>400</v>
      </c>
      <c r="P52" s="1"/>
      <c r="Q52" s="93">
        <v>8</v>
      </c>
      <c r="U52" s="94">
        <v>0</v>
      </c>
      <c r="V52" s="1"/>
      <c r="W52" s="1"/>
      <c r="X52" s="1"/>
      <c r="Y52" s="1"/>
      <c r="Z52" s="1"/>
      <c r="AA52" s="1"/>
      <c r="AB52" s="1"/>
      <c r="AG52" t="str">
        <f t="shared" si="8"/>
        <v>Croydon</v>
      </c>
      <c r="AH52" t="s">
        <v>970</v>
      </c>
      <c r="AI52">
        <v>2</v>
      </c>
      <c r="AK52" s="77">
        <v>33</v>
      </c>
      <c r="AL52" s="79">
        <v>19</v>
      </c>
      <c r="AM52" s="79">
        <v>25</v>
      </c>
      <c r="AN52" s="82">
        <v>16340</v>
      </c>
      <c r="AO52" s="82">
        <f t="shared" si="9"/>
        <v>33019</v>
      </c>
      <c r="AP52" t="s">
        <v>656</v>
      </c>
      <c r="AQ52">
        <f t="shared" si="10"/>
        <v>3316340</v>
      </c>
      <c r="AU52">
        <v>37.86</v>
      </c>
      <c r="AV52">
        <v>0.77</v>
      </c>
      <c r="AW52">
        <v>37.08</v>
      </c>
    </row>
    <row r="53" spans="1:49" hidden="1" outlineLevel="1" x14ac:dyDescent="0.2">
      <c r="A53" t="s">
        <v>571</v>
      </c>
      <c r="B53" s="7" t="s">
        <v>11</v>
      </c>
      <c r="C53" s="1">
        <f t="shared" si="0"/>
        <v>519</v>
      </c>
      <c r="D53" s="7">
        <f>IF(N53&gt;0, RANK(N53,(N53:P53,Q53:AE53)),0)</f>
        <v>2</v>
      </c>
      <c r="E53" s="7">
        <f>IF(O53&gt;0,RANK(O53,(N53:P53,Q53:AE53)),0)</f>
        <v>1</v>
      </c>
      <c r="F53" s="7">
        <f t="shared" si="1"/>
        <v>0</v>
      </c>
      <c r="G53" s="45">
        <f t="shared" si="2"/>
        <v>233</v>
      </c>
      <c r="H53" s="48">
        <f t="shared" si="3"/>
        <v>0.44894026974951828</v>
      </c>
      <c r="I53" s="6"/>
      <c r="J53" s="2">
        <f t="shared" si="4"/>
        <v>0.26589595375722541</v>
      </c>
      <c r="K53" s="2">
        <f t="shared" si="5"/>
        <v>0.7148362235067437</v>
      </c>
      <c r="L53" s="2">
        <f t="shared" si="6"/>
        <v>0</v>
      </c>
      <c r="M53" s="2">
        <f t="shared" si="7"/>
        <v>1.9267822736030893E-2</v>
      </c>
      <c r="N53" s="94">
        <v>138</v>
      </c>
      <c r="O53" s="94">
        <v>371</v>
      </c>
      <c r="P53" s="1"/>
      <c r="Q53" s="93">
        <v>10</v>
      </c>
      <c r="U53" s="94">
        <v>0</v>
      </c>
      <c r="V53" s="1"/>
      <c r="W53" s="1"/>
      <c r="X53" s="1"/>
      <c r="Y53" s="1"/>
      <c r="Z53" s="1"/>
      <c r="AA53" s="1"/>
      <c r="AB53" s="1"/>
      <c r="AG53" t="str">
        <f t="shared" si="8"/>
        <v>Dalton</v>
      </c>
      <c r="AH53" t="s">
        <v>13</v>
      </c>
      <c r="AI53">
        <v>2</v>
      </c>
      <c r="AK53" s="77">
        <v>33</v>
      </c>
      <c r="AL53" s="79">
        <v>7</v>
      </c>
      <c r="AM53" s="79">
        <v>65</v>
      </c>
      <c r="AN53" s="82">
        <v>16820</v>
      </c>
      <c r="AO53" s="82">
        <f t="shared" si="9"/>
        <v>33007</v>
      </c>
      <c r="AP53" t="s">
        <v>656</v>
      </c>
      <c r="AQ53">
        <f t="shared" si="10"/>
        <v>3316820</v>
      </c>
      <c r="AU53">
        <v>28.26</v>
      </c>
      <c r="AV53">
        <v>0.77</v>
      </c>
      <c r="AW53">
        <v>27.49</v>
      </c>
    </row>
    <row r="54" spans="1:49" hidden="1" outlineLevel="1" x14ac:dyDescent="0.2">
      <c r="A54" t="s">
        <v>442</v>
      </c>
      <c r="B54" s="7" t="s">
        <v>11</v>
      </c>
      <c r="C54" s="1">
        <f t="shared" si="0"/>
        <v>725</v>
      </c>
      <c r="D54" s="7">
        <f>IF(N54&gt;0, RANK(N54,(N54:P54,Q54:AE54)),0)</f>
        <v>2</v>
      </c>
      <c r="E54" s="7">
        <f>IF(O54&gt;0,RANK(O54,(N54:P54,Q54:AE54)),0)</f>
        <v>1</v>
      </c>
      <c r="F54" s="7">
        <f t="shared" si="1"/>
        <v>0</v>
      </c>
      <c r="G54" s="45">
        <f t="shared" si="2"/>
        <v>343</v>
      </c>
      <c r="H54" s="48">
        <f t="shared" si="3"/>
        <v>0.47310344827586209</v>
      </c>
      <c r="I54" s="6"/>
      <c r="J54" s="2">
        <f t="shared" si="4"/>
        <v>0.25103448275862067</v>
      </c>
      <c r="K54" s="2">
        <f t="shared" si="5"/>
        <v>0.72413793103448276</v>
      </c>
      <c r="L54" s="2">
        <f t="shared" si="6"/>
        <v>0</v>
      </c>
      <c r="M54" s="2">
        <f t="shared" si="7"/>
        <v>2.4827586206896624E-2</v>
      </c>
      <c r="N54" s="94">
        <v>182</v>
      </c>
      <c r="O54" s="94">
        <v>525</v>
      </c>
      <c r="P54" s="1"/>
      <c r="Q54" s="93">
        <v>17</v>
      </c>
      <c r="U54" s="94">
        <v>1</v>
      </c>
      <c r="V54" s="1"/>
      <c r="W54" s="1"/>
      <c r="X54" s="1"/>
      <c r="Y54" s="1"/>
      <c r="Z54" s="1"/>
      <c r="AA54" s="1"/>
      <c r="AB54" s="1"/>
      <c r="AG54" t="str">
        <f t="shared" si="8"/>
        <v>Danbury</v>
      </c>
      <c r="AH54" t="s">
        <v>16</v>
      </c>
      <c r="AI54">
        <v>2</v>
      </c>
      <c r="AK54" s="77">
        <v>33</v>
      </c>
      <c r="AL54" s="79">
        <v>13</v>
      </c>
      <c r="AM54" s="79">
        <v>45</v>
      </c>
      <c r="AN54" s="82">
        <v>16980</v>
      </c>
      <c r="AO54" s="82">
        <f t="shared" si="9"/>
        <v>33013</v>
      </c>
      <c r="AP54" t="s">
        <v>656</v>
      </c>
      <c r="AQ54">
        <f t="shared" si="10"/>
        <v>3316980</v>
      </c>
      <c r="AU54">
        <v>37.729999999999997</v>
      </c>
      <c r="AV54">
        <v>0.28000000000000003</v>
      </c>
      <c r="AW54">
        <v>37.450000000000003</v>
      </c>
    </row>
    <row r="55" spans="1:49" hidden="1" outlineLevel="1" x14ac:dyDescent="0.2">
      <c r="A55" t="s">
        <v>333</v>
      </c>
      <c r="B55" s="7" t="s">
        <v>11</v>
      </c>
      <c r="C55" s="1">
        <f t="shared" si="0"/>
        <v>2785</v>
      </c>
      <c r="D55" s="7">
        <f>IF(N55&gt;0, RANK(N55,(N55:P55,Q55:AE55)),0)</f>
        <v>2</v>
      </c>
      <c r="E55" s="7">
        <f>IF(O55&gt;0,RANK(O55,(N55:P55,Q55:AE55)),0)</f>
        <v>1</v>
      </c>
      <c r="F55" s="7">
        <f t="shared" si="1"/>
        <v>0</v>
      </c>
      <c r="G55" s="45">
        <f t="shared" si="2"/>
        <v>1485</v>
      </c>
      <c r="H55" s="48">
        <f t="shared" si="3"/>
        <v>0.53321364452423703</v>
      </c>
      <c r="I55" s="6"/>
      <c r="J55" s="2">
        <f t="shared" si="4"/>
        <v>0.2229802513464991</v>
      </c>
      <c r="K55" s="2">
        <f t="shared" si="5"/>
        <v>0.75619389587073604</v>
      </c>
      <c r="L55" s="2">
        <f t="shared" si="6"/>
        <v>0</v>
      </c>
      <c r="M55" s="2">
        <f t="shared" si="7"/>
        <v>2.0825852782764831E-2</v>
      </c>
      <c r="N55" s="94">
        <v>621</v>
      </c>
      <c r="O55" s="94">
        <v>2106</v>
      </c>
      <c r="P55" s="1"/>
      <c r="Q55" s="93">
        <v>56</v>
      </c>
      <c r="U55" s="94">
        <v>2</v>
      </c>
      <c r="V55" s="1"/>
      <c r="W55" s="1"/>
      <c r="X55" s="1"/>
      <c r="Y55" s="1"/>
      <c r="Z55" s="1"/>
      <c r="AA55" s="1"/>
      <c r="AB55" s="1"/>
      <c r="AG55" t="str">
        <f t="shared" si="8"/>
        <v>Danville</v>
      </c>
      <c r="AH55" t="s">
        <v>289</v>
      </c>
      <c r="AI55">
        <v>1</v>
      </c>
      <c r="AK55" s="77">
        <v>33</v>
      </c>
      <c r="AL55" s="79">
        <v>15</v>
      </c>
      <c r="AM55" s="79">
        <v>30</v>
      </c>
      <c r="AN55" s="82">
        <v>17140</v>
      </c>
      <c r="AO55" s="82">
        <f t="shared" si="9"/>
        <v>33015</v>
      </c>
      <c r="AP55" t="s">
        <v>656</v>
      </c>
      <c r="AQ55">
        <f t="shared" si="10"/>
        <v>3317140</v>
      </c>
      <c r="AU55">
        <v>11.91</v>
      </c>
      <c r="AV55">
        <v>0.2</v>
      </c>
      <c r="AW55">
        <v>11.71</v>
      </c>
    </row>
    <row r="56" spans="1:49" hidden="1" outlineLevel="1" x14ac:dyDescent="0.2">
      <c r="A56" t="s">
        <v>814</v>
      </c>
      <c r="B56" s="7" t="s">
        <v>11</v>
      </c>
      <c r="C56" s="1">
        <f t="shared" si="0"/>
        <v>3194</v>
      </c>
      <c r="D56" s="7">
        <f>IF(N56&gt;0, RANK(N56,(N56:P56,Q56:AE56)),0)</f>
        <v>2</v>
      </c>
      <c r="E56" s="7">
        <f>IF(O56&gt;0,RANK(O56,(N56:P56,Q56:AE56)),0)</f>
        <v>1</v>
      </c>
      <c r="F56" s="7">
        <f t="shared" si="1"/>
        <v>0</v>
      </c>
      <c r="G56" s="45">
        <f t="shared" si="2"/>
        <v>1530</v>
      </c>
      <c r="H56" s="48">
        <f t="shared" si="3"/>
        <v>0.47902316844082654</v>
      </c>
      <c r="I56" s="6"/>
      <c r="J56" s="2">
        <f t="shared" si="4"/>
        <v>0.25297432686286786</v>
      </c>
      <c r="K56" s="2">
        <f t="shared" si="5"/>
        <v>0.7319974953036944</v>
      </c>
      <c r="L56" s="2">
        <f t="shared" si="6"/>
        <v>0</v>
      </c>
      <c r="M56" s="2">
        <f t="shared" si="7"/>
        <v>1.5028177833437684E-2</v>
      </c>
      <c r="N56" s="94">
        <v>808</v>
      </c>
      <c r="O56" s="94">
        <v>2338</v>
      </c>
      <c r="P56" s="1"/>
      <c r="Q56" s="93">
        <v>47</v>
      </c>
      <c r="U56" s="94">
        <v>1</v>
      </c>
      <c r="V56" s="1"/>
      <c r="W56" s="1"/>
      <c r="X56" s="1"/>
      <c r="Y56" s="1"/>
      <c r="Z56" s="1"/>
      <c r="AA56" s="1"/>
      <c r="AB56" s="1"/>
      <c r="AG56" t="str">
        <f t="shared" si="8"/>
        <v>Deerfield</v>
      </c>
      <c r="AH56" t="s">
        <v>289</v>
      </c>
      <c r="AI56">
        <v>2</v>
      </c>
      <c r="AK56" s="77">
        <v>33</v>
      </c>
      <c r="AL56" s="79">
        <v>15</v>
      </c>
      <c r="AM56" s="79">
        <v>35</v>
      </c>
      <c r="AN56" s="82">
        <v>17460</v>
      </c>
      <c r="AO56" s="82">
        <f t="shared" si="9"/>
        <v>33015</v>
      </c>
      <c r="AP56" t="s">
        <v>656</v>
      </c>
      <c r="AQ56">
        <f t="shared" si="10"/>
        <v>3317460</v>
      </c>
      <c r="AU56">
        <v>52.26</v>
      </c>
      <c r="AV56">
        <v>1.35</v>
      </c>
      <c r="AW56">
        <v>50.91</v>
      </c>
    </row>
    <row r="57" spans="1:49" hidden="1" outlineLevel="1" x14ac:dyDescent="0.2">
      <c r="A57" t="s">
        <v>334</v>
      </c>
      <c r="B57" s="7" t="s">
        <v>11</v>
      </c>
      <c r="C57" s="1">
        <f t="shared" si="0"/>
        <v>1146</v>
      </c>
      <c r="D57" s="7">
        <f>IF(N57&gt;0, RANK(N57,(N57:P57,Q57:AE57)),0)</f>
        <v>2</v>
      </c>
      <c r="E57" s="7">
        <f>IF(O57&gt;0,RANK(O57,(N57:P57,Q57:AE57)),0)</f>
        <v>1</v>
      </c>
      <c r="F57" s="7">
        <f t="shared" si="1"/>
        <v>0</v>
      </c>
      <c r="G57" s="45">
        <f t="shared" si="2"/>
        <v>544</v>
      </c>
      <c r="H57" s="48">
        <f t="shared" si="3"/>
        <v>0.47469458987783597</v>
      </c>
      <c r="I57" s="6"/>
      <c r="J57" s="2">
        <f t="shared" si="4"/>
        <v>0.25479930191972078</v>
      </c>
      <c r="K57" s="2">
        <f t="shared" si="5"/>
        <v>0.72949389179755675</v>
      </c>
      <c r="L57" s="2">
        <f t="shared" si="6"/>
        <v>0</v>
      </c>
      <c r="M57" s="2">
        <f t="shared" si="7"/>
        <v>1.5706806282722474E-2</v>
      </c>
      <c r="N57" s="94">
        <v>292</v>
      </c>
      <c r="O57" s="94">
        <v>836</v>
      </c>
      <c r="P57" s="1"/>
      <c r="Q57" s="93">
        <v>16</v>
      </c>
      <c r="U57" s="94">
        <v>2</v>
      </c>
      <c r="V57" s="1"/>
      <c r="W57" s="1"/>
      <c r="X57" s="1"/>
      <c r="Y57" s="1"/>
      <c r="Z57" s="1"/>
      <c r="AA57" s="1"/>
      <c r="AB57" s="1"/>
      <c r="AG57" t="str">
        <f t="shared" si="8"/>
        <v>Deering</v>
      </c>
      <c r="AH57" t="s">
        <v>15</v>
      </c>
      <c r="AI57">
        <v>2</v>
      </c>
      <c r="AK57" s="77">
        <v>33</v>
      </c>
      <c r="AL57" s="79">
        <v>11</v>
      </c>
      <c r="AM57" s="79">
        <v>30</v>
      </c>
      <c r="AN57" s="82">
        <v>17780</v>
      </c>
      <c r="AO57" s="82">
        <f t="shared" si="9"/>
        <v>33011</v>
      </c>
      <c r="AP57" t="s">
        <v>656</v>
      </c>
      <c r="AQ57">
        <f t="shared" si="10"/>
        <v>3317780</v>
      </c>
      <c r="AU57">
        <v>31.44</v>
      </c>
      <c r="AV57">
        <v>0.64</v>
      </c>
      <c r="AW57">
        <v>30.8</v>
      </c>
    </row>
    <row r="58" spans="1:49" hidden="1" outlineLevel="1" x14ac:dyDescent="0.2">
      <c r="A58" t="s">
        <v>335</v>
      </c>
      <c r="B58" s="7" t="s">
        <v>11</v>
      </c>
      <c r="C58" s="1">
        <f t="shared" si="0"/>
        <v>17737</v>
      </c>
      <c r="D58" s="7">
        <f>IF(N58&gt;0, RANK(N58,(N58:P58,Q58:AE58)),0)</f>
        <v>2</v>
      </c>
      <c r="E58" s="7">
        <f>IF(O58&gt;0,RANK(O58,(N58:P58,Q58:AE58)),0)</f>
        <v>1</v>
      </c>
      <c r="F58" s="7">
        <f t="shared" si="1"/>
        <v>0</v>
      </c>
      <c r="G58" s="45">
        <f t="shared" si="2"/>
        <v>7552</v>
      </c>
      <c r="H58" s="48">
        <f t="shared" si="3"/>
        <v>0.42577662513390091</v>
      </c>
      <c r="I58" s="6"/>
      <c r="J58" s="2">
        <f t="shared" si="4"/>
        <v>0.28003608276484188</v>
      </c>
      <c r="K58" s="2">
        <f t="shared" si="5"/>
        <v>0.70581270789874273</v>
      </c>
      <c r="L58" s="2">
        <f t="shared" si="6"/>
        <v>0</v>
      </c>
      <c r="M58" s="2">
        <f t="shared" si="7"/>
        <v>1.4151209336415449E-2</v>
      </c>
      <c r="N58" s="94">
        <v>4967</v>
      </c>
      <c r="O58" s="94">
        <v>12519</v>
      </c>
      <c r="P58" s="1"/>
      <c r="Q58" s="93">
        <v>235</v>
      </c>
      <c r="U58" s="94">
        <v>16</v>
      </c>
      <c r="V58" s="1"/>
      <c r="W58" s="1"/>
      <c r="X58" s="1"/>
      <c r="Y58" s="1"/>
      <c r="Z58" s="1"/>
      <c r="AA58" s="1"/>
      <c r="AB58" s="1"/>
      <c r="AG58" t="str">
        <f t="shared" si="8"/>
        <v>Derry</v>
      </c>
      <c r="AH58" t="s">
        <v>289</v>
      </c>
      <c r="AI58">
        <v>1</v>
      </c>
      <c r="AK58" s="77">
        <v>33</v>
      </c>
      <c r="AL58" s="79">
        <v>15</v>
      </c>
      <c r="AM58" s="79">
        <v>40</v>
      </c>
      <c r="AN58" s="82">
        <v>17940</v>
      </c>
      <c r="AO58" s="82">
        <f t="shared" si="9"/>
        <v>33015</v>
      </c>
      <c r="AP58" t="s">
        <v>656</v>
      </c>
      <c r="AQ58">
        <f t="shared" si="10"/>
        <v>3317940</v>
      </c>
      <c r="AU58">
        <v>36.659999999999997</v>
      </c>
      <c r="AV58">
        <v>0.88</v>
      </c>
      <c r="AW58">
        <v>35.79</v>
      </c>
    </row>
    <row r="59" spans="1:49" hidden="1" outlineLevel="1" x14ac:dyDescent="0.2">
      <c r="A59" t="s">
        <v>336</v>
      </c>
      <c r="B59" s="7" t="s">
        <v>11</v>
      </c>
      <c r="C59" s="1">
        <f t="shared" si="0"/>
        <v>5</v>
      </c>
      <c r="D59" s="7">
        <f>IF(N59&gt;0, RANK(N59,(N59:P59,Q59:AE59)),0)</f>
        <v>2</v>
      </c>
      <c r="E59" s="7">
        <f>IF(O59&gt;0,RANK(O59,(N59:P59,Q59:AE59)),0)</f>
        <v>1</v>
      </c>
      <c r="F59" s="7">
        <f t="shared" si="1"/>
        <v>0</v>
      </c>
      <c r="G59" s="45">
        <f t="shared" si="2"/>
        <v>3</v>
      </c>
      <c r="H59" s="48">
        <f t="shared" si="3"/>
        <v>0.6</v>
      </c>
      <c r="I59" s="6"/>
      <c r="J59" s="2">
        <f t="shared" si="4"/>
        <v>0.2</v>
      </c>
      <c r="K59" s="2">
        <f t="shared" si="5"/>
        <v>0.8</v>
      </c>
      <c r="L59" s="2">
        <f t="shared" si="6"/>
        <v>0</v>
      </c>
      <c r="M59" s="2">
        <f t="shared" si="7"/>
        <v>0</v>
      </c>
      <c r="N59" s="94">
        <v>1</v>
      </c>
      <c r="O59" s="94">
        <v>4</v>
      </c>
      <c r="P59" s="1"/>
      <c r="Q59" s="93">
        <v>0</v>
      </c>
      <c r="U59" s="94">
        <v>0</v>
      </c>
      <c r="V59" s="1"/>
      <c r="W59" s="1"/>
      <c r="X59" s="1"/>
      <c r="Y59" s="1"/>
      <c r="Z59" s="1"/>
      <c r="AA59" s="1"/>
      <c r="AB59" s="1"/>
      <c r="AG59" t="str">
        <f t="shared" si="8"/>
        <v>Dixville</v>
      </c>
      <c r="AH59" t="s">
        <v>13</v>
      </c>
      <c r="AI59">
        <v>2</v>
      </c>
      <c r="AK59" s="77">
        <v>33</v>
      </c>
      <c r="AL59" s="79">
        <v>7</v>
      </c>
      <c r="AM59" s="79">
        <v>75</v>
      </c>
      <c r="AN59" s="82">
        <v>18420</v>
      </c>
      <c r="AO59" s="82">
        <f t="shared" si="9"/>
        <v>33007</v>
      </c>
      <c r="AP59" t="s">
        <v>551</v>
      </c>
      <c r="AQ59">
        <f t="shared" si="10"/>
        <v>3318420</v>
      </c>
      <c r="AU59">
        <v>48.99</v>
      </c>
      <c r="AV59">
        <v>0.14000000000000001</v>
      </c>
      <c r="AW59">
        <v>48.86</v>
      </c>
    </row>
    <row r="60" spans="1:49" hidden="1" outlineLevel="1" x14ac:dyDescent="0.2">
      <c r="A60" t="s">
        <v>337</v>
      </c>
      <c r="B60" s="7" t="s">
        <v>11</v>
      </c>
      <c r="C60" s="1">
        <f t="shared" si="0"/>
        <v>231</v>
      </c>
      <c r="D60" s="7">
        <f>IF(N60&gt;0, RANK(N60,(N60:P60,Q60:AE60)),0)</f>
        <v>2</v>
      </c>
      <c r="E60" s="7">
        <f>IF(O60&gt;0,RANK(O60,(N60:P60,Q60:AE60)),0)</f>
        <v>1</v>
      </c>
      <c r="F60" s="7">
        <f t="shared" si="1"/>
        <v>0</v>
      </c>
      <c r="G60" s="45">
        <f t="shared" si="2"/>
        <v>82</v>
      </c>
      <c r="H60" s="48">
        <f t="shared" si="3"/>
        <v>0.354978354978355</v>
      </c>
      <c r="I60" s="6"/>
      <c r="J60" s="2">
        <f t="shared" si="4"/>
        <v>0.30735930735930733</v>
      </c>
      <c r="K60" s="2">
        <f t="shared" si="5"/>
        <v>0.66233766233766234</v>
      </c>
      <c r="L60" s="2">
        <f t="shared" si="6"/>
        <v>0</v>
      </c>
      <c r="M60" s="2">
        <f t="shared" si="7"/>
        <v>3.0303030303030387E-2</v>
      </c>
      <c r="N60" s="94">
        <v>71</v>
      </c>
      <c r="O60" s="94">
        <v>153</v>
      </c>
      <c r="P60" s="1"/>
      <c r="Q60" s="93">
        <v>5</v>
      </c>
      <c r="U60" s="94">
        <v>2</v>
      </c>
      <c r="V60" s="1"/>
      <c r="W60" s="1"/>
      <c r="X60" s="1"/>
      <c r="Y60" s="1"/>
      <c r="Z60" s="1"/>
      <c r="AA60" s="1"/>
      <c r="AB60" s="1"/>
      <c r="AG60" t="str">
        <f t="shared" si="8"/>
        <v>Dorchester</v>
      </c>
      <c r="AH60" t="s">
        <v>14</v>
      </c>
      <c r="AI60">
        <v>2</v>
      </c>
      <c r="AK60" s="77">
        <v>33</v>
      </c>
      <c r="AL60" s="79">
        <v>9</v>
      </c>
      <c r="AM60" s="79">
        <v>50</v>
      </c>
      <c r="AN60" s="82">
        <v>18740</v>
      </c>
      <c r="AO60" s="82">
        <f t="shared" si="9"/>
        <v>33009</v>
      </c>
      <c r="AP60" t="s">
        <v>656</v>
      </c>
      <c r="AQ60">
        <f t="shared" si="10"/>
        <v>3318740</v>
      </c>
      <c r="AU60">
        <v>45.24</v>
      </c>
      <c r="AV60">
        <v>0.55000000000000004</v>
      </c>
      <c r="AW60">
        <v>44.69</v>
      </c>
    </row>
    <row r="61" spans="1:49" hidden="1" outlineLevel="1" x14ac:dyDescent="0.2">
      <c r="A61" t="s">
        <v>348</v>
      </c>
      <c r="B61" s="7" t="s">
        <v>11</v>
      </c>
      <c r="C61" s="1">
        <f t="shared" si="0"/>
        <v>18980</v>
      </c>
      <c r="D61" s="7">
        <f>IF(N61&gt;0, RANK(N61,(N61:P61,Q61:AE61)),0)</f>
        <v>2</v>
      </c>
      <c r="E61" s="7">
        <f>IF(O61&gt;0,RANK(O61,(N61:P61,Q61:AE61)),0)</f>
        <v>1</v>
      </c>
      <c r="F61" s="7">
        <f t="shared" si="1"/>
        <v>0</v>
      </c>
      <c r="G61" s="45">
        <f t="shared" si="2"/>
        <v>1803</v>
      </c>
      <c r="H61" s="48">
        <f t="shared" si="3"/>
        <v>9.4994731296101156E-2</v>
      </c>
      <c r="I61" s="6"/>
      <c r="J61" s="2">
        <f t="shared" si="4"/>
        <v>0.44315068493150683</v>
      </c>
      <c r="K61" s="2">
        <f t="shared" si="5"/>
        <v>0.53814541622760803</v>
      </c>
      <c r="L61" s="2">
        <f t="shared" si="6"/>
        <v>0</v>
      </c>
      <c r="M61" s="2">
        <f t="shared" si="7"/>
        <v>1.8703898840885191E-2</v>
      </c>
      <c r="N61" s="94">
        <v>8411</v>
      </c>
      <c r="O61" s="94">
        <v>10214</v>
      </c>
      <c r="P61" s="1"/>
      <c r="Q61" s="93">
        <v>324</v>
      </c>
      <c r="U61" s="94">
        <v>31</v>
      </c>
      <c r="V61" s="1"/>
      <c r="W61" s="1"/>
      <c r="X61" s="1"/>
      <c r="Y61" s="1"/>
      <c r="Z61" s="1"/>
      <c r="AA61" s="1"/>
      <c r="AB61" s="1"/>
      <c r="AG61" t="str">
        <f t="shared" si="8"/>
        <v>Dover</v>
      </c>
      <c r="AH61" t="s">
        <v>312</v>
      </c>
      <c r="AI61">
        <v>1</v>
      </c>
      <c r="AK61" s="77">
        <v>33</v>
      </c>
      <c r="AL61" s="79">
        <v>17</v>
      </c>
      <c r="AM61" s="79">
        <v>10</v>
      </c>
      <c r="AN61" s="82">
        <v>18820</v>
      </c>
      <c r="AO61" s="82">
        <f t="shared" si="9"/>
        <v>33017</v>
      </c>
      <c r="AP61" t="s">
        <v>142</v>
      </c>
      <c r="AQ61">
        <f t="shared" si="10"/>
        <v>3318820</v>
      </c>
      <c r="AU61">
        <v>29.05</v>
      </c>
      <c r="AV61">
        <v>2.34</v>
      </c>
      <c r="AW61">
        <v>26.72</v>
      </c>
    </row>
    <row r="62" spans="1:49" hidden="1" outlineLevel="1" x14ac:dyDescent="0.2">
      <c r="A62" t="s">
        <v>338</v>
      </c>
      <c r="B62" s="7" t="s">
        <v>11</v>
      </c>
      <c r="C62" s="1">
        <f t="shared" si="0"/>
        <v>1090</v>
      </c>
      <c r="D62" s="7">
        <f>IF(N62&gt;0, RANK(N62,(N62:P62,Q62:AE62)),0)</f>
        <v>2</v>
      </c>
      <c r="E62" s="7">
        <f>IF(O62&gt;0,RANK(O62,(N62:P62,Q62:AE62)),0)</f>
        <v>1</v>
      </c>
      <c r="F62" s="7">
        <f t="shared" si="1"/>
        <v>0</v>
      </c>
      <c r="G62" s="45">
        <f t="shared" si="2"/>
        <v>96</v>
      </c>
      <c r="H62" s="48">
        <f t="shared" si="3"/>
        <v>8.8073394495412849E-2</v>
      </c>
      <c r="I62" s="6"/>
      <c r="J62" s="2">
        <f t="shared" si="4"/>
        <v>0.45137614678899085</v>
      </c>
      <c r="K62" s="2">
        <f t="shared" si="5"/>
        <v>0.5394495412844037</v>
      </c>
      <c r="L62" s="2">
        <f t="shared" si="6"/>
        <v>0</v>
      </c>
      <c r="M62" s="2">
        <f t="shared" si="7"/>
        <v>9.1743119266054496E-3</v>
      </c>
      <c r="N62" s="94">
        <v>492</v>
      </c>
      <c r="O62" s="94">
        <v>588</v>
      </c>
      <c r="P62" s="1"/>
      <c r="Q62" s="93">
        <v>9</v>
      </c>
      <c r="U62" s="94">
        <v>1</v>
      </c>
      <c r="V62" s="1"/>
      <c r="W62" s="1"/>
      <c r="X62" s="1"/>
      <c r="Y62" s="1"/>
      <c r="Z62" s="1"/>
      <c r="AA62" s="1"/>
      <c r="AB62" s="1"/>
      <c r="AG62" t="str">
        <f t="shared" si="8"/>
        <v>Dublin</v>
      </c>
      <c r="AH62" t="s">
        <v>12</v>
      </c>
      <c r="AI62">
        <v>2</v>
      </c>
      <c r="AK62" s="77">
        <v>33</v>
      </c>
      <c r="AL62" s="79">
        <v>5</v>
      </c>
      <c r="AM62" s="79">
        <v>15</v>
      </c>
      <c r="AN62" s="82">
        <v>19140</v>
      </c>
      <c r="AO62" s="82">
        <f t="shared" si="9"/>
        <v>33005</v>
      </c>
      <c r="AP62" t="s">
        <v>656</v>
      </c>
      <c r="AQ62">
        <f t="shared" si="10"/>
        <v>3319140</v>
      </c>
      <c r="AU62">
        <v>29.08</v>
      </c>
      <c r="AV62">
        <v>1.1000000000000001</v>
      </c>
      <c r="AW62">
        <v>27.98</v>
      </c>
    </row>
    <row r="63" spans="1:49" hidden="1" outlineLevel="1" x14ac:dyDescent="0.2">
      <c r="A63" t="s">
        <v>339</v>
      </c>
      <c r="B63" s="7" t="s">
        <v>11</v>
      </c>
      <c r="C63" s="1">
        <f t="shared" si="0"/>
        <v>184</v>
      </c>
      <c r="D63" s="7">
        <f>IF(N63&gt;0, RANK(N63,(N63:P63,Q63:AE63)),0)</f>
        <v>2</v>
      </c>
      <c r="E63" s="7">
        <f>IF(O63&gt;0,RANK(O63,(N63:P63,Q63:AE63)),0)</f>
        <v>1</v>
      </c>
      <c r="F63" s="7">
        <f t="shared" si="1"/>
        <v>0</v>
      </c>
      <c r="G63" s="45">
        <f t="shared" si="2"/>
        <v>75</v>
      </c>
      <c r="H63" s="48">
        <f t="shared" si="3"/>
        <v>0.40760869565217389</v>
      </c>
      <c r="I63" s="6"/>
      <c r="J63" s="2">
        <f t="shared" si="4"/>
        <v>0.28804347826086957</v>
      </c>
      <c r="K63" s="2">
        <f t="shared" si="5"/>
        <v>0.69565217391304346</v>
      </c>
      <c r="L63" s="2">
        <f t="shared" si="6"/>
        <v>0</v>
      </c>
      <c r="M63" s="2">
        <f t="shared" si="7"/>
        <v>1.6304347826086918E-2</v>
      </c>
      <c r="N63" s="94">
        <v>53</v>
      </c>
      <c r="O63" s="94">
        <v>128</v>
      </c>
      <c r="P63" s="1"/>
      <c r="Q63" s="93">
        <v>3</v>
      </c>
      <c r="U63" s="94">
        <v>0</v>
      </c>
      <c r="V63" s="1"/>
      <c r="W63" s="1"/>
      <c r="X63" s="1"/>
      <c r="Y63" s="1"/>
      <c r="Z63" s="1"/>
      <c r="AA63" s="1"/>
      <c r="AB63" s="1"/>
      <c r="AG63" t="str">
        <f t="shared" si="8"/>
        <v>Dummer</v>
      </c>
      <c r="AH63" t="s">
        <v>13</v>
      </c>
      <c r="AI63">
        <v>2</v>
      </c>
      <c r="AK63" s="77">
        <v>33</v>
      </c>
      <c r="AL63" s="79">
        <v>7</v>
      </c>
      <c r="AM63" s="79">
        <v>80</v>
      </c>
      <c r="AN63" s="82">
        <v>19300</v>
      </c>
      <c r="AO63" s="82">
        <f t="shared" si="9"/>
        <v>33007</v>
      </c>
      <c r="AP63" t="s">
        <v>656</v>
      </c>
      <c r="AQ63">
        <f t="shared" si="10"/>
        <v>3319300</v>
      </c>
      <c r="AU63">
        <v>49.04</v>
      </c>
      <c r="AV63">
        <v>1.3</v>
      </c>
      <c r="AW63">
        <v>47.75</v>
      </c>
    </row>
    <row r="64" spans="1:49" hidden="1" outlineLevel="1" x14ac:dyDescent="0.2">
      <c r="A64" t="s">
        <v>340</v>
      </c>
      <c r="B64" s="7" t="s">
        <v>11</v>
      </c>
      <c r="C64" s="1">
        <f t="shared" si="0"/>
        <v>2022</v>
      </c>
      <c r="D64" s="7">
        <f>IF(N64&gt;0, RANK(N64,(N64:P64,Q64:AE64)),0)</f>
        <v>2</v>
      </c>
      <c r="E64" s="7">
        <f>IF(O64&gt;0,RANK(O64,(N64:P64,Q64:AE64)),0)</f>
        <v>1</v>
      </c>
      <c r="F64" s="7">
        <f t="shared" si="1"/>
        <v>0</v>
      </c>
      <c r="G64" s="45">
        <f t="shared" si="2"/>
        <v>902</v>
      </c>
      <c r="H64" s="48">
        <f t="shared" si="3"/>
        <v>0.44609297725024727</v>
      </c>
      <c r="I64" s="6"/>
      <c r="J64" s="2">
        <f t="shared" si="4"/>
        <v>0.2705242334322453</v>
      </c>
      <c r="K64" s="2">
        <f t="shared" si="5"/>
        <v>0.71661721068249262</v>
      </c>
      <c r="L64" s="2">
        <f t="shared" si="6"/>
        <v>0</v>
      </c>
      <c r="M64" s="2">
        <f t="shared" si="7"/>
        <v>1.285855588526208E-2</v>
      </c>
      <c r="N64" s="94">
        <v>547</v>
      </c>
      <c r="O64" s="94">
        <v>1449</v>
      </c>
      <c r="P64" s="1"/>
      <c r="Q64" s="93">
        <v>20</v>
      </c>
      <c r="U64" s="94">
        <v>6</v>
      </c>
      <c r="V64" s="1"/>
      <c r="W64" s="1"/>
      <c r="X64" s="1"/>
      <c r="Y64" s="1"/>
      <c r="Z64" s="1"/>
      <c r="AA64" s="1"/>
      <c r="AB64" s="1"/>
      <c r="AG64" t="str">
        <f t="shared" si="8"/>
        <v>Dunbarton</v>
      </c>
      <c r="AH64" t="s">
        <v>16</v>
      </c>
      <c r="AI64">
        <v>2</v>
      </c>
      <c r="AK64" s="77">
        <v>33</v>
      </c>
      <c r="AL64" s="79">
        <v>13</v>
      </c>
      <c r="AM64" s="79">
        <v>50</v>
      </c>
      <c r="AN64" s="82">
        <v>19460</v>
      </c>
      <c r="AO64" s="82">
        <f t="shared" si="9"/>
        <v>33013</v>
      </c>
      <c r="AP64" t="s">
        <v>656</v>
      </c>
      <c r="AQ64">
        <f t="shared" si="10"/>
        <v>3319460</v>
      </c>
      <c r="AU64">
        <v>31.36</v>
      </c>
      <c r="AV64">
        <v>0.47</v>
      </c>
      <c r="AW64">
        <v>30.89</v>
      </c>
    </row>
    <row r="65" spans="1:49" hidden="1" outlineLevel="1" x14ac:dyDescent="0.2">
      <c r="A65" t="s">
        <v>399</v>
      </c>
      <c r="B65" s="7" t="s">
        <v>11</v>
      </c>
      <c r="C65" s="1">
        <f t="shared" si="0"/>
        <v>7496</v>
      </c>
      <c r="D65" s="7">
        <f>IF(N65&gt;0, RANK(N65,(N65:P65,Q65:AE65)),0)</f>
        <v>1</v>
      </c>
      <c r="E65" s="7">
        <f>IF(O65&gt;0,RANK(O65,(N65:P65,Q65:AE65)),0)</f>
        <v>2</v>
      </c>
      <c r="F65" s="7">
        <f t="shared" si="1"/>
        <v>0</v>
      </c>
      <c r="G65" s="45">
        <f t="shared" si="2"/>
        <v>1312</v>
      </c>
      <c r="H65" s="48">
        <f t="shared" si="3"/>
        <v>0.17502668089647813</v>
      </c>
      <c r="I65" s="6"/>
      <c r="J65" s="2">
        <f t="shared" si="4"/>
        <v>0.57790821771611522</v>
      </c>
      <c r="K65" s="2">
        <f t="shared" si="5"/>
        <v>0.40288153681963712</v>
      </c>
      <c r="L65" s="2">
        <f t="shared" si="6"/>
        <v>0</v>
      </c>
      <c r="M65" s="2">
        <f t="shared" si="7"/>
        <v>1.9210245464247655E-2</v>
      </c>
      <c r="N65" s="94">
        <v>4332</v>
      </c>
      <c r="O65" s="94">
        <v>3020</v>
      </c>
      <c r="P65" s="1"/>
      <c r="Q65" s="93">
        <v>143</v>
      </c>
      <c r="U65" s="94">
        <v>1</v>
      </c>
      <c r="V65" s="1"/>
      <c r="W65" s="1"/>
      <c r="X65" s="1"/>
      <c r="Y65" s="1"/>
      <c r="Z65" s="1"/>
      <c r="AA65" s="1"/>
      <c r="AB65" s="1"/>
      <c r="AG65" t="str">
        <f t="shared" si="8"/>
        <v>Durham</v>
      </c>
      <c r="AH65" t="s">
        <v>312</v>
      </c>
      <c r="AI65">
        <v>1</v>
      </c>
      <c r="AK65" s="77">
        <v>33</v>
      </c>
      <c r="AL65" s="79">
        <v>17</v>
      </c>
      <c r="AM65" s="79">
        <v>15</v>
      </c>
      <c r="AN65" s="82">
        <v>19700</v>
      </c>
      <c r="AO65" s="82">
        <f t="shared" si="9"/>
        <v>33017</v>
      </c>
      <c r="AP65" t="s">
        <v>656</v>
      </c>
      <c r="AQ65">
        <f t="shared" si="10"/>
        <v>3319700</v>
      </c>
      <c r="AU65">
        <v>24.76</v>
      </c>
      <c r="AV65">
        <v>2.37</v>
      </c>
      <c r="AW65">
        <v>22.39</v>
      </c>
    </row>
    <row r="66" spans="1:49" hidden="1" outlineLevel="1" x14ac:dyDescent="0.2">
      <c r="A66" t="s">
        <v>341</v>
      </c>
      <c r="B66" s="7" t="s">
        <v>11</v>
      </c>
      <c r="C66" s="1">
        <f t="shared" si="0"/>
        <v>1664</v>
      </c>
      <c r="D66" s="7">
        <f>IF(N66&gt;0, RANK(N66,(N66:P66,Q66:AE66)),0)</f>
        <v>2</v>
      </c>
      <c r="E66" s="7">
        <f>IF(O66&gt;0,RANK(O66,(N66:P66,Q66:AE66)),0)</f>
        <v>1</v>
      </c>
      <c r="F66" s="7">
        <f t="shared" si="1"/>
        <v>0</v>
      </c>
      <c r="G66" s="45">
        <f t="shared" si="2"/>
        <v>745</v>
      </c>
      <c r="H66" s="48">
        <f t="shared" si="3"/>
        <v>0.44771634615384615</v>
      </c>
      <c r="I66" s="6"/>
      <c r="J66" s="2">
        <f t="shared" si="4"/>
        <v>0.26983173076923078</v>
      </c>
      <c r="K66" s="2">
        <f t="shared" si="5"/>
        <v>0.71754807692307687</v>
      </c>
      <c r="L66" s="2">
        <f t="shared" si="6"/>
        <v>0</v>
      </c>
      <c r="M66" s="2">
        <f t="shared" si="7"/>
        <v>1.2620192307692291E-2</v>
      </c>
      <c r="N66" s="94">
        <v>449</v>
      </c>
      <c r="O66" s="94">
        <v>1194</v>
      </c>
      <c r="P66" s="1"/>
      <c r="Q66" s="93">
        <v>19</v>
      </c>
      <c r="U66" s="94">
        <v>2</v>
      </c>
      <c r="V66" s="1"/>
      <c r="W66" s="1"/>
      <c r="X66" s="1"/>
      <c r="Y66" s="1"/>
      <c r="Z66" s="1"/>
      <c r="AA66" s="1"/>
      <c r="AB66" s="1"/>
      <c r="AG66" t="str">
        <f t="shared" si="8"/>
        <v>East Kingston</v>
      </c>
      <c r="AH66" t="s">
        <v>289</v>
      </c>
      <c r="AI66">
        <v>1</v>
      </c>
      <c r="AK66" s="77">
        <v>33</v>
      </c>
      <c r="AL66" s="79">
        <v>15</v>
      </c>
      <c r="AM66" s="79">
        <v>45</v>
      </c>
      <c r="AN66" s="82">
        <v>21380</v>
      </c>
      <c r="AO66" s="82">
        <f t="shared" si="9"/>
        <v>33015</v>
      </c>
      <c r="AP66" t="s">
        <v>656</v>
      </c>
      <c r="AQ66">
        <f t="shared" si="10"/>
        <v>3321380</v>
      </c>
      <c r="AU66">
        <v>10.050000000000001</v>
      </c>
      <c r="AV66">
        <v>0.06</v>
      </c>
      <c r="AW66">
        <v>9.99</v>
      </c>
    </row>
    <row r="67" spans="1:49" hidden="1" outlineLevel="1" x14ac:dyDescent="0.2">
      <c r="A67" t="s">
        <v>423</v>
      </c>
      <c r="B67" s="7" t="s">
        <v>11</v>
      </c>
      <c r="C67" s="1">
        <f t="shared" ref="C67:C130" si="11">SUM(N67:AE67)</f>
        <v>233</v>
      </c>
      <c r="D67" s="7">
        <f>IF(N67&gt;0, RANK(N67,(N67:P67,Q67:AE67)),0)</f>
        <v>1</v>
      </c>
      <c r="E67" s="7">
        <f>IF(O67&gt;0,RANK(O67,(N67:P67,Q67:AE67)),0)</f>
        <v>2</v>
      </c>
      <c r="F67" s="7">
        <f t="shared" ref="F67:F130" si="12">IF(P67&gt;0,RANK(P67,(N67:AE67)),0)</f>
        <v>0</v>
      </c>
      <c r="G67" s="45">
        <f t="shared" ref="G67:G130" si="13">IF(C67&gt;0,MAX(N67:P67)-LARGE(N67:P67,2),0)</f>
        <v>29</v>
      </c>
      <c r="H67" s="48">
        <f t="shared" ref="H67:H130" si="14">IF(C67&gt;0,G67/C67,0)</f>
        <v>0.12446351931330472</v>
      </c>
      <c r="I67" s="6"/>
      <c r="J67" s="2">
        <f t="shared" ref="J67:J130" si="15">IF(C67=0,"-",N67/C67)</f>
        <v>0.54506437768240346</v>
      </c>
      <c r="K67" s="2">
        <f t="shared" ref="K67:K130" si="16">IF(C67=0,"-",O67/C67)</f>
        <v>0.42060085836909872</v>
      </c>
      <c r="L67" s="2">
        <f t="shared" ref="L67:L130" si="17">IF(C67=0,"-",P67/C67)</f>
        <v>0</v>
      </c>
      <c r="M67" s="2">
        <f t="shared" ref="M67:M130" si="18">IF(C67=0,"-",(1-J67-K67-L67))</f>
        <v>3.4334763948497826E-2</v>
      </c>
      <c r="N67" s="94">
        <v>127</v>
      </c>
      <c r="O67" s="94">
        <v>98</v>
      </c>
      <c r="P67" s="1"/>
      <c r="Q67" s="93">
        <v>8</v>
      </c>
      <c r="U67" s="94">
        <v>0</v>
      </c>
      <c r="V67" s="1"/>
      <c r="W67" s="1"/>
      <c r="X67" s="1"/>
      <c r="Y67" s="1"/>
      <c r="Z67" s="1"/>
      <c r="AA67" s="1"/>
      <c r="AB67" s="1"/>
      <c r="AG67" t="str">
        <f t="shared" ref="AG67:AG130" si="19">A67</f>
        <v>Easton</v>
      </c>
      <c r="AH67" t="s">
        <v>14</v>
      </c>
      <c r="AI67">
        <v>2</v>
      </c>
      <c r="AK67" s="77">
        <v>33</v>
      </c>
      <c r="AL67" s="79">
        <v>9</v>
      </c>
      <c r="AM67" s="79">
        <v>55</v>
      </c>
      <c r="AN67" s="82">
        <v>22020</v>
      </c>
      <c r="AO67" s="82">
        <f t="shared" ref="AO67:AO130" si="20">AK67*1000+AL67</f>
        <v>33009</v>
      </c>
      <c r="AP67" t="s">
        <v>656</v>
      </c>
      <c r="AQ67">
        <f t="shared" ref="AQ67:AQ130" si="21">AK67*100000+AN67</f>
        <v>3322020</v>
      </c>
      <c r="AU67">
        <v>31.19</v>
      </c>
      <c r="AV67">
        <v>0.01</v>
      </c>
      <c r="AW67">
        <v>31.18</v>
      </c>
    </row>
    <row r="68" spans="1:49" hidden="1" outlineLevel="1" x14ac:dyDescent="0.2">
      <c r="A68" t="s">
        <v>342</v>
      </c>
      <c r="B68" s="7" t="s">
        <v>11</v>
      </c>
      <c r="C68" s="1">
        <f t="shared" si="11"/>
        <v>305</v>
      </c>
      <c r="D68" s="7">
        <f>IF(N68&gt;0, RANK(N68,(N68:P68,Q68:AE68)),0)</f>
        <v>2</v>
      </c>
      <c r="E68" s="7">
        <f>IF(O68&gt;0,RANK(O68,(N68:P68,Q68:AE68)),0)</f>
        <v>1</v>
      </c>
      <c r="F68" s="7">
        <f t="shared" si="12"/>
        <v>0</v>
      </c>
      <c r="G68" s="45">
        <f t="shared" si="13"/>
        <v>43</v>
      </c>
      <c r="H68" s="48">
        <f t="shared" si="14"/>
        <v>0.14098360655737704</v>
      </c>
      <c r="I68" s="6"/>
      <c r="J68" s="2">
        <f t="shared" si="15"/>
        <v>0.42295081967213116</v>
      </c>
      <c r="K68" s="2">
        <f t="shared" si="16"/>
        <v>0.56393442622950818</v>
      </c>
      <c r="L68" s="2">
        <f t="shared" si="17"/>
        <v>0</v>
      </c>
      <c r="M68" s="2">
        <f t="shared" si="18"/>
        <v>1.3114754098360604E-2</v>
      </c>
      <c r="N68" s="94">
        <v>129</v>
      </c>
      <c r="O68" s="94">
        <v>172</v>
      </c>
      <c r="P68" s="1"/>
      <c r="Q68" s="93">
        <v>4</v>
      </c>
      <c r="U68" s="94">
        <v>0</v>
      </c>
      <c r="V68" s="1"/>
      <c r="W68" s="1"/>
      <c r="X68" s="1"/>
      <c r="Y68" s="1"/>
      <c r="Z68" s="1"/>
      <c r="AA68" s="1"/>
      <c r="AB68" s="1"/>
      <c r="AG68" t="str">
        <f t="shared" si="19"/>
        <v>Eaton</v>
      </c>
      <c r="AH68" t="s">
        <v>792</v>
      </c>
      <c r="AI68">
        <v>1</v>
      </c>
      <c r="AK68" s="77">
        <v>33</v>
      </c>
      <c r="AL68" s="79">
        <v>3</v>
      </c>
      <c r="AM68" s="79">
        <v>30</v>
      </c>
      <c r="AN68" s="82">
        <v>23380</v>
      </c>
      <c r="AO68" s="82">
        <f t="shared" si="20"/>
        <v>33003</v>
      </c>
      <c r="AP68" t="s">
        <v>656</v>
      </c>
      <c r="AQ68">
        <f t="shared" si="21"/>
        <v>3323380</v>
      </c>
      <c r="AU68">
        <v>25.58</v>
      </c>
      <c r="AV68">
        <v>1.18</v>
      </c>
      <c r="AW68">
        <v>24.39</v>
      </c>
    </row>
    <row r="69" spans="1:49" hidden="1" outlineLevel="1" x14ac:dyDescent="0.2">
      <c r="A69" t="s">
        <v>343</v>
      </c>
      <c r="B69" s="7" t="s">
        <v>11</v>
      </c>
      <c r="C69" s="1">
        <f t="shared" si="11"/>
        <v>925</v>
      </c>
      <c r="D69" s="7">
        <f>IF(N69&gt;0, RANK(N69,(N69:P69,Q69:AE69)),0)</f>
        <v>2</v>
      </c>
      <c r="E69" s="7">
        <f>IF(O69&gt;0,RANK(O69,(N69:P69,Q69:AE69)),0)</f>
        <v>1</v>
      </c>
      <c r="F69" s="7">
        <f t="shared" si="12"/>
        <v>0</v>
      </c>
      <c r="G69" s="45">
        <f t="shared" si="13"/>
        <v>369</v>
      </c>
      <c r="H69" s="48">
        <f t="shared" si="14"/>
        <v>0.3989189189189189</v>
      </c>
      <c r="I69" s="6"/>
      <c r="J69" s="2">
        <f t="shared" si="15"/>
        <v>0.29297297297297298</v>
      </c>
      <c r="K69" s="2">
        <f t="shared" si="16"/>
        <v>0.69189189189189193</v>
      </c>
      <c r="L69" s="2">
        <f t="shared" si="17"/>
        <v>0</v>
      </c>
      <c r="M69" s="2">
        <f t="shared" si="18"/>
        <v>1.5135135135135092E-2</v>
      </c>
      <c r="N69" s="94">
        <v>271</v>
      </c>
      <c r="O69" s="94">
        <v>640</v>
      </c>
      <c r="P69" s="1"/>
      <c r="Q69" s="93">
        <v>13</v>
      </c>
      <c r="U69" s="94">
        <v>1</v>
      </c>
      <c r="V69" s="1"/>
      <c r="W69" s="1"/>
      <c r="X69" s="1"/>
      <c r="Y69" s="1"/>
      <c r="Z69" s="1"/>
      <c r="AA69" s="1"/>
      <c r="AB69" s="1"/>
      <c r="AG69" t="str">
        <f t="shared" si="19"/>
        <v>Effingham</v>
      </c>
      <c r="AH69" t="s">
        <v>792</v>
      </c>
      <c r="AI69">
        <v>1</v>
      </c>
      <c r="AK69" s="77">
        <v>33</v>
      </c>
      <c r="AL69" s="79">
        <v>3</v>
      </c>
      <c r="AM69" s="79">
        <v>35</v>
      </c>
      <c r="AN69" s="82">
        <v>23620</v>
      </c>
      <c r="AO69" s="82">
        <f t="shared" si="20"/>
        <v>33003</v>
      </c>
      <c r="AP69" t="s">
        <v>656</v>
      </c>
      <c r="AQ69">
        <f t="shared" si="21"/>
        <v>3323620</v>
      </c>
      <c r="AU69">
        <v>39.65</v>
      </c>
      <c r="AV69">
        <v>1.1100000000000001</v>
      </c>
      <c r="AW69">
        <v>38.549999999999997</v>
      </c>
    </row>
    <row r="70" spans="1:49" hidden="1" outlineLevel="1" x14ac:dyDescent="0.2">
      <c r="A70" t="s">
        <v>600</v>
      </c>
      <c r="B70" s="7" t="s">
        <v>11</v>
      </c>
      <c r="C70" s="1">
        <f t="shared" si="11"/>
        <v>76</v>
      </c>
      <c r="D70" s="7">
        <f>IF(N70&gt;0, RANK(N70,(N70:P70,Q70:AE70)),0)</f>
        <v>2</v>
      </c>
      <c r="E70" s="7">
        <f>IF(O70&gt;0,RANK(O70,(N70:P70,Q70:AE70)),0)</f>
        <v>1</v>
      </c>
      <c r="F70" s="7">
        <f t="shared" si="12"/>
        <v>0</v>
      </c>
      <c r="G70" s="45">
        <f t="shared" si="13"/>
        <v>11</v>
      </c>
      <c r="H70" s="48">
        <f t="shared" si="14"/>
        <v>0.14473684210526316</v>
      </c>
      <c r="I70" s="6"/>
      <c r="J70" s="2">
        <f t="shared" si="15"/>
        <v>0.42105263157894735</v>
      </c>
      <c r="K70" s="2">
        <f t="shared" si="16"/>
        <v>0.56578947368421051</v>
      </c>
      <c r="L70" s="2">
        <f t="shared" si="17"/>
        <v>0</v>
      </c>
      <c r="M70" s="2">
        <f t="shared" si="18"/>
        <v>1.3157894736842146E-2</v>
      </c>
      <c r="N70" s="94">
        <v>32</v>
      </c>
      <c r="O70" s="94">
        <v>43</v>
      </c>
      <c r="P70" s="1"/>
      <c r="Q70" s="93">
        <v>1</v>
      </c>
      <c r="U70" s="94">
        <v>0</v>
      </c>
      <c r="V70" s="1"/>
      <c r="W70" s="1"/>
      <c r="X70" s="1"/>
      <c r="Y70" s="1"/>
      <c r="Z70" s="1"/>
      <c r="AA70" s="1"/>
      <c r="AB70" s="1"/>
      <c r="AG70" t="str">
        <f t="shared" si="19"/>
        <v>Ellsworth</v>
      </c>
      <c r="AH70" t="s">
        <v>14</v>
      </c>
      <c r="AI70">
        <v>2</v>
      </c>
      <c r="AK70" s="77">
        <v>33</v>
      </c>
      <c r="AL70" s="79">
        <v>9</v>
      </c>
      <c r="AM70" s="79">
        <v>60</v>
      </c>
      <c r="AN70" s="82">
        <v>23860</v>
      </c>
      <c r="AO70" s="82">
        <f t="shared" si="20"/>
        <v>33009</v>
      </c>
      <c r="AP70" t="s">
        <v>656</v>
      </c>
      <c r="AQ70">
        <f t="shared" si="21"/>
        <v>3323860</v>
      </c>
      <c r="AU70">
        <v>21.48</v>
      </c>
      <c r="AV70">
        <v>0.1</v>
      </c>
      <c r="AW70">
        <v>21.39</v>
      </c>
    </row>
    <row r="71" spans="1:49" hidden="1" outlineLevel="1" x14ac:dyDescent="0.2">
      <c r="A71" t="s">
        <v>424</v>
      </c>
      <c r="B71" s="7" t="s">
        <v>11</v>
      </c>
      <c r="C71" s="1">
        <f t="shared" si="11"/>
        <v>2738</v>
      </c>
      <c r="D71" s="7">
        <f>IF(N71&gt;0, RANK(N71,(N71:P71,Q71:AE71)),0)</f>
        <v>2</v>
      </c>
      <c r="E71" s="7">
        <f>IF(O71&gt;0,RANK(O71,(N71:P71,Q71:AE71)),0)</f>
        <v>1</v>
      </c>
      <c r="F71" s="7">
        <f t="shared" si="12"/>
        <v>0</v>
      </c>
      <c r="G71" s="45">
        <f t="shared" si="13"/>
        <v>329</v>
      </c>
      <c r="H71" s="48">
        <f t="shared" si="14"/>
        <v>0.12016070124178233</v>
      </c>
      <c r="I71" s="6"/>
      <c r="J71" s="2">
        <f t="shared" si="15"/>
        <v>0.43243243243243246</v>
      </c>
      <c r="K71" s="2">
        <f t="shared" si="16"/>
        <v>0.55259313367421481</v>
      </c>
      <c r="L71" s="2">
        <f t="shared" si="17"/>
        <v>0</v>
      </c>
      <c r="M71" s="2">
        <f t="shared" si="18"/>
        <v>1.4974433893352734E-2</v>
      </c>
      <c r="N71" s="94">
        <v>1184</v>
      </c>
      <c r="O71" s="94">
        <v>1513</v>
      </c>
      <c r="P71" s="1"/>
      <c r="Q71" s="93">
        <v>40</v>
      </c>
      <c r="U71" s="94">
        <v>1</v>
      </c>
      <c r="V71" s="1"/>
      <c r="W71" s="1"/>
      <c r="X71" s="1"/>
      <c r="Y71" s="1"/>
      <c r="Z71" s="1"/>
      <c r="AA71" s="1"/>
      <c r="AB71" s="1"/>
      <c r="AG71" t="str">
        <f t="shared" si="19"/>
        <v>Enfield</v>
      </c>
      <c r="AH71" t="s">
        <v>14</v>
      </c>
      <c r="AI71">
        <v>2</v>
      </c>
      <c r="AK71" s="77">
        <v>33</v>
      </c>
      <c r="AL71" s="79">
        <v>9</v>
      </c>
      <c r="AM71" s="79">
        <v>65</v>
      </c>
      <c r="AN71" s="82">
        <v>24340</v>
      </c>
      <c r="AO71" s="82">
        <f t="shared" si="20"/>
        <v>33009</v>
      </c>
      <c r="AP71" t="s">
        <v>656</v>
      </c>
      <c r="AQ71">
        <f t="shared" si="21"/>
        <v>3324340</v>
      </c>
      <c r="AU71">
        <v>43.1</v>
      </c>
      <c r="AV71">
        <v>2.85</v>
      </c>
      <c r="AW71">
        <v>40.25</v>
      </c>
    </row>
    <row r="72" spans="1:49" hidden="1" outlineLevel="1" x14ac:dyDescent="0.2">
      <c r="A72" t="s">
        <v>344</v>
      </c>
      <c r="B72" s="7" t="s">
        <v>11</v>
      </c>
      <c r="C72" s="1">
        <f t="shared" si="11"/>
        <v>4308</v>
      </c>
      <c r="D72" s="7">
        <f>IF(N72&gt;0, RANK(N72,(N72:P72,Q72:AE72)),0)</f>
        <v>2</v>
      </c>
      <c r="E72" s="7">
        <f>IF(O72&gt;0,RANK(O72,(N72:P72,Q72:AE72)),0)</f>
        <v>1</v>
      </c>
      <c r="F72" s="7">
        <f t="shared" si="12"/>
        <v>0</v>
      </c>
      <c r="G72" s="45">
        <f t="shared" si="13"/>
        <v>1960</v>
      </c>
      <c r="H72" s="48">
        <f t="shared" si="14"/>
        <v>0.45496750232126276</v>
      </c>
      <c r="I72" s="6"/>
      <c r="J72" s="2">
        <f t="shared" si="15"/>
        <v>0.26601671309192199</v>
      </c>
      <c r="K72" s="2">
        <f t="shared" si="16"/>
        <v>0.7209842154131848</v>
      </c>
      <c r="L72" s="2">
        <f t="shared" si="17"/>
        <v>0</v>
      </c>
      <c r="M72" s="2">
        <f t="shared" si="18"/>
        <v>1.2999071494893211E-2</v>
      </c>
      <c r="N72" s="94">
        <v>1146</v>
      </c>
      <c r="O72" s="94">
        <v>3106</v>
      </c>
      <c r="P72" s="1"/>
      <c r="Q72" s="93">
        <v>54</v>
      </c>
      <c r="U72" s="94">
        <v>2</v>
      </c>
      <c r="V72" s="1"/>
      <c r="W72" s="1"/>
      <c r="X72" s="1"/>
      <c r="Y72" s="1"/>
      <c r="Z72" s="1"/>
      <c r="AA72" s="1"/>
      <c r="AB72" s="1"/>
      <c r="AG72" t="str">
        <f t="shared" si="19"/>
        <v>Epping</v>
      </c>
      <c r="AH72" t="s">
        <v>289</v>
      </c>
      <c r="AI72">
        <v>1</v>
      </c>
      <c r="AK72" s="77">
        <v>33</v>
      </c>
      <c r="AL72" s="79">
        <v>15</v>
      </c>
      <c r="AM72" s="79">
        <v>50</v>
      </c>
      <c r="AN72" s="82">
        <v>24660</v>
      </c>
      <c r="AO72" s="82">
        <f t="shared" si="20"/>
        <v>33015</v>
      </c>
      <c r="AP72" t="s">
        <v>656</v>
      </c>
      <c r="AQ72">
        <f t="shared" si="21"/>
        <v>3324660</v>
      </c>
      <c r="AU72">
        <v>26.23</v>
      </c>
      <c r="AV72">
        <v>0.2</v>
      </c>
      <c r="AW72">
        <v>26.03</v>
      </c>
    </row>
    <row r="73" spans="1:49" hidden="1" outlineLevel="1" x14ac:dyDescent="0.2">
      <c r="A73" t="s">
        <v>345</v>
      </c>
      <c r="B73" s="7" t="s">
        <v>11</v>
      </c>
      <c r="C73" s="1">
        <f t="shared" si="11"/>
        <v>2908</v>
      </c>
      <c r="D73" s="7">
        <f>IF(N73&gt;0, RANK(N73,(N73:P73,Q73:AE73)),0)</f>
        <v>2</v>
      </c>
      <c r="E73" s="7">
        <f>IF(O73&gt;0,RANK(O73,(N73:P73,Q73:AE73)),0)</f>
        <v>1</v>
      </c>
      <c r="F73" s="7">
        <f t="shared" si="12"/>
        <v>0</v>
      </c>
      <c r="G73" s="45">
        <f t="shared" si="13"/>
        <v>1592</v>
      </c>
      <c r="H73" s="48">
        <f t="shared" si="14"/>
        <v>0.54745529573590102</v>
      </c>
      <c r="I73" s="6"/>
      <c r="J73" s="2">
        <f t="shared" si="15"/>
        <v>0.218707015130674</v>
      </c>
      <c r="K73" s="2">
        <f t="shared" si="16"/>
        <v>0.76616231086657494</v>
      </c>
      <c r="L73" s="2">
        <f t="shared" si="17"/>
        <v>0</v>
      </c>
      <c r="M73" s="2">
        <f t="shared" si="18"/>
        <v>1.5130674002751032E-2</v>
      </c>
      <c r="N73" s="94">
        <v>636</v>
      </c>
      <c r="O73" s="94">
        <v>2228</v>
      </c>
      <c r="P73" s="1"/>
      <c r="Q73" s="93">
        <v>43</v>
      </c>
      <c r="U73" s="94">
        <v>1</v>
      </c>
      <c r="V73" s="1"/>
      <c r="W73" s="1"/>
      <c r="X73" s="1"/>
      <c r="Y73" s="1"/>
      <c r="Z73" s="1"/>
      <c r="AA73" s="1"/>
      <c r="AB73" s="1"/>
      <c r="AG73" t="str">
        <f t="shared" si="19"/>
        <v>Epsom</v>
      </c>
      <c r="AH73" t="s">
        <v>16</v>
      </c>
      <c r="AI73">
        <v>2</v>
      </c>
      <c r="AK73" s="77">
        <v>33</v>
      </c>
      <c r="AL73" s="79">
        <v>13</v>
      </c>
      <c r="AM73" s="79">
        <v>55</v>
      </c>
      <c r="AN73" s="82">
        <v>24900</v>
      </c>
      <c r="AO73" s="82">
        <f t="shared" si="20"/>
        <v>33013</v>
      </c>
      <c r="AP73" t="s">
        <v>656</v>
      </c>
      <c r="AQ73">
        <f t="shared" si="21"/>
        <v>3324900</v>
      </c>
      <c r="AU73">
        <v>34.369999999999997</v>
      </c>
      <c r="AV73">
        <v>0.2</v>
      </c>
      <c r="AW73">
        <v>34.17</v>
      </c>
    </row>
    <row r="74" spans="1:49" hidden="1" outlineLevel="1" x14ac:dyDescent="0.2">
      <c r="A74" t="s">
        <v>346</v>
      </c>
      <c r="B74" s="7" t="s">
        <v>11</v>
      </c>
      <c r="C74" s="1">
        <f t="shared" si="11"/>
        <v>215</v>
      </c>
      <c r="D74" s="7">
        <f>IF(N74&gt;0, RANK(N74,(N74:P74,Q74:AE74)),0)</f>
        <v>2</v>
      </c>
      <c r="E74" s="7">
        <f>IF(O74&gt;0,RANK(O74,(N74:P74,Q74:AE74)),0)</f>
        <v>1</v>
      </c>
      <c r="F74" s="7">
        <f t="shared" si="12"/>
        <v>0</v>
      </c>
      <c r="G74" s="45">
        <f t="shared" si="13"/>
        <v>154</v>
      </c>
      <c r="H74" s="48">
        <f t="shared" si="14"/>
        <v>0.71627906976744182</v>
      </c>
      <c r="I74" s="6"/>
      <c r="J74" s="2">
        <f t="shared" si="15"/>
        <v>0.13488372093023257</v>
      </c>
      <c r="K74" s="2">
        <f t="shared" si="16"/>
        <v>0.85116279069767442</v>
      </c>
      <c r="L74" s="2">
        <f t="shared" si="17"/>
        <v>0</v>
      </c>
      <c r="M74" s="2">
        <f t="shared" si="18"/>
        <v>1.3953488372092981E-2</v>
      </c>
      <c r="N74" s="94">
        <v>29</v>
      </c>
      <c r="O74" s="94">
        <v>183</v>
      </c>
      <c r="P74" s="1"/>
      <c r="Q74" s="93">
        <v>3</v>
      </c>
      <c r="U74" s="94">
        <v>0</v>
      </c>
      <c r="V74" s="1"/>
      <c r="W74" s="1"/>
      <c r="X74" s="1"/>
      <c r="Y74" s="1"/>
      <c r="Z74" s="1"/>
      <c r="AA74" s="1"/>
      <c r="AB74" s="1"/>
      <c r="AG74" t="str">
        <f t="shared" si="19"/>
        <v>Errol</v>
      </c>
      <c r="AH74" t="s">
        <v>13</v>
      </c>
      <c r="AI74">
        <v>2</v>
      </c>
      <c r="AK74" s="77">
        <v>33</v>
      </c>
      <c r="AL74" s="79">
        <v>7</v>
      </c>
      <c r="AM74" s="79">
        <v>85</v>
      </c>
      <c r="AN74" s="82">
        <v>25140</v>
      </c>
      <c r="AO74" s="82">
        <f t="shared" si="20"/>
        <v>33007</v>
      </c>
      <c r="AP74" t="s">
        <v>656</v>
      </c>
      <c r="AQ74">
        <f t="shared" si="21"/>
        <v>3325140</v>
      </c>
      <c r="AU74">
        <v>69.59</v>
      </c>
      <c r="AV74">
        <v>8.6300000000000008</v>
      </c>
      <c r="AW74">
        <v>60.97</v>
      </c>
    </row>
    <row r="75" spans="1:49" hidden="1" outlineLevel="1" x14ac:dyDescent="0.2">
      <c r="A75" t="s">
        <v>601</v>
      </c>
      <c r="B75" s="7" t="s">
        <v>11</v>
      </c>
      <c r="C75" s="1">
        <f t="shared" si="11"/>
        <v>10213</v>
      </c>
      <c r="D75" s="7">
        <f>IF(N75&gt;0, RANK(N75,(N75:P75,Q75:AE75)),0)</f>
        <v>2</v>
      </c>
      <c r="E75" s="7">
        <f>IF(O75&gt;0,RANK(O75,(N75:P75,Q75:AE75)),0)</f>
        <v>1</v>
      </c>
      <c r="F75" s="7">
        <f t="shared" si="12"/>
        <v>0</v>
      </c>
      <c r="G75" s="45">
        <f t="shared" si="13"/>
        <v>783</v>
      </c>
      <c r="H75" s="48">
        <f t="shared" si="14"/>
        <v>7.6666993048075976E-2</v>
      </c>
      <c r="I75" s="6"/>
      <c r="J75" s="2">
        <f t="shared" si="15"/>
        <v>0.45628121022226575</v>
      </c>
      <c r="K75" s="2">
        <f t="shared" si="16"/>
        <v>0.53294820327034176</v>
      </c>
      <c r="L75" s="2">
        <f t="shared" si="17"/>
        <v>0</v>
      </c>
      <c r="M75" s="2">
        <f t="shared" si="18"/>
        <v>1.0770586507392488E-2</v>
      </c>
      <c r="N75" s="94">
        <v>4660</v>
      </c>
      <c r="O75" s="94">
        <v>5443</v>
      </c>
      <c r="P75" s="1"/>
      <c r="Q75" s="93">
        <v>109</v>
      </c>
      <c r="U75" s="94">
        <v>1</v>
      </c>
      <c r="V75" s="1"/>
      <c r="W75" s="1"/>
      <c r="X75" s="1"/>
      <c r="Y75" s="1"/>
      <c r="Z75" s="1"/>
      <c r="AA75" s="1"/>
      <c r="AB75" s="1"/>
      <c r="AG75" t="str">
        <f t="shared" si="19"/>
        <v>Exeter</v>
      </c>
      <c r="AH75" t="s">
        <v>289</v>
      </c>
      <c r="AI75">
        <v>1</v>
      </c>
      <c r="AK75" s="77">
        <v>33</v>
      </c>
      <c r="AL75" s="79">
        <v>15</v>
      </c>
      <c r="AM75" s="79">
        <v>55</v>
      </c>
      <c r="AN75" s="82">
        <v>25380</v>
      </c>
      <c r="AO75" s="82">
        <f t="shared" si="20"/>
        <v>33015</v>
      </c>
      <c r="AP75" t="s">
        <v>656</v>
      </c>
      <c r="AQ75">
        <f t="shared" si="21"/>
        <v>3325380</v>
      </c>
      <c r="AU75">
        <v>20.010000000000002</v>
      </c>
      <c r="AV75">
        <v>0.37</v>
      </c>
      <c r="AW75">
        <v>19.64</v>
      </c>
    </row>
    <row r="76" spans="1:49" hidden="1" outlineLevel="1" x14ac:dyDescent="0.2">
      <c r="A76" t="s">
        <v>425</v>
      </c>
      <c r="B76" s="7" t="s">
        <v>11</v>
      </c>
      <c r="C76" s="1">
        <f t="shared" si="11"/>
        <v>3406</v>
      </c>
      <c r="D76" s="7">
        <f>IF(N76&gt;0, RANK(N76,(N76:P76,Q76:AE76)),0)</f>
        <v>2</v>
      </c>
      <c r="E76" s="7">
        <f>IF(O76&gt;0,RANK(O76,(N76:P76,Q76:AE76)),0)</f>
        <v>1</v>
      </c>
      <c r="F76" s="7">
        <f t="shared" si="12"/>
        <v>0</v>
      </c>
      <c r="G76" s="45">
        <f t="shared" si="13"/>
        <v>1752</v>
      </c>
      <c r="H76" s="48">
        <f t="shared" si="14"/>
        <v>0.51438637698179679</v>
      </c>
      <c r="I76" s="6"/>
      <c r="J76" s="2">
        <f t="shared" si="15"/>
        <v>0.23165002935995302</v>
      </c>
      <c r="K76" s="2">
        <f t="shared" si="16"/>
        <v>0.74603640634174984</v>
      </c>
      <c r="L76" s="2">
        <f t="shared" si="17"/>
        <v>0</v>
      </c>
      <c r="M76" s="2">
        <f t="shared" si="18"/>
        <v>2.2313564298297117E-2</v>
      </c>
      <c r="N76" s="94">
        <v>789</v>
      </c>
      <c r="O76" s="94">
        <v>2541</v>
      </c>
      <c r="P76" s="1"/>
      <c r="Q76" s="93">
        <v>69</v>
      </c>
      <c r="U76" s="94">
        <v>7</v>
      </c>
      <c r="V76" s="1"/>
      <c r="W76" s="1"/>
      <c r="X76" s="1"/>
      <c r="Y76" s="1"/>
      <c r="Z76" s="1"/>
      <c r="AA76" s="1"/>
      <c r="AB76" s="1"/>
      <c r="AG76" t="str">
        <f t="shared" si="19"/>
        <v>Farmington</v>
      </c>
      <c r="AH76" t="s">
        <v>312</v>
      </c>
      <c r="AI76">
        <v>1</v>
      </c>
      <c r="AK76" s="77">
        <v>33</v>
      </c>
      <c r="AL76" s="79">
        <v>17</v>
      </c>
      <c r="AM76" s="79">
        <v>20</v>
      </c>
      <c r="AN76" s="82">
        <v>26020</v>
      </c>
      <c r="AO76" s="82">
        <f t="shared" si="20"/>
        <v>33017</v>
      </c>
      <c r="AP76" t="s">
        <v>656</v>
      </c>
      <c r="AQ76">
        <f t="shared" si="21"/>
        <v>3326020</v>
      </c>
      <c r="AU76">
        <v>37.479999999999997</v>
      </c>
      <c r="AV76">
        <v>0.33</v>
      </c>
      <c r="AW76">
        <v>37.15</v>
      </c>
    </row>
    <row r="77" spans="1:49" hidden="1" outlineLevel="1" x14ac:dyDescent="0.2">
      <c r="A77" t="s">
        <v>832</v>
      </c>
      <c r="B77" s="7" t="s">
        <v>11</v>
      </c>
      <c r="C77" s="1">
        <f t="shared" si="11"/>
        <v>1313</v>
      </c>
      <c r="D77" s="7">
        <f>IF(N77&gt;0, RANK(N77,(N77:P77,Q77:AE77)),0)</f>
        <v>2</v>
      </c>
      <c r="E77" s="7">
        <f>IF(O77&gt;0,RANK(O77,(N77:P77,Q77:AE77)),0)</f>
        <v>1</v>
      </c>
      <c r="F77" s="7">
        <f t="shared" si="12"/>
        <v>0</v>
      </c>
      <c r="G77" s="45">
        <f t="shared" si="13"/>
        <v>392</v>
      </c>
      <c r="H77" s="48">
        <f t="shared" si="14"/>
        <v>0.29855293221629853</v>
      </c>
      <c r="I77" s="6"/>
      <c r="J77" s="2">
        <f t="shared" si="15"/>
        <v>0.33663366336633666</v>
      </c>
      <c r="K77" s="2">
        <f t="shared" si="16"/>
        <v>0.63518659558263524</v>
      </c>
      <c r="L77" s="2">
        <f t="shared" si="17"/>
        <v>0</v>
      </c>
      <c r="M77" s="2">
        <f t="shared" si="18"/>
        <v>2.8179741051028051E-2</v>
      </c>
      <c r="N77" s="94">
        <v>442</v>
      </c>
      <c r="O77" s="94">
        <v>834</v>
      </c>
      <c r="P77" s="1"/>
      <c r="Q77" s="93">
        <v>28</v>
      </c>
      <c r="U77" s="94">
        <v>9</v>
      </c>
      <c r="V77" s="1"/>
      <c r="W77" s="1"/>
      <c r="X77" s="1"/>
      <c r="Y77" s="1"/>
      <c r="Z77" s="1"/>
      <c r="AA77" s="1"/>
      <c r="AB77" s="1"/>
      <c r="AG77" t="str">
        <f t="shared" si="19"/>
        <v>Fitzwilliam</v>
      </c>
      <c r="AH77" t="s">
        <v>12</v>
      </c>
      <c r="AI77">
        <v>2</v>
      </c>
      <c r="AK77" s="77">
        <v>33</v>
      </c>
      <c r="AL77" s="79">
        <v>5</v>
      </c>
      <c r="AM77" s="79">
        <v>20</v>
      </c>
      <c r="AN77" s="82">
        <v>26500</v>
      </c>
      <c r="AO77" s="82">
        <f t="shared" si="20"/>
        <v>33005</v>
      </c>
      <c r="AP77" t="s">
        <v>656</v>
      </c>
      <c r="AQ77">
        <f t="shared" si="21"/>
        <v>3326500</v>
      </c>
      <c r="AU77">
        <v>36.03</v>
      </c>
      <c r="AV77">
        <v>1.41</v>
      </c>
      <c r="AW77">
        <v>34.619999999999997</v>
      </c>
    </row>
    <row r="78" spans="1:49" hidden="1" outlineLevel="1" x14ac:dyDescent="0.2">
      <c r="A78" t="s">
        <v>833</v>
      </c>
      <c r="B78" s="7" t="s">
        <v>11</v>
      </c>
      <c r="C78" s="1">
        <f t="shared" si="11"/>
        <v>1129</v>
      </c>
      <c r="D78" s="7">
        <f>IF(N78&gt;0, RANK(N78,(N78:P78,Q78:AE78)),0)</f>
        <v>2</v>
      </c>
      <c r="E78" s="7">
        <f>IF(O78&gt;0,RANK(O78,(N78:P78,Q78:AE78)),0)</f>
        <v>1</v>
      </c>
      <c r="F78" s="7">
        <f t="shared" si="12"/>
        <v>0</v>
      </c>
      <c r="G78" s="45">
        <f t="shared" si="13"/>
        <v>306</v>
      </c>
      <c r="H78" s="48">
        <f t="shared" si="14"/>
        <v>0.27103631532329497</v>
      </c>
      <c r="I78" s="6"/>
      <c r="J78" s="2">
        <f t="shared" si="15"/>
        <v>0.35429583702391498</v>
      </c>
      <c r="K78" s="2">
        <f t="shared" si="16"/>
        <v>0.62533215234720996</v>
      </c>
      <c r="L78" s="2">
        <f t="shared" si="17"/>
        <v>0</v>
      </c>
      <c r="M78" s="2">
        <f t="shared" si="18"/>
        <v>2.0372010628875059E-2</v>
      </c>
      <c r="N78" s="94">
        <v>400</v>
      </c>
      <c r="O78" s="94">
        <v>706</v>
      </c>
      <c r="P78" s="1"/>
      <c r="Q78" s="93">
        <v>23</v>
      </c>
      <c r="U78" s="94">
        <v>0</v>
      </c>
      <c r="V78" s="1"/>
      <c r="W78" s="1"/>
      <c r="X78" s="1"/>
      <c r="Y78" s="1"/>
      <c r="Z78" s="1"/>
      <c r="AA78" s="1"/>
      <c r="AB78" s="1"/>
      <c r="AG78" t="str">
        <f t="shared" si="19"/>
        <v>Francestown</v>
      </c>
      <c r="AH78" t="s">
        <v>15</v>
      </c>
      <c r="AI78">
        <v>2</v>
      </c>
      <c r="AK78" s="77">
        <v>33</v>
      </c>
      <c r="AL78" s="79">
        <v>11</v>
      </c>
      <c r="AM78" s="79">
        <v>35</v>
      </c>
      <c r="AN78" s="82">
        <v>27140</v>
      </c>
      <c r="AO78" s="82">
        <f t="shared" si="20"/>
        <v>33011</v>
      </c>
      <c r="AP78" t="s">
        <v>656</v>
      </c>
      <c r="AQ78">
        <f t="shared" si="21"/>
        <v>3327140</v>
      </c>
      <c r="AU78">
        <v>30.7</v>
      </c>
      <c r="AV78">
        <v>0.53</v>
      </c>
      <c r="AW78">
        <v>30.16</v>
      </c>
    </row>
    <row r="79" spans="1:49" hidden="1" outlineLevel="1" x14ac:dyDescent="0.2">
      <c r="A79" t="s">
        <v>815</v>
      </c>
      <c r="B79" s="7" t="s">
        <v>11</v>
      </c>
      <c r="C79" s="1">
        <f t="shared" si="11"/>
        <v>806</v>
      </c>
      <c r="D79" s="7">
        <f>IF(N79&gt;0, RANK(N79,(N79:P79,Q79:AE79)),0)</f>
        <v>2</v>
      </c>
      <c r="E79" s="7">
        <f>IF(O79&gt;0,RANK(O79,(N79:P79,Q79:AE79)),0)</f>
        <v>1</v>
      </c>
      <c r="F79" s="7">
        <f t="shared" si="12"/>
        <v>0</v>
      </c>
      <c r="G79" s="45">
        <f t="shared" si="13"/>
        <v>39</v>
      </c>
      <c r="H79" s="48">
        <f t="shared" si="14"/>
        <v>4.8387096774193547E-2</v>
      </c>
      <c r="I79" s="6"/>
      <c r="J79" s="2">
        <f t="shared" si="15"/>
        <v>0.47022332506203474</v>
      </c>
      <c r="K79" s="2">
        <f t="shared" si="16"/>
        <v>0.5186104218362283</v>
      </c>
      <c r="L79" s="2">
        <f t="shared" si="17"/>
        <v>0</v>
      </c>
      <c r="M79" s="2">
        <f t="shared" si="18"/>
        <v>1.1166253101737023E-2</v>
      </c>
      <c r="N79" s="94">
        <v>379</v>
      </c>
      <c r="O79" s="94">
        <v>418</v>
      </c>
      <c r="P79" s="1"/>
      <c r="Q79" s="93">
        <v>9</v>
      </c>
      <c r="U79" s="94">
        <v>0</v>
      </c>
      <c r="V79" s="1"/>
      <c r="W79" s="1"/>
      <c r="X79" s="1"/>
      <c r="Y79" s="1"/>
      <c r="Z79" s="1"/>
      <c r="AA79" s="1"/>
      <c r="AB79" s="1"/>
      <c r="AG79" t="str">
        <f t="shared" si="19"/>
        <v>Franconia</v>
      </c>
      <c r="AH79" t="s">
        <v>14</v>
      </c>
      <c r="AI79">
        <v>2</v>
      </c>
      <c r="AK79" s="77">
        <v>33</v>
      </c>
      <c r="AL79" s="79">
        <v>9</v>
      </c>
      <c r="AM79" s="79">
        <v>70</v>
      </c>
      <c r="AN79" s="82">
        <v>27300</v>
      </c>
      <c r="AO79" s="82">
        <f t="shared" si="20"/>
        <v>33009</v>
      </c>
      <c r="AP79" t="s">
        <v>656</v>
      </c>
      <c r="AQ79">
        <f t="shared" si="21"/>
        <v>3327300</v>
      </c>
      <c r="AU79">
        <v>65.959999999999994</v>
      </c>
      <c r="AV79">
        <v>0.08</v>
      </c>
      <c r="AW79">
        <v>65.88</v>
      </c>
    </row>
    <row r="80" spans="1:49" hidden="1" outlineLevel="1" x14ac:dyDescent="0.2">
      <c r="A80" t="s">
        <v>35</v>
      </c>
      <c r="B80" s="7" t="s">
        <v>11</v>
      </c>
      <c r="C80" s="1">
        <f t="shared" si="11"/>
        <v>4089</v>
      </c>
      <c r="D80" s="7">
        <f>IF(N80&gt;0, RANK(N80,(N80:P80,Q80:AE80)),0)</f>
        <v>2</v>
      </c>
      <c r="E80" s="7">
        <f>IF(O80&gt;0,RANK(O80,(N80:P80,Q80:AE80)),0)</f>
        <v>1</v>
      </c>
      <c r="F80" s="7">
        <f t="shared" si="12"/>
        <v>0</v>
      </c>
      <c r="G80" s="45">
        <f t="shared" si="13"/>
        <v>1819</v>
      </c>
      <c r="H80" s="48">
        <f t="shared" si="14"/>
        <v>0.44485204206407436</v>
      </c>
      <c r="I80" s="6"/>
      <c r="J80" s="2">
        <f t="shared" si="15"/>
        <v>0.26999266324284665</v>
      </c>
      <c r="K80" s="2">
        <f t="shared" si="16"/>
        <v>0.71484470530692101</v>
      </c>
      <c r="L80" s="2">
        <f t="shared" si="17"/>
        <v>0</v>
      </c>
      <c r="M80" s="2">
        <f t="shared" si="18"/>
        <v>1.5162631450232333E-2</v>
      </c>
      <c r="N80" s="94">
        <v>1104</v>
      </c>
      <c r="O80" s="94">
        <v>2923</v>
      </c>
      <c r="P80" s="1"/>
      <c r="Q80" s="93">
        <v>52</v>
      </c>
      <c r="U80" s="94">
        <v>10</v>
      </c>
      <c r="V80" s="1"/>
      <c r="W80" s="1"/>
      <c r="X80" s="1"/>
      <c r="Y80" s="1"/>
      <c r="Z80" s="1"/>
      <c r="AA80" s="1"/>
      <c r="AB80" s="1"/>
      <c r="AG80" t="str">
        <f t="shared" si="19"/>
        <v>Franklin</v>
      </c>
      <c r="AH80" t="s">
        <v>16</v>
      </c>
      <c r="AI80">
        <v>2</v>
      </c>
      <c r="AK80" s="77">
        <v>33</v>
      </c>
      <c r="AL80" s="79">
        <v>13</v>
      </c>
      <c r="AM80" s="79">
        <v>60</v>
      </c>
      <c r="AN80" s="82">
        <v>27380</v>
      </c>
      <c r="AO80" s="82">
        <f t="shared" si="20"/>
        <v>33013</v>
      </c>
      <c r="AP80" t="s">
        <v>142</v>
      </c>
      <c r="AQ80">
        <f t="shared" si="21"/>
        <v>3327380</v>
      </c>
      <c r="AU80">
        <v>29.16</v>
      </c>
      <c r="AV80">
        <v>1.59</v>
      </c>
      <c r="AW80">
        <v>27.57</v>
      </c>
    </row>
    <row r="81" spans="1:49" hidden="1" outlineLevel="1" x14ac:dyDescent="0.2">
      <c r="A81" t="s">
        <v>602</v>
      </c>
      <c r="B81" s="7" t="s">
        <v>11</v>
      </c>
      <c r="C81" s="1">
        <f t="shared" si="11"/>
        <v>1080</v>
      </c>
      <c r="D81" s="7">
        <f>IF(N81&gt;0, RANK(N81,(N81:P81,Q81:AE81)),0)</f>
        <v>2</v>
      </c>
      <c r="E81" s="7">
        <f>IF(O81&gt;0,RANK(O81,(N81:P81,Q81:AE81)),0)</f>
        <v>1</v>
      </c>
      <c r="F81" s="7">
        <f t="shared" si="12"/>
        <v>0</v>
      </c>
      <c r="G81" s="45">
        <f t="shared" si="13"/>
        <v>399</v>
      </c>
      <c r="H81" s="48">
        <f t="shared" si="14"/>
        <v>0.36944444444444446</v>
      </c>
      <c r="I81" s="6"/>
      <c r="J81" s="2">
        <f t="shared" si="15"/>
        <v>0.30833333333333335</v>
      </c>
      <c r="K81" s="2">
        <f t="shared" si="16"/>
        <v>0.67777777777777781</v>
      </c>
      <c r="L81" s="2">
        <f t="shared" si="17"/>
        <v>0</v>
      </c>
      <c r="M81" s="2">
        <f t="shared" si="18"/>
        <v>1.388888888888884E-2</v>
      </c>
      <c r="N81" s="94">
        <v>333</v>
      </c>
      <c r="O81" s="94">
        <v>732</v>
      </c>
      <c r="P81" s="1"/>
      <c r="Q81" s="93">
        <v>15</v>
      </c>
      <c r="U81" s="94">
        <v>0</v>
      </c>
      <c r="V81" s="1"/>
      <c r="W81" s="1"/>
      <c r="X81" s="1"/>
      <c r="Y81" s="1"/>
      <c r="Z81" s="1"/>
      <c r="AA81" s="1"/>
      <c r="AB81" s="1"/>
      <c r="AG81" t="str">
        <f t="shared" si="19"/>
        <v>Freedom</v>
      </c>
      <c r="AH81" t="s">
        <v>792</v>
      </c>
      <c r="AI81">
        <v>1</v>
      </c>
      <c r="AK81" s="77">
        <v>33</v>
      </c>
      <c r="AL81" s="79">
        <v>3</v>
      </c>
      <c r="AM81" s="79">
        <v>40</v>
      </c>
      <c r="AN81" s="82">
        <v>27700</v>
      </c>
      <c r="AO81" s="82">
        <f t="shared" si="20"/>
        <v>33003</v>
      </c>
      <c r="AP81" t="s">
        <v>656</v>
      </c>
      <c r="AQ81">
        <f t="shared" si="21"/>
        <v>3327700</v>
      </c>
      <c r="AU81">
        <v>37.96</v>
      </c>
      <c r="AV81">
        <v>3.32</v>
      </c>
      <c r="AW81">
        <v>34.65</v>
      </c>
    </row>
    <row r="82" spans="1:49" hidden="1" outlineLevel="1" x14ac:dyDescent="0.2">
      <c r="A82" t="s">
        <v>816</v>
      </c>
      <c r="B82" s="7" t="s">
        <v>11</v>
      </c>
      <c r="C82" s="1">
        <f t="shared" si="11"/>
        <v>2827</v>
      </c>
      <c r="D82" s="7">
        <f>IF(N82&gt;0, RANK(N82,(N82:P82,Q82:AE82)),0)</f>
        <v>2</v>
      </c>
      <c r="E82" s="7">
        <f>IF(O82&gt;0,RANK(O82,(N82:P82,Q82:AE82)),0)</f>
        <v>1</v>
      </c>
      <c r="F82" s="7">
        <f t="shared" si="12"/>
        <v>0</v>
      </c>
      <c r="G82" s="45">
        <f t="shared" si="13"/>
        <v>1519</v>
      </c>
      <c r="H82" s="48">
        <f t="shared" si="14"/>
        <v>0.53731871241598872</v>
      </c>
      <c r="I82" s="6"/>
      <c r="J82" s="2">
        <f t="shared" si="15"/>
        <v>0.22461973823841527</v>
      </c>
      <c r="K82" s="2">
        <f t="shared" si="16"/>
        <v>0.76193845065440391</v>
      </c>
      <c r="L82" s="2">
        <f t="shared" si="17"/>
        <v>0</v>
      </c>
      <c r="M82" s="2">
        <f t="shared" si="18"/>
        <v>1.344181110718079E-2</v>
      </c>
      <c r="N82" s="94">
        <v>635</v>
      </c>
      <c r="O82" s="94">
        <v>2154</v>
      </c>
      <c r="P82" s="1"/>
      <c r="Q82" s="93">
        <v>37</v>
      </c>
      <c r="U82" s="94">
        <v>1</v>
      </c>
      <c r="V82" s="1"/>
      <c r="W82" s="1"/>
      <c r="X82" s="1"/>
      <c r="Y82" s="1"/>
      <c r="Z82" s="1"/>
      <c r="AA82" s="1"/>
      <c r="AB82" s="1"/>
      <c r="AG82" t="str">
        <f t="shared" si="19"/>
        <v>Fremont</v>
      </c>
      <c r="AH82" t="s">
        <v>289</v>
      </c>
      <c r="AI82">
        <v>1</v>
      </c>
      <c r="AK82" s="77">
        <v>33</v>
      </c>
      <c r="AL82" s="79">
        <v>15</v>
      </c>
      <c r="AM82" s="79">
        <v>60</v>
      </c>
      <c r="AN82" s="82">
        <v>27940</v>
      </c>
      <c r="AO82" s="82">
        <f t="shared" si="20"/>
        <v>33015</v>
      </c>
      <c r="AP82" t="s">
        <v>656</v>
      </c>
      <c r="AQ82">
        <f t="shared" si="21"/>
        <v>3327940</v>
      </c>
      <c r="AU82">
        <v>17.41</v>
      </c>
      <c r="AV82">
        <v>0.25</v>
      </c>
      <c r="AW82">
        <v>17.16</v>
      </c>
    </row>
    <row r="83" spans="1:49" hidden="1" outlineLevel="1" x14ac:dyDescent="0.2">
      <c r="A83" t="s">
        <v>817</v>
      </c>
      <c r="B83" s="7" t="s">
        <v>11</v>
      </c>
      <c r="C83" s="1">
        <f t="shared" si="11"/>
        <v>5217</v>
      </c>
      <c r="D83" s="7">
        <f>IF(N83&gt;0, RANK(N83,(N83:P83,Q83:AE83)),0)</f>
        <v>2</v>
      </c>
      <c r="E83" s="7">
        <f>IF(O83&gt;0,RANK(O83,(N83:P83,Q83:AE83)),0)</f>
        <v>1</v>
      </c>
      <c r="F83" s="7">
        <f t="shared" si="12"/>
        <v>0</v>
      </c>
      <c r="G83" s="45">
        <f t="shared" si="13"/>
        <v>2424</v>
      </c>
      <c r="H83" s="48">
        <f t="shared" si="14"/>
        <v>0.46463484761357104</v>
      </c>
      <c r="I83" s="6"/>
      <c r="J83" s="2">
        <f t="shared" si="15"/>
        <v>0.26298639064596513</v>
      </c>
      <c r="K83" s="2">
        <f t="shared" si="16"/>
        <v>0.72762123825953617</v>
      </c>
      <c r="L83" s="2">
        <f t="shared" si="17"/>
        <v>0</v>
      </c>
      <c r="M83" s="2">
        <f t="shared" si="18"/>
        <v>9.3923710944987526E-3</v>
      </c>
      <c r="N83" s="94">
        <v>1372</v>
      </c>
      <c r="O83" s="94">
        <v>3796</v>
      </c>
      <c r="P83" s="1"/>
      <c r="Q83" s="93">
        <v>46</v>
      </c>
      <c r="U83" s="94">
        <v>3</v>
      </c>
      <c r="V83" s="1"/>
      <c r="W83" s="1"/>
      <c r="X83" s="1"/>
      <c r="Y83" s="1"/>
      <c r="Z83" s="1"/>
      <c r="AA83" s="1"/>
      <c r="AB83" s="1"/>
      <c r="AG83" t="str">
        <f t="shared" si="19"/>
        <v>Gilford</v>
      </c>
      <c r="AH83" t="s">
        <v>307</v>
      </c>
      <c r="AI83">
        <v>1</v>
      </c>
      <c r="AK83" s="77">
        <v>33</v>
      </c>
      <c r="AL83" s="79">
        <v>1</v>
      </c>
      <c r="AM83" s="79">
        <v>25</v>
      </c>
      <c r="AN83" s="82">
        <v>28740</v>
      </c>
      <c r="AO83" s="82">
        <f t="shared" si="20"/>
        <v>33001</v>
      </c>
      <c r="AP83" t="s">
        <v>656</v>
      </c>
      <c r="AQ83">
        <f t="shared" si="21"/>
        <v>3328740</v>
      </c>
      <c r="AU83">
        <v>53.83</v>
      </c>
      <c r="AV83">
        <v>14.85</v>
      </c>
      <c r="AW83">
        <v>38.97</v>
      </c>
    </row>
    <row r="84" spans="1:49" hidden="1" outlineLevel="1" x14ac:dyDescent="0.2">
      <c r="A84" t="s">
        <v>818</v>
      </c>
      <c r="B84" s="7" t="s">
        <v>11</v>
      </c>
      <c r="C84" s="1">
        <f t="shared" si="11"/>
        <v>2462</v>
      </c>
      <c r="D84" s="7">
        <f>IF(N84&gt;0, RANK(N84,(N84:P84,Q84:AE84)),0)</f>
        <v>2</v>
      </c>
      <c r="E84" s="7">
        <f>IF(O84&gt;0,RANK(O84,(N84:P84,Q84:AE84)),0)</f>
        <v>1</v>
      </c>
      <c r="F84" s="7">
        <f t="shared" si="12"/>
        <v>0</v>
      </c>
      <c r="G84" s="45">
        <f t="shared" si="13"/>
        <v>1186</v>
      </c>
      <c r="H84" s="48">
        <f t="shared" si="14"/>
        <v>0.48172217709179527</v>
      </c>
      <c r="I84" s="6"/>
      <c r="J84" s="2">
        <f t="shared" si="15"/>
        <v>0.25264012997562957</v>
      </c>
      <c r="K84" s="2">
        <f t="shared" si="16"/>
        <v>0.73436230706742489</v>
      </c>
      <c r="L84" s="2">
        <f t="shared" si="17"/>
        <v>0</v>
      </c>
      <c r="M84" s="2">
        <f t="shared" si="18"/>
        <v>1.2997562956945541E-2</v>
      </c>
      <c r="N84" s="94">
        <v>622</v>
      </c>
      <c r="O84" s="94">
        <v>1808</v>
      </c>
      <c r="P84" s="1"/>
      <c r="Q84" s="93">
        <v>30</v>
      </c>
      <c r="U84" s="94">
        <v>2</v>
      </c>
      <c r="V84" s="1"/>
      <c r="W84" s="1"/>
      <c r="X84" s="1"/>
      <c r="Y84" s="1"/>
      <c r="Z84" s="1"/>
      <c r="AA84" s="1"/>
      <c r="AB84" s="1"/>
      <c r="AG84" t="str">
        <f t="shared" si="19"/>
        <v>Gilmanton</v>
      </c>
      <c r="AH84" t="s">
        <v>307</v>
      </c>
      <c r="AI84">
        <v>1</v>
      </c>
      <c r="AK84" s="77">
        <v>33</v>
      </c>
      <c r="AL84" s="79">
        <v>1</v>
      </c>
      <c r="AM84" s="79">
        <v>30</v>
      </c>
      <c r="AN84" s="82">
        <v>28980</v>
      </c>
      <c r="AO84" s="82">
        <f t="shared" si="20"/>
        <v>33001</v>
      </c>
      <c r="AP84" t="s">
        <v>656</v>
      </c>
      <c r="AQ84">
        <f t="shared" si="21"/>
        <v>3328980</v>
      </c>
      <c r="AU84">
        <v>59.06</v>
      </c>
      <c r="AV84">
        <v>1.95</v>
      </c>
      <c r="AW84">
        <v>57.11</v>
      </c>
    </row>
    <row r="85" spans="1:49" hidden="1" outlineLevel="1" x14ac:dyDescent="0.2">
      <c r="A85" t="s">
        <v>819</v>
      </c>
      <c r="B85" s="7" t="s">
        <v>11</v>
      </c>
      <c r="C85" s="1">
        <f t="shared" si="11"/>
        <v>505</v>
      </c>
      <c r="D85" s="7">
        <f>IF(N85&gt;0, RANK(N85,(N85:P85,Q85:AE85)),0)</f>
        <v>2</v>
      </c>
      <c r="E85" s="7">
        <f>IF(O85&gt;0,RANK(O85,(N85:P85,Q85:AE85)),0)</f>
        <v>1</v>
      </c>
      <c r="F85" s="7">
        <f t="shared" si="12"/>
        <v>0</v>
      </c>
      <c r="G85" s="45">
        <f t="shared" si="13"/>
        <v>177</v>
      </c>
      <c r="H85" s="48">
        <f t="shared" si="14"/>
        <v>0.35049504950495047</v>
      </c>
      <c r="I85" s="6"/>
      <c r="J85" s="2">
        <f t="shared" si="15"/>
        <v>0.31683168316831684</v>
      </c>
      <c r="K85" s="2">
        <f t="shared" si="16"/>
        <v>0.66732673267326736</v>
      </c>
      <c r="L85" s="2">
        <f t="shared" si="17"/>
        <v>0</v>
      </c>
      <c r="M85" s="2">
        <f t="shared" si="18"/>
        <v>1.5841584158415745E-2</v>
      </c>
      <c r="N85" s="94">
        <v>160</v>
      </c>
      <c r="O85" s="94">
        <v>337</v>
      </c>
      <c r="P85" s="1"/>
      <c r="Q85" s="93">
        <v>8</v>
      </c>
      <c r="U85" s="94">
        <v>0</v>
      </c>
      <c r="V85" s="1"/>
      <c r="W85" s="1"/>
      <c r="X85" s="1"/>
      <c r="Y85" s="1"/>
      <c r="Z85" s="1"/>
      <c r="AA85" s="1"/>
      <c r="AB85" s="1"/>
      <c r="AG85" t="str">
        <f t="shared" si="19"/>
        <v>Gilsum</v>
      </c>
      <c r="AH85" t="s">
        <v>12</v>
      </c>
      <c r="AI85">
        <v>2</v>
      </c>
      <c r="AK85" s="77">
        <v>33</v>
      </c>
      <c r="AL85" s="79">
        <v>5</v>
      </c>
      <c r="AM85" s="79">
        <v>25</v>
      </c>
      <c r="AN85" s="82">
        <v>29220</v>
      </c>
      <c r="AO85" s="82">
        <f t="shared" si="20"/>
        <v>33005</v>
      </c>
      <c r="AP85" t="s">
        <v>656</v>
      </c>
      <c r="AQ85">
        <f t="shared" si="21"/>
        <v>3329220</v>
      </c>
      <c r="AU85">
        <v>16.68</v>
      </c>
      <c r="AV85">
        <v>0.02</v>
      </c>
      <c r="AW85">
        <v>16.66</v>
      </c>
    </row>
    <row r="86" spans="1:49" hidden="1" outlineLevel="1" x14ac:dyDescent="0.2">
      <c r="A86" t="s">
        <v>820</v>
      </c>
      <c r="B86" s="7" t="s">
        <v>11</v>
      </c>
      <c r="C86" s="1">
        <f t="shared" si="11"/>
        <v>10129</v>
      </c>
      <c r="D86" s="7">
        <f>IF(N86&gt;0, RANK(N86,(N86:P86,Q86:AE86)),0)</f>
        <v>2</v>
      </c>
      <c r="E86" s="7">
        <f>IF(O86&gt;0,RANK(O86,(N86:P86,Q86:AE86)),0)</f>
        <v>1</v>
      </c>
      <c r="F86" s="7">
        <f t="shared" si="12"/>
        <v>0</v>
      </c>
      <c r="G86" s="45">
        <f t="shared" si="13"/>
        <v>4570</v>
      </c>
      <c r="H86" s="48">
        <f t="shared" si="14"/>
        <v>0.45117978082732746</v>
      </c>
      <c r="I86" s="6"/>
      <c r="J86" s="2">
        <f t="shared" si="15"/>
        <v>0.2679435284825748</v>
      </c>
      <c r="K86" s="2">
        <f t="shared" si="16"/>
        <v>0.71912330930990231</v>
      </c>
      <c r="L86" s="2">
        <f t="shared" si="17"/>
        <v>0</v>
      </c>
      <c r="M86" s="2">
        <f t="shared" si="18"/>
        <v>1.293316220752283E-2</v>
      </c>
      <c r="N86" s="94">
        <v>2714</v>
      </c>
      <c r="O86" s="94">
        <v>7284</v>
      </c>
      <c r="P86" s="1"/>
      <c r="Q86" s="93">
        <v>123</v>
      </c>
      <c r="U86" s="94">
        <v>8</v>
      </c>
      <c r="V86" s="1"/>
      <c r="W86" s="1"/>
      <c r="X86" s="1"/>
      <c r="Y86" s="1"/>
      <c r="Z86" s="1"/>
      <c r="AA86" s="1"/>
      <c r="AB86" s="1"/>
      <c r="AG86" t="str">
        <f t="shared" si="19"/>
        <v>Goffstown</v>
      </c>
      <c r="AH86" t="s">
        <v>15</v>
      </c>
      <c r="AI86">
        <v>1</v>
      </c>
      <c r="AK86" s="77">
        <v>33</v>
      </c>
      <c r="AL86" s="79">
        <v>11</v>
      </c>
      <c r="AM86" s="79">
        <v>40</v>
      </c>
      <c r="AN86" s="82">
        <v>29860</v>
      </c>
      <c r="AO86" s="82">
        <f t="shared" si="20"/>
        <v>33011</v>
      </c>
      <c r="AP86" t="s">
        <v>656</v>
      </c>
      <c r="AQ86">
        <f t="shared" si="21"/>
        <v>3329860</v>
      </c>
      <c r="AU86">
        <v>37.51</v>
      </c>
      <c r="AV86">
        <v>0.62</v>
      </c>
      <c r="AW86">
        <v>36.89</v>
      </c>
    </row>
    <row r="87" spans="1:49" hidden="1" outlineLevel="1" x14ac:dyDescent="0.2">
      <c r="A87" t="s">
        <v>377</v>
      </c>
      <c r="B87" s="7" t="s">
        <v>11</v>
      </c>
      <c r="C87" s="1">
        <f t="shared" si="11"/>
        <v>1660</v>
      </c>
      <c r="D87" s="7">
        <f>IF(N87&gt;0, RANK(N87,(N87:P87,Q87:AE87)),0)</f>
        <v>2</v>
      </c>
      <c r="E87" s="7">
        <f>IF(O87&gt;0,RANK(O87,(N87:P87,Q87:AE87)),0)</f>
        <v>1</v>
      </c>
      <c r="F87" s="7">
        <f t="shared" si="12"/>
        <v>0</v>
      </c>
      <c r="G87" s="45">
        <f t="shared" si="13"/>
        <v>500</v>
      </c>
      <c r="H87" s="48">
        <f t="shared" si="14"/>
        <v>0.30120481927710846</v>
      </c>
      <c r="I87" s="6"/>
      <c r="J87" s="2">
        <f t="shared" si="15"/>
        <v>0.34036144578313254</v>
      </c>
      <c r="K87" s="2">
        <f t="shared" si="16"/>
        <v>0.64156626506024095</v>
      </c>
      <c r="L87" s="2">
        <f t="shared" si="17"/>
        <v>0</v>
      </c>
      <c r="M87" s="2">
        <f t="shared" si="18"/>
        <v>1.8072289156626509E-2</v>
      </c>
      <c r="N87" s="94">
        <v>565</v>
      </c>
      <c r="O87" s="94">
        <v>1065</v>
      </c>
      <c r="P87" s="1"/>
      <c r="Q87" s="93">
        <v>29</v>
      </c>
      <c r="U87" s="94">
        <v>1</v>
      </c>
      <c r="V87" s="1"/>
      <c r="W87" s="1"/>
      <c r="X87" s="1"/>
      <c r="Y87" s="1"/>
      <c r="Z87" s="1"/>
      <c r="AA87" s="1"/>
      <c r="AB87" s="1"/>
      <c r="AG87" t="str">
        <f t="shared" si="19"/>
        <v>Gorham</v>
      </c>
      <c r="AH87" t="s">
        <v>13</v>
      </c>
      <c r="AI87">
        <v>2</v>
      </c>
      <c r="AK87" s="77">
        <v>33</v>
      </c>
      <c r="AL87" s="79">
        <v>7</v>
      </c>
      <c r="AM87" s="79">
        <v>95</v>
      </c>
      <c r="AN87" s="82">
        <v>30260</v>
      </c>
      <c r="AO87" s="82">
        <f t="shared" si="20"/>
        <v>33007</v>
      </c>
      <c r="AP87" t="s">
        <v>656</v>
      </c>
      <c r="AQ87">
        <f t="shared" si="21"/>
        <v>3330260</v>
      </c>
      <c r="AU87">
        <v>32.31</v>
      </c>
      <c r="AV87">
        <v>0.41</v>
      </c>
      <c r="AW87">
        <v>31.91</v>
      </c>
    </row>
    <row r="88" spans="1:49" hidden="1" outlineLevel="1" x14ac:dyDescent="0.2">
      <c r="A88" t="s">
        <v>426</v>
      </c>
      <c r="B88" s="7" t="s">
        <v>11</v>
      </c>
      <c r="C88" s="1">
        <f t="shared" si="11"/>
        <v>477</v>
      </c>
      <c r="D88" s="7">
        <f>IF(N88&gt;0, RANK(N88,(N88:P88,Q88:AE88)),0)</f>
        <v>2</v>
      </c>
      <c r="E88" s="7">
        <f>IF(O88&gt;0,RANK(O88,(N88:P88,Q88:AE88)),0)</f>
        <v>1</v>
      </c>
      <c r="F88" s="7">
        <f t="shared" si="12"/>
        <v>0</v>
      </c>
      <c r="G88" s="45">
        <f t="shared" si="13"/>
        <v>231</v>
      </c>
      <c r="H88" s="48">
        <f t="shared" si="14"/>
        <v>0.48427672955974843</v>
      </c>
      <c r="I88" s="6"/>
      <c r="J88" s="2">
        <f t="shared" si="15"/>
        <v>0.24737945492662475</v>
      </c>
      <c r="K88" s="2">
        <f t="shared" si="16"/>
        <v>0.73165618448637315</v>
      </c>
      <c r="L88" s="2">
        <f t="shared" si="17"/>
        <v>0</v>
      </c>
      <c r="M88" s="2">
        <f t="shared" si="18"/>
        <v>2.0964360587002129E-2</v>
      </c>
      <c r="N88" s="94">
        <v>118</v>
      </c>
      <c r="O88" s="94">
        <v>349</v>
      </c>
      <c r="P88" s="1"/>
      <c r="Q88" s="93">
        <v>9</v>
      </c>
      <c r="U88" s="94">
        <v>1</v>
      </c>
      <c r="V88" s="1"/>
      <c r="W88" s="1"/>
      <c r="X88" s="1"/>
      <c r="Y88" s="1"/>
      <c r="Z88" s="1"/>
      <c r="AA88" s="1"/>
      <c r="AB88" s="1"/>
      <c r="AG88" t="str">
        <f t="shared" si="19"/>
        <v>Goshen</v>
      </c>
      <c r="AH88" t="s">
        <v>970</v>
      </c>
      <c r="AI88">
        <v>2</v>
      </c>
      <c r="AK88" s="77">
        <v>33</v>
      </c>
      <c r="AL88" s="79">
        <v>19</v>
      </c>
      <c r="AM88" s="79">
        <v>30</v>
      </c>
      <c r="AN88" s="82">
        <v>30500</v>
      </c>
      <c r="AO88" s="82">
        <f t="shared" si="20"/>
        <v>33019</v>
      </c>
      <c r="AP88" t="s">
        <v>656</v>
      </c>
      <c r="AQ88">
        <f t="shared" si="21"/>
        <v>3330500</v>
      </c>
      <c r="AU88">
        <v>22.58</v>
      </c>
      <c r="AV88">
        <v>0.09</v>
      </c>
      <c r="AW88">
        <v>22.49</v>
      </c>
    </row>
    <row r="89" spans="1:49" hidden="1" outlineLevel="1" x14ac:dyDescent="0.2">
      <c r="A89" t="s">
        <v>14</v>
      </c>
      <c r="B89" s="7" t="s">
        <v>11</v>
      </c>
      <c r="C89" s="1">
        <f t="shared" si="11"/>
        <v>779</v>
      </c>
      <c r="D89" s="7">
        <f>IF(N89&gt;0, RANK(N89,(N89:P89,Q89:AE89)),0)</f>
        <v>2</v>
      </c>
      <c r="E89" s="7">
        <f>IF(O89&gt;0,RANK(O89,(N89:P89,Q89:AE89)),0)</f>
        <v>1</v>
      </c>
      <c r="F89" s="7">
        <f t="shared" si="12"/>
        <v>0</v>
      </c>
      <c r="G89" s="45">
        <f t="shared" si="13"/>
        <v>331</v>
      </c>
      <c r="H89" s="48">
        <f t="shared" si="14"/>
        <v>0.42490372272143773</v>
      </c>
      <c r="I89" s="6"/>
      <c r="J89" s="2">
        <f t="shared" si="15"/>
        <v>0.27342747111681642</v>
      </c>
      <c r="K89" s="2">
        <f t="shared" si="16"/>
        <v>0.69833119383825415</v>
      </c>
      <c r="L89" s="2">
        <f t="shared" si="17"/>
        <v>0</v>
      </c>
      <c r="M89" s="2">
        <f t="shared" si="18"/>
        <v>2.8241335044929428E-2</v>
      </c>
      <c r="N89" s="94">
        <v>213</v>
      </c>
      <c r="O89" s="94">
        <v>544</v>
      </c>
      <c r="P89" s="1"/>
      <c r="Q89" s="93">
        <v>21</v>
      </c>
      <c r="U89" s="94">
        <v>1</v>
      </c>
      <c r="V89" s="1"/>
      <c r="W89" s="1"/>
      <c r="X89" s="1"/>
      <c r="Y89" s="1"/>
      <c r="Z89" s="1"/>
      <c r="AA89" s="1"/>
      <c r="AB89" s="1"/>
      <c r="AG89" t="str">
        <f t="shared" si="19"/>
        <v>Grafton</v>
      </c>
      <c r="AH89" t="s">
        <v>14</v>
      </c>
      <c r="AI89">
        <v>2</v>
      </c>
      <c r="AK89" s="77">
        <v>33</v>
      </c>
      <c r="AL89" s="79">
        <v>9</v>
      </c>
      <c r="AM89" s="79">
        <v>75</v>
      </c>
      <c r="AN89" s="82">
        <v>30820</v>
      </c>
      <c r="AO89" s="82">
        <f t="shared" si="20"/>
        <v>33009</v>
      </c>
      <c r="AP89" t="s">
        <v>656</v>
      </c>
      <c r="AQ89">
        <f t="shared" si="21"/>
        <v>3330820</v>
      </c>
      <c r="AU89">
        <v>42.63</v>
      </c>
      <c r="AV89">
        <v>0.79</v>
      </c>
      <c r="AW89">
        <v>41.83</v>
      </c>
    </row>
    <row r="90" spans="1:49" hidden="1" outlineLevel="1" x14ac:dyDescent="0.2">
      <c r="A90" t="s">
        <v>825</v>
      </c>
      <c r="B90" s="7" t="s">
        <v>11</v>
      </c>
      <c r="C90" s="1">
        <f t="shared" si="11"/>
        <v>2394</v>
      </c>
      <c r="D90" s="7">
        <f>IF(N90&gt;0, RANK(N90,(N90:P90,Q90:AE90)),0)</f>
        <v>2</v>
      </c>
      <c r="E90" s="7">
        <f>IF(O90&gt;0,RANK(O90,(N90:P90,Q90:AE90)),0)</f>
        <v>1</v>
      </c>
      <c r="F90" s="7">
        <f t="shared" si="12"/>
        <v>0</v>
      </c>
      <c r="G90" s="45">
        <f t="shared" si="13"/>
        <v>52</v>
      </c>
      <c r="H90" s="48">
        <f t="shared" si="14"/>
        <v>2.1720969089390141E-2</v>
      </c>
      <c r="I90" s="6"/>
      <c r="J90" s="2">
        <f t="shared" si="15"/>
        <v>0.48370927318295737</v>
      </c>
      <c r="K90" s="2">
        <f t="shared" si="16"/>
        <v>0.50543024227234756</v>
      </c>
      <c r="L90" s="2">
        <f t="shared" si="17"/>
        <v>0</v>
      </c>
      <c r="M90" s="2">
        <f t="shared" si="18"/>
        <v>1.0860484544695126E-2</v>
      </c>
      <c r="N90" s="94">
        <v>1158</v>
      </c>
      <c r="O90" s="94">
        <v>1210</v>
      </c>
      <c r="P90" s="1"/>
      <c r="Q90" s="93">
        <v>25</v>
      </c>
      <c r="U90" s="94">
        <v>1</v>
      </c>
      <c r="V90" s="1"/>
      <c r="W90" s="1"/>
      <c r="X90" s="1"/>
      <c r="Y90" s="1"/>
      <c r="Z90" s="1"/>
      <c r="AA90" s="1"/>
      <c r="AB90" s="1"/>
      <c r="AG90" t="str">
        <f t="shared" si="19"/>
        <v>Grantham</v>
      </c>
      <c r="AH90" t="s">
        <v>970</v>
      </c>
      <c r="AI90">
        <v>2</v>
      </c>
      <c r="AK90" s="77">
        <v>33</v>
      </c>
      <c r="AL90" s="79">
        <v>19</v>
      </c>
      <c r="AM90" s="79">
        <v>35</v>
      </c>
      <c r="AN90" s="82">
        <v>31220</v>
      </c>
      <c r="AO90" s="82">
        <f t="shared" si="20"/>
        <v>33019</v>
      </c>
      <c r="AP90" t="s">
        <v>656</v>
      </c>
      <c r="AQ90">
        <f t="shared" si="21"/>
        <v>3331220</v>
      </c>
      <c r="AU90">
        <v>27.65</v>
      </c>
      <c r="AV90">
        <v>0.87</v>
      </c>
      <c r="AW90">
        <v>26.78</v>
      </c>
    </row>
    <row r="91" spans="1:49" hidden="1" outlineLevel="1" x14ac:dyDescent="0.2">
      <c r="A91" t="s">
        <v>566</v>
      </c>
      <c r="B91" s="7" t="s">
        <v>11</v>
      </c>
      <c r="C91" s="1">
        <f t="shared" si="11"/>
        <v>1003</v>
      </c>
      <c r="D91" s="7">
        <f>IF(N91&gt;0, RANK(N91,(N91:P91,Q91:AE91)),0)</f>
        <v>2</v>
      </c>
      <c r="E91" s="7">
        <f>IF(O91&gt;0,RANK(O91,(N91:P91,Q91:AE91)),0)</f>
        <v>1</v>
      </c>
      <c r="F91" s="7">
        <f t="shared" si="12"/>
        <v>0</v>
      </c>
      <c r="G91" s="45">
        <f t="shared" si="13"/>
        <v>279</v>
      </c>
      <c r="H91" s="48">
        <f t="shared" si="14"/>
        <v>0.2781655034895314</v>
      </c>
      <c r="I91" s="6"/>
      <c r="J91" s="2">
        <f t="shared" si="15"/>
        <v>0.3559322033898305</v>
      </c>
      <c r="K91" s="2">
        <f t="shared" si="16"/>
        <v>0.63409770687936196</v>
      </c>
      <c r="L91" s="2">
        <f t="shared" si="17"/>
        <v>0</v>
      </c>
      <c r="M91" s="2">
        <f t="shared" si="18"/>
        <v>9.9700897308075964E-3</v>
      </c>
      <c r="N91" s="94">
        <v>357</v>
      </c>
      <c r="O91" s="94">
        <v>636</v>
      </c>
      <c r="P91" s="1"/>
      <c r="Q91" s="93">
        <v>8</v>
      </c>
      <c r="U91" s="94">
        <v>2</v>
      </c>
      <c r="V91" s="1"/>
      <c r="W91" s="1"/>
      <c r="X91" s="1"/>
      <c r="Y91" s="1"/>
      <c r="Z91" s="1"/>
      <c r="AA91" s="1"/>
      <c r="AB91" s="1"/>
      <c r="AG91" t="str">
        <f t="shared" si="19"/>
        <v>Greenfield</v>
      </c>
      <c r="AH91" t="s">
        <v>15</v>
      </c>
      <c r="AI91">
        <v>2</v>
      </c>
      <c r="AK91" s="77">
        <v>33</v>
      </c>
      <c r="AL91" s="79">
        <v>11</v>
      </c>
      <c r="AM91" s="79">
        <v>45</v>
      </c>
      <c r="AN91" s="82">
        <v>31540</v>
      </c>
      <c r="AO91" s="82">
        <f t="shared" si="20"/>
        <v>33011</v>
      </c>
      <c r="AP91" t="s">
        <v>656</v>
      </c>
      <c r="AQ91">
        <f t="shared" si="21"/>
        <v>3331540</v>
      </c>
      <c r="AU91">
        <v>26.01</v>
      </c>
      <c r="AV91">
        <v>0.56000000000000005</v>
      </c>
      <c r="AW91">
        <v>25.45</v>
      </c>
    </row>
    <row r="92" spans="1:49" hidden="1" outlineLevel="1" x14ac:dyDescent="0.2">
      <c r="A92" t="s">
        <v>826</v>
      </c>
      <c r="B92" s="7" t="s">
        <v>11</v>
      </c>
      <c r="C92" s="1">
        <f t="shared" si="11"/>
        <v>2882</v>
      </c>
      <c r="D92" s="7">
        <f>IF(N92&gt;0, RANK(N92,(N92:P92,Q92:AE92)),0)</f>
        <v>2</v>
      </c>
      <c r="E92" s="7">
        <f>IF(O92&gt;0,RANK(O92,(N92:P92,Q92:AE92)),0)</f>
        <v>1</v>
      </c>
      <c r="F92" s="7">
        <f t="shared" si="12"/>
        <v>0</v>
      </c>
      <c r="G92" s="45">
        <f t="shared" si="13"/>
        <v>846</v>
      </c>
      <c r="H92" s="48">
        <f t="shared" si="14"/>
        <v>0.29354614850798055</v>
      </c>
      <c r="I92" s="6"/>
      <c r="J92" s="2">
        <f t="shared" si="15"/>
        <v>0.35010409437890355</v>
      </c>
      <c r="K92" s="2">
        <f t="shared" si="16"/>
        <v>0.64365024288688411</v>
      </c>
      <c r="L92" s="2">
        <f t="shared" si="17"/>
        <v>0</v>
      </c>
      <c r="M92" s="2">
        <f t="shared" si="18"/>
        <v>6.2456627342123427E-3</v>
      </c>
      <c r="N92" s="94">
        <v>1009</v>
      </c>
      <c r="O92" s="94">
        <v>1855</v>
      </c>
      <c r="P92" s="1"/>
      <c r="Q92" s="93">
        <v>18</v>
      </c>
      <c r="U92" s="94">
        <v>0</v>
      </c>
      <c r="V92" s="1"/>
      <c r="W92" s="1"/>
      <c r="X92" s="1"/>
      <c r="Y92" s="1"/>
      <c r="Z92" s="1"/>
      <c r="AA92" s="1"/>
      <c r="AB92" s="1"/>
      <c r="AG92" t="str">
        <f t="shared" si="19"/>
        <v>Greenland</v>
      </c>
      <c r="AH92" t="s">
        <v>289</v>
      </c>
      <c r="AI92">
        <v>1</v>
      </c>
      <c r="AK92" s="77">
        <v>33</v>
      </c>
      <c r="AL92" s="79">
        <v>15</v>
      </c>
      <c r="AM92" s="79">
        <v>65</v>
      </c>
      <c r="AN92" s="82">
        <v>31700</v>
      </c>
      <c r="AO92" s="82">
        <f t="shared" si="20"/>
        <v>33015</v>
      </c>
      <c r="AP92" t="s">
        <v>656</v>
      </c>
      <c r="AQ92">
        <f t="shared" si="21"/>
        <v>3331700</v>
      </c>
      <c r="AU92">
        <v>13.29</v>
      </c>
      <c r="AV92">
        <v>2.8</v>
      </c>
      <c r="AW92">
        <v>10.49</v>
      </c>
    </row>
    <row r="93" spans="1:49" hidden="1" outlineLevel="1" x14ac:dyDescent="0.2">
      <c r="A93" t="s">
        <v>827</v>
      </c>
      <c r="B93" s="7" t="s">
        <v>11</v>
      </c>
      <c r="C93" s="1">
        <f t="shared" si="11"/>
        <v>1</v>
      </c>
      <c r="D93" s="7">
        <f>IF(N93&gt;0, RANK(N93,(N93:P93,Q93:AE93)),0)</f>
        <v>0</v>
      </c>
      <c r="E93" s="7">
        <f>IF(O93&gt;0,RANK(O93,(N93:P93,Q93:AE93)),0)</f>
        <v>1</v>
      </c>
      <c r="F93" s="7">
        <f t="shared" si="12"/>
        <v>0</v>
      </c>
      <c r="G93" s="45">
        <f t="shared" si="13"/>
        <v>1</v>
      </c>
      <c r="H93" s="48">
        <f t="shared" si="14"/>
        <v>1</v>
      </c>
      <c r="I93" s="6"/>
      <c r="J93" s="2">
        <f t="shared" si="15"/>
        <v>0</v>
      </c>
      <c r="K93" s="2">
        <f t="shared" si="16"/>
        <v>1</v>
      </c>
      <c r="L93" s="2">
        <f t="shared" si="17"/>
        <v>0</v>
      </c>
      <c r="M93" s="2">
        <f t="shared" si="18"/>
        <v>0</v>
      </c>
      <c r="N93" s="94">
        <v>0</v>
      </c>
      <c r="O93" s="94">
        <v>1</v>
      </c>
      <c r="P93" s="1"/>
      <c r="Q93" s="93">
        <v>0</v>
      </c>
      <c r="U93" s="94">
        <v>0</v>
      </c>
      <c r="V93" s="1"/>
      <c r="W93" s="1"/>
      <c r="X93" s="1"/>
      <c r="Y93" s="1"/>
      <c r="Z93" s="1"/>
      <c r="AA93" s="1"/>
      <c r="AB93" s="1"/>
      <c r="AG93" t="str">
        <f t="shared" si="19"/>
        <v>Green's Grant</v>
      </c>
      <c r="AH93" t="s">
        <v>13</v>
      </c>
      <c r="AI93">
        <v>2</v>
      </c>
      <c r="AK93" s="77">
        <v>33</v>
      </c>
      <c r="AL93" s="79">
        <v>7</v>
      </c>
      <c r="AM93" s="79">
        <v>100</v>
      </c>
      <c r="AN93" s="82">
        <v>31780</v>
      </c>
      <c r="AO93" s="82">
        <f t="shared" si="20"/>
        <v>33007</v>
      </c>
      <c r="AP93" s="7" t="s">
        <v>551</v>
      </c>
      <c r="AQ93">
        <f t="shared" si="21"/>
        <v>3331780</v>
      </c>
      <c r="AU93">
        <v>3.66</v>
      </c>
      <c r="AV93">
        <v>0</v>
      </c>
      <c r="AW93">
        <v>3.66</v>
      </c>
    </row>
    <row r="94" spans="1:49" hidden="1" outlineLevel="1" x14ac:dyDescent="0.2">
      <c r="A94" s="7" t="s">
        <v>378</v>
      </c>
      <c r="B94" s="7" t="s">
        <v>11</v>
      </c>
      <c r="C94" s="1">
        <f t="shared" si="11"/>
        <v>1052</v>
      </c>
      <c r="D94" s="7">
        <f>IF(N94&gt;0, RANK(N94,(N94:P94,Q94:AE94)),0)</f>
        <v>2</v>
      </c>
      <c r="E94" s="7">
        <f>IF(O94&gt;0,RANK(O94,(N94:P94,Q94:AE94)),0)</f>
        <v>1</v>
      </c>
      <c r="F94" s="7">
        <f t="shared" si="12"/>
        <v>0</v>
      </c>
      <c r="G94" s="45">
        <f t="shared" si="13"/>
        <v>416</v>
      </c>
      <c r="H94" s="48">
        <f t="shared" si="14"/>
        <v>0.39543726235741444</v>
      </c>
      <c r="I94" s="6"/>
      <c r="J94" s="2">
        <f t="shared" si="15"/>
        <v>0.28992395437262358</v>
      </c>
      <c r="K94" s="2">
        <f t="shared" si="16"/>
        <v>0.68536121673003803</v>
      </c>
      <c r="L94" s="2">
        <f t="shared" si="17"/>
        <v>0</v>
      </c>
      <c r="M94" s="2">
        <f t="shared" si="18"/>
        <v>2.4714828897338448E-2</v>
      </c>
      <c r="N94" s="94">
        <v>305</v>
      </c>
      <c r="O94" s="94">
        <v>721</v>
      </c>
      <c r="P94" s="1"/>
      <c r="Q94" s="93">
        <v>25</v>
      </c>
      <c r="U94" s="94">
        <v>1</v>
      </c>
      <c r="V94" s="1"/>
      <c r="W94" s="1"/>
      <c r="X94" s="1"/>
      <c r="Y94" s="1"/>
      <c r="Z94" s="1"/>
      <c r="AA94" s="1"/>
      <c r="AB94" s="1"/>
      <c r="AG94" t="str">
        <f t="shared" si="19"/>
        <v>Greenville</v>
      </c>
      <c r="AH94" t="s">
        <v>15</v>
      </c>
      <c r="AI94">
        <v>2</v>
      </c>
      <c r="AK94" s="77">
        <v>33</v>
      </c>
      <c r="AL94" s="79">
        <v>11</v>
      </c>
      <c r="AM94" s="79">
        <v>50</v>
      </c>
      <c r="AN94" s="82">
        <v>31940</v>
      </c>
      <c r="AO94" s="82">
        <f t="shared" si="20"/>
        <v>33011</v>
      </c>
      <c r="AP94" t="s">
        <v>656</v>
      </c>
      <c r="AQ94">
        <f t="shared" si="21"/>
        <v>3331940</v>
      </c>
      <c r="AU94">
        <v>6.87</v>
      </c>
      <c r="AV94">
        <v>0</v>
      </c>
      <c r="AW94">
        <v>6.87</v>
      </c>
    </row>
    <row r="95" spans="1:49" hidden="1" outlineLevel="1" x14ac:dyDescent="0.2">
      <c r="A95" t="s">
        <v>211</v>
      </c>
      <c r="B95" s="7" t="s">
        <v>11</v>
      </c>
      <c r="C95" s="1">
        <f t="shared" si="11"/>
        <v>376</v>
      </c>
      <c r="D95" s="7">
        <f>IF(N95&gt;0, RANK(N95,(N95:P95,Q95:AE95)),0)</f>
        <v>2</v>
      </c>
      <c r="E95" s="7">
        <f>IF(O95&gt;0,RANK(O95,(N95:P95,Q95:AE95)),0)</f>
        <v>1</v>
      </c>
      <c r="F95" s="7">
        <f t="shared" si="12"/>
        <v>0</v>
      </c>
      <c r="G95" s="45">
        <f t="shared" si="13"/>
        <v>187</v>
      </c>
      <c r="H95" s="48">
        <f t="shared" si="14"/>
        <v>0.49734042553191488</v>
      </c>
      <c r="I95" s="6"/>
      <c r="J95" s="2">
        <f t="shared" si="15"/>
        <v>0.23936170212765959</v>
      </c>
      <c r="K95" s="2">
        <f t="shared" si="16"/>
        <v>0.73670212765957444</v>
      </c>
      <c r="L95" s="2">
        <f t="shared" si="17"/>
        <v>0</v>
      </c>
      <c r="M95" s="2">
        <f t="shared" si="18"/>
        <v>2.393617021276595E-2</v>
      </c>
      <c r="N95" s="94">
        <v>90</v>
      </c>
      <c r="O95" s="94">
        <v>277</v>
      </c>
      <c r="P95" s="1"/>
      <c r="Q95" s="93">
        <v>8</v>
      </c>
      <c r="U95" s="94">
        <v>1</v>
      </c>
      <c r="V95" s="1"/>
      <c r="W95" s="1"/>
      <c r="X95" s="1"/>
      <c r="Y95" s="1"/>
      <c r="Z95" s="1"/>
      <c r="AA95" s="1"/>
      <c r="AB95" s="1"/>
      <c r="AG95" t="str">
        <f t="shared" si="19"/>
        <v>Groton</v>
      </c>
      <c r="AH95" t="s">
        <v>14</v>
      </c>
      <c r="AI95">
        <v>2</v>
      </c>
      <c r="AK95" s="77">
        <v>33</v>
      </c>
      <c r="AL95" s="79">
        <v>9</v>
      </c>
      <c r="AM95" s="79">
        <v>80</v>
      </c>
      <c r="AN95" s="82">
        <v>32180</v>
      </c>
      <c r="AO95" s="82">
        <f t="shared" si="20"/>
        <v>33009</v>
      </c>
      <c r="AP95" t="s">
        <v>656</v>
      </c>
      <c r="AQ95">
        <f t="shared" si="21"/>
        <v>3332180</v>
      </c>
      <c r="AU95">
        <v>40.82</v>
      </c>
      <c r="AV95">
        <v>0.05</v>
      </c>
      <c r="AW95">
        <v>40.78</v>
      </c>
    </row>
    <row r="96" spans="1:49" hidden="1" outlineLevel="1" x14ac:dyDescent="0.2">
      <c r="A96" t="s">
        <v>828</v>
      </c>
      <c r="B96" s="7" t="s">
        <v>11</v>
      </c>
      <c r="C96" s="1">
        <f t="shared" si="11"/>
        <v>118</v>
      </c>
      <c r="D96" s="7">
        <f>IF(N96&gt;0, RANK(N96,(N96:P96,Q96:AE96)),0)</f>
        <v>2</v>
      </c>
      <c r="E96" s="7">
        <f>IF(O96&gt;0,RANK(O96,(N96:P96,Q96:AE96)),0)</f>
        <v>1</v>
      </c>
      <c r="F96" s="7">
        <f t="shared" si="12"/>
        <v>0</v>
      </c>
      <c r="G96" s="45">
        <f t="shared" si="13"/>
        <v>78</v>
      </c>
      <c r="H96" s="48">
        <f t="shared" si="14"/>
        <v>0.66101694915254239</v>
      </c>
      <c r="I96" s="6"/>
      <c r="J96" s="2">
        <f t="shared" si="15"/>
        <v>0.16949152542372881</v>
      </c>
      <c r="K96" s="2">
        <f t="shared" si="16"/>
        <v>0.83050847457627119</v>
      </c>
      <c r="L96" s="2">
        <f t="shared" si="17"/>
        <v>0</v>
      </c>
      <c r="M96" s="2">
        <f t="shared" si="18"/>
        <v>0</v>
      </c>
      <c r="N96" s="94">
        <v>20</v>
      </c>
      <c r="O96" s="94">
        <v>98</v>
      </c>
      <c r="P96" s="1"/>
      <c r="Q96" s="93">
        <v>0</v>
      </c>
      <c r="U96" s="94">
        <v>0</v>
      </c>
      <c r="V96" s="1"/>
      <c r="W96" s="1"/>
      <c r="X96" s="1"/>
      <c r="Y96" s="1"/>
      <c r="Z96" s="1"/>
      <c r="AA96" s="1"/>
      <c r="AB96" s="1"/>
      <c r="AG96" t="str">
        <f t="shared" si="19"/>
        <v>Hale's Location</v>
      </c>
      <c r="AH96" t="s">
        <v>792</v>
      </c>
      <c r="AI96">
        <v>1</v>
      </c>
      <c r="AK96" s="77">
        <v>33</v>
      </c>
      <c r="AL96" s="79">
        <v>3</v>
      </c>
      <c r="AM96" s="79">
        <v>45</v>
      </c>
      <c r="AN96" s="82">
        <v>32500</v>
      </c>
      <c r="AO96" s="82">
        <f t="shared" si="20"/>
        <v>33003</v>
      </c>
      <c r="AP96" s="7" t="s">
        <v>551</v>
      </c>
      <c r="AQ96">
        <f t="shared" si="21"/>
        <v>3332500</v>
      </c>
      <c r="AU96">
        <v>2.4300000000000002</v>
      </c>
      <c r="AV96">
        <v>0</v>
      </c>
      <c r="AW96">
        <v>2.4300000000000002</v>
      </c>
    </row>
    <row r="97" spans="1:49" hidden="1" outlineLevel="1" x14ac:dyDescent="0.2">
      <c r="A97" t="s">
        <v>830</v>
      </c>
      <c r="B97" s="7" t="s">
        <v>11</v>
      </c>
      <c r="C97" s="1">
        <f t="shared" si="11"/>
        <v>5821</v>
      </c>
      <c r="D97" s="7">
        <f>IF(N97&gt;0, RANK(N97,(N97:P97,Q97:AE97)),0)</f>
        <v>2</v>
      </c>
      <c r="E97" s="7">
        <f>IF(O97&gt;0,RANK(O97,(N97:P97,Q97:AE97)),0)</f>
        <v>1</v>
      </c>
      <c r="F97" s="7">
        <f t="shared" si="12"/>
        <v>0</v>
      </c>
      <c r="G97" s="45">
        <f t="shared" si="13"/>
        <v>2958</v>
      </c>
      <c r="H97" s="48">
        <f t="shared" si="14"/>
        <v>0.50816010994674454</v>
      </c>
      <c r="I97" s="6"/>
      <c r="J97" s="2">
        <f t="shared" si="15"/>
        <v>0.241023879058581</v>
      </c>
      <c r="K97" s="2">
        <f t="shared" si="16"/>
        <v>0.74918398900532557</v>
      </c>
      <c r="L97" s="2">
        <f t="shared" si="17"/>
        <v>0</v>
      </c>
      <c r="M97" s="2">
        <f t="shared" si="18"/>
        <v>9.7921319360934067E-3</v>
      </c>
      <c r="N97" s="94">
        <v>1403</v>
      </c>
      <c r="O97" s="94">
        <v>4361</v>
      </c>
      <c r="P97" s="1"/>
      <c r="Q97" s="93">
        <v>55</v>
      </c>
      <c r="U97" s="94">
        <v>2</v>
      </c>
      <c r="V97" s="1"/>
      <c r="W97" s="1"/>
      <c r="X97" s="1"/>
      <c r="Y97" s="1"/>
      <c r="Z97" s="1"/>
      <c r="AA97" s="1"/>
      <c r="AB97" s="1"/>
      <c r="AG97" t="str">
        <f t="shared" si="19"/>
        <v>Hampstead</v>
      </c>
      <c r="AH97" t="s">
        <v>289</v>
      </c>
      <c r="AI97">
        <v>1</v>
      </c>
      <c r="AK97" s="77">
        <v>33</v>
      </c>
      <c r="AL97" s="79">
        <v>15</v>
      </c>
      <c r="AM97" s="79">
        <v>70</v>
      </c>
      <c r="AN97" s="82">
        <v>32900</v>
      </c>
      <c r="AO97" s="82">
        <f t="shared" si="20"/>
        <v>33015</v>
      </c>
      <c r="AP97" t="s">
        <v>656</v>
      </c>
      <c r="AQ97">
        <f t="shared" si="21"/>
        <v>3332900</v>
      </c>
      <c r="AU97">
        <v>14.01</v>
      </c>
      <c r="AV97">
        <v>0.69</v>
      </c>
      <c r="AW97">
        <v>13.32</v>
      </c>
    </row>
    <row r="98" spans="1:49" hidden="1" outlineLevel="1" x14ac:dyDescent="0.2">
      <c r="A98" t="s">
        <v>212</v>
      </c>
      <c r="B98" s="7" t="s">
        <v>11</v>
      </c>
      <c r="C98" s="1">
        <f t="shared" si="11"/>
        <v>11414</v>
      </c>
      <c r="D98" s="7">
        <f>IF(N98&gt;0, RANK(N98,(N98:P98,Q98:AE98)),0)</f>
        <v>2</v>
      </c>
      <c r="E98" s="7">
        <f>IF(O98&gt;0,RANK(O98,(N98:P98,Q98:AE98)),0)</f>
        <v>1</v>
      </c>
      <c r="F98" s="7">
        <f t="shared" si="12"/>
        <v>0</v>
      </c>
      <c r="G98" s="45">
        <f t="shared" si="13"/>
        <v>4076</v>
      </c>
      <c r="H98" s="48">
        <f t="shared" si="14"/>
        <v>0.35710530926931838</v>
      </c>
      <c r="I98" s="6"/>
      <c r="J98" s="2">
        <f t="shared" si="15"/>
        <v>0.31522691431575256</v>
      </c>
      <c r="K98" s="2">
        <f t="shared" si="16"/>
        <v>0.67233222358507094</v>
      </c>
      <c r="L98" s="2">
        <f t="shared" si="17"/>
        <v>0</v>
      </c>
      <c r="M98" s="2">
        <f t="shared" si="18"/>
        <v>1.2440862099176497E-2</v>
      </c>
      <c r="N98" s="94">
        <v>3598</v>
      </c>
      <c r="O98" s="94">
        <v>7674</v>
      </c>
      <c r="P98" s="1"/>
      <c r="Q98" s="93">
        <v>140</v>
      </c>
      <c r="U98" s="94">
        <v>2</v>
      </c>
      <c r="V98" s="1"/>
      <c r="W98" s="1"/>
      <c r="X98" s="1"/>
      <c r="Y98" s="1"/>
      <c r="Z98" s="1"/>
      <c r="AA98" s="1"/>
      <c r="AB98" s="1"/>
      <c r="AG98" t="str">
        <f t="shared" si="19"/>
        <v>Hampton</v>
      </c>
      <c r="AH98" t="s">
        <v>289</v>
      </c>
      <c r="AI98">
        <v>1</v>
      </c>
      <c r="AK98" s="77">
        <v>33</v>
      </c>
      <c r="AL98" s="79">
        <v>15</v>
      </c>
      <c r="AM98" s="79">
        <v>75</v>
      </c>
      <c r="AN98" s="82">
        <v>33060</v>
      </c>
      <c r="AO98" s="82">
        <f t="shared" si="20"/>
        <v>33015</v>
      </c>
      <c r="AP98" t="s">
        <v>656</v>
      </c>
      <c r="AQ98">
        <f t="shared" si="21"/>
        <v>3333060</v>
      </c>
      <c r="AU98">
        <v>14.58</v>
      </c>
      <c r="AV98">
        <v>1.55</v>
      </c>
      <c r="AW98">
        <v>13.03</v>
      </c>
    </row>
    <row r="99" spans="1:49" hidden="1" outlineLevel="1" x14ac:dyDescent="0.2">
      <c r="A99" t="s">
        <v>831</v>
      </c>
      <c r="B99" s="7" t="s">
        <v>11</v>
      </c>
      <c r="C99" s="1">
        <f t="shared" si="11"/>
        <v>1691</v>
      </c>
      <c r="D99" s="7">
        <f>IF(N99&gt;0, RANK(N99,(N99:P99,Q99:AE99)),0)</f>
        <v>2</v>
      </c>
      <c r="E99" s="7">
        <f>IF(O99&gt;0,RANK(O99,(N99:P99,Q99:AE99)),0)</f>
        <v>1</v>
      </c>
      <c r="F99" s="7">
        <f t="shared" si="12"/>
        <v>0</v>
      </c>
      <c r="G99" s="45">
        <f t="shared" si="13"/>
        <v>737</v>
      </c>
      <c r="H99" s="48">
        <f t="shared" si="14"/>
        <v>0.43583678296865758</v>
      </c>
      <c r="I99" s="6"/>
      <c r="J99" s="2">
        <f t="shared" si="15"/>
        <v>0.27735068007096392</v>
      </c>
      <c r="K99" s="2">
        <f t="shared" si="16"/>
        <v>0.71318746303962155</v>
      </c>
      <c r="L99" s="2">
        <f t="shared" si="17"/>
        <v>0</v>
      </c>
      <c r="M99" s="2">
        <f t="shared" si="18"/>
        <v>9.4618568894144772E-3</v>
      </c>
      <c r="N99" s="94">
        <v>469</v>
      </c>
      <c r="O99" s="94">
        <v>1206</v>
      </c>
      <c r="P99" s="1"/>
      <c r="Q99" s="93">
        <v>15</v>
      </c>
      <c r="U99" s="94">
        <v>1</v>
      </c>
      <c r="V99" s="1"/>
      <c r="W99" s="1"/>
      <c r="X99" s="1"/>
      <c r="Y99" s="1"/>
      <c r="Z99" s="1"/>
      <c r="AA99" s="1"/>
      <c r="AB99" s="1"/>
      <c r="AG99" t="str">
        <f t="shared" si="19"/>
        <v>Hampton Falls</v>
      </c>
      <c r="AH99" t="s">
        <v>289</v>
      </c>
      <c r="AI99">
        <v>1</v>
      </c>
      <c r="AK99" s="77">
        <v>33</v>
      </c>
      <c r="AL99" s="79">
        <v>15</v>
      </c>
      <c r="AM99" s="79">
        <v>80</v>
      </c>
      <c r="AN99" s="82">
        <v>33460</v>
      </c>
      <c r="AO99" s="82">
        <f t="shared" si="20"/>
        <v>33015</v>
      </c>
      <c r="AP99" t="s">
        <v>656</v>
      </c>
      <c r="AQ99">
        <f t="shared" si="21"/>
        <v>3333460</v>
      </c>
      <c r="AU99">
        <v>12.52</v>
      </c>
      <c r="AV99">
        <v>0.3</v>
      </c>
      <c r="AW99">
        <v>12.22</v>
      </c>
    </row>
    <row r="100" spans="1:49" hidden="1" outlineLevel="1" x14ac:dyDescent="0.2">
      <c r="A100" t="s">
        <v>71</v>
      </c>
      <c r="B100" s="7" t="s">
        <v>11</v>
      </c>
      <c r="C100" s="1">
        <f t="shared" si="11"/>
        <v>1277</v>
      </c>
      <c r="D100" s="7">
        <f>IF(N100&gt;0, RANK(N100,(N100:P100,Q100:AE100)),0)</f>
        <v>1</v>
      </c>
      <c r="E100" s="7">
        <f>IF(O100&gt;0,RANK(O100,(N100:P100,Q100:AE100)),0)</f>
        <v>2</v>
      </c>
      <c r="F100" s="7">
        <f t="shared" si="12"/>
        <v>0</v>
      </c>
      <c r="G100" s="45">
        <f t="shared" si="13"/>
        <v>53</v>
      </c>
      <c r="H100" s="48">
        <f t="shared" si="14"/>
        <v>4.1503523884103367E-2</v>
      </c>
      <c r="I100" s="6"/>
      <c r="J100" s="2">
        <f t="shared" si="15"/>
        <v>0.51527016444792484</v>
      </c>
      <c r="K100" s="2">
        <f t="shared" si="16"/>
        <v>0.47376664056382145</v>
      </c>
      <c r="L100" s="2">
        <f t="shared" si="17"/>
        <v>0</v>
      </c>
      <c r="M100" s="2">
        <f t="shared" si="18"/>
        <v>1.0963194988253711E-2</v>
      </c>
      <c r="N100" s="94">
        <v>658</v>
      </c>
      <c r="O100" s="94">
        <v>605</v>
      </c>
      <c r="P100" s="1"/>
      <c r="Q100" s="93">
        <v>13</v>
      </c>
      <c r="U100" s="94">
        <v>1</v>
      </c>
      <c r="V100" s="1"/>
      <c r="W100" s="1"/>
      <c r="X100" s="1"/>
      <c r="Y100" s="1"/>
      <c r="Z100" s="1"/>
      <c r="AA100" s="1"/>
      <c r="AB100" s="1"/>
      <c r="AG100" t="str">
        <f t="shared" si="19"/>
        <v>Hancock</v>
      </c>
      <c r="AH100" t="s">
        <v>15</v>
      </c>
      <c r="AI100">
        <v>2</v>
      </c>
      <c r="AK100" s="77">
        <v>33</v>
      </c>
      <c r="AL100" s="79">
        <v>11</v>
      </c>
      <c r="AM100" s="79">
        <v>55</v>
      </c>
      <c r="AN100" s="82">
        <v>33700</v>
      </c>
      <c r="AO100" s="82">
        <f t="shared" si="20"/>
        <v>33011</v>
      </c>
      <c r="AP100" t="s">
        <v>656</v>
      </c>
      <c r="AQ100">
        <f t="shared" si="21"/>
        <v>3333700</v>
      </c>
      <c r="AU100">
        <v>31.22</v>
      </c>
      <c r="AV100">
        <v>1.25</v>
      </c>
      <c r="AW100">
        <v>29.97</v>
      </c>
    </row>
    <row r="101" spans="1:49" hidden="1" outlineLevel="1" x14ac:dyDescent="0.2">
      <c r="A101" t="s">
        <v>379</v>
      </c>
      <c r="B101" s="7" t="s">
        <v>11</v>
      </c>
      <c r="C101" s="1">
        <f t="shared" si="11"/>
        <v>6840</v>
      </c>
      <c r="D101" s="7">
        <f>IF(N101&gt;0, RANK(N101,(N101:P101,Q101:AE101)),0)</f>
        <v>1</v>
      </c>
      <c r="E101" s="7">
        <f>IF(O101&gt;0,RANK(O101,(N101:P101,Q101:AE101)),0)</f>
        <v>2</v>
      </c>
      <c r="F101" s="7">
        <f t="shared" si="12"/>
        <v>0</v>
      </c>
      <c r="G101" s="45">
        <f t="shared" si="13"/>
        <v>3278</v>
      </c>
      <c r="H101" s="48">
        <f t="shared" si="14"/>
        <v>0.47923976608187135</v>
      </c>
      <c r="I101" s="6"/>
      <c r="J101" s="2">
        <f t="shared" si="15"/>
        <v>0.73391812865497075</v>
      </c>
      <c r="K101" s="2">
        <f t="shared" si="16"/>
        <v>0.25467836257309939</v>
      </c>
      <c r="L101" s="2">
        <f t="shared" si="17"/>
        <v>0</v>
      </c>
      <c r="M101" s="2">
        <f t="shared" si="18"/>
        <v>1.140350877192986E-2</v>
      </c>
      <c r="N101" s="94">
        <v>5020</v>
      </c>
      <c r="O101" s="94">
        <v>1742</v>
      </c>
      <c r="P101" s="1"/>
      <c r="Q101" s="93">
        <v>76</v>
      </c>
      <c r="U101" s="94">
        <v>2</v>
      </c>
      <c r="V101" s="1"/>
      <c r="W101" s="1"/>
      <c r="X101" s="1"/>
      <c r="Y101" s="1"/>
      <c r="Z101" s="1"/>
      <c r="AA101" s="1"/>
      <c r="AB101" s="1"/>
      <c r="AG101" t="str">
        <f t="shared" si="19"/>
        <v>Hanover</v>
      </c>
      <c r="AH101" t="s">
        <v>14</v>
      </c>
      <c r="AI101">
        <v>2</v>
      </c>
      <c r="AK101" s="77">
        <v>33</v>
      </c>
      <c r="AL101" s="79">
        <v>9</v>
      </c>
      <c r="AM101" s="79">
        <v>85</v>
      </c>
      <c r="AN101" s="82">
        <v>33860</v>
      </c>
      <c r="AO101" s="82">
        <f t="shared" si="20"/>
        <v>33009</v>
      </c>
      <c r="AP101" t="s">
        <v>656</v>
      </c>
      <c r="AQ101">
        <f t="shared" si="21"/>
        <v>3333860</v>
      </c>
      <c r="AU101">
        <v>50.21</v>
      </c>
      <c r="AV101">
        <v>1.1200000000000001</v>
      </c>
      <c r="AW101">
        <v>49.09</v>
      </c>
    </row>
    <row r="102" spans="1:49" hidden="1" outlineLevel="1" x14ac:dyDescent="0.2">
      <c r="A102" t="s">
        <v>474</v>
      </c>
      <c r="B102" s="7" t="s">
        <v>11</v>
      </c>
      <c r="C102" s="1">
        <f t="shared" si="11"/>
        <v>756</v>
      </c>
      <c r="D102" s="7">
        <f>IF(N102&gt;0, RANK(N102,(N102:P102,Q102:AE102)),0)</f>
        <v>1</v>
      </c>
      <c r="E102" s="7">
        <f>IF(O102&gt;0,RANK(O102,(N102:P102,Q102:AE102)),0)</f>
        <v>2</v>
      </c>
      <c r="F102" s="7">
        <f t="shared" si="12"/>
        <v>0</v>
      </c>
      <c r="G102" s="45">
        <f t="shared" si="13"/>
        <v>118</v>
      </c>
      <c r="H102" s="48">
        <f t="shared" si="14"/>
        <v>0.15608465608465608</v>
      </c>
      <c r="I102" s="6"/>
      <c r="J102" s="2">
        <f t="shared" si="15"/>
        <v>0.57275132275132279</v>
      </c>
      <c r="K102" s="2">
        <f t="shared" si="16"/>
        <v>0.41666666666666669</v>
      </c>
      <c r="L102" s="2">
        <f t="shared" si="17"/>
        <v>0</v>
      </c>
      <c r="M102" s="2">
        <f t="shared" si="18"/>
        <v>1.0582010582010526E-2</v>
      </c>
      <c r="N102" s="94">
        <v>433</v>
      </c>
      <c r="O102" s="94">
        <v>315</v>
      </c>
      <c r="P102" s="1"/>
      <c r="Q102" s="93">
        <v>8</v>
      </c>
      <c r="U102" s="94">
        <v>0</v>
      </c>
      <c r="V102" s="1"/>
      <c r="W102" s="1"/>
      <c r="X102" s="1"/>
      <c r="Y102" s="1"/>
      <c r="Z102" s="1"/>
      <c r="AA102" s="1"/>
      <c r="AB102" s="1"/>
      <c r="AG102" t="str">
        <f t="shared" si="19"/>
        <v>Harrisville</v>
      </c>
      <c r="AH102" t="s">
        <v>12</v>
      </c>
      <c r="AI102">
        <v>2</v>
      </c>
      <c r="AK102" s="77">
        <v>33</v>
      </c>
      <c r="AL102" s="79">
        <v>5</v>
      </c>
      <c r="AM102" s="79">
        <v>30</v>
      </c>
      <c r="AN102" s="82">
        <v>34420</v>
      </c>
      <c r="AO102" s="82">
        <f t="shared" si="20"/>
        <v>33005</v>
      </c>
      <c r="AP102" t="s">
        <v>656</v>
      </c>
      <c r="AQ102">
        <f t="shared" si="21"/>
        <v>3334420</v>
      </c>
      <c r="AU102">
        <v>20.25</v>
      </c>
      <c r="AV102">
        <v>1.51</v>
      </c>
      <c r="AW102">
        <v>18.739999999999998</v>
      </c>
    </row>
    <row r="103" spans="1:49" hidden="1" outlineLevel="1" x14ac:dyDescent="0.2">
      <c r="A103" t="s">
        <v>475</v>
      </c>
      <c r="B103" s="7" t="s">
        <v>11</v>
      </c>
      <c r="C103" s="1">
        <f t="shared" si="11"/>
        <v>43</v>
      </c>
      <c r="D103" s="7">
        <f>IF(N103&gt;0, RANK(N103,(N103:P103,Q103:AE103)),0)</f>
        <v>2</v>
      </c>
      <c r="E103" s="7">
        <f>IF(O103&gt;0,RANK(O103,(N103:P103,Q103:AE103)),0)</f>
        <v>1</v>
      </c>
      <c r="F103" s="7">
        <f t="shared" si="12"/>
        <v>0</v>
      </c>
      <c r="G103" s="45">
        <f t="shared" si="13"/>
        <v>9</v>
      </c>
      <c r="H103" s="48">
        <f t="shared" si="14"/>
        <v>0.20930232558139536</v>
      </c>
      <c r="I103" s="6"/>
      <c r="J103" s="2">
        <f t="shared" si="15"/>
        <v>0.39534883720930231</v>
      </c>
      <c r="K103" s="2">
        <f t="shared" si="16"/>
        <v>0.60465116279069764</v>
      </c>
      <c r="L103" s="2">
        <f t="shared" si="17"/>
        <v>0</v>
      </c>
      <c r="M103" s="2">
        <f t="shared" si="18"/>
        <v>0</v>
      </c>
      <c r="N103" s="94">
        <v>17</v>
      </c>
      <c r="O103" s="94">
        <v>26</v>
      </c>
      <c r="P103" s="1"/>
      <c r="Q103" s="93">
        <v>0</v>
      </c>
      <c r="U103" s="94">
        <v>0</v>
      </c>
      <c r="V103" s="1"/>
      <c r="W103" s="1"/>
      <c r="X103" s="1"/>
      <c r="Y103" s="1"/>
      <c r="Z103" s="1"/>
      <c r="AA103" s="1"/>
      <c r="AB103" s="1"/>
      <c r="AG103" t="str">
        <f t="shared" si="19"/>
        <v>Hart's Location</v>
      </c>
      <c r="AH103" t="s">
        <v>792</v>
      </c>
      <c r="AI103">
        <v>1</v>
      </c>
      <c r="AK103" s="77">
        <v>33</v>
      </c>
      <c r="AL103" s="79">
        <v>3</v>
      </c>
      <c r="AM103" s="79">
        <v>50</v>
      </c>
      <c r="AN103" s="82">
        <v>34500</v>
      </c>
      <c r="AO103" s="82">
        <f t="shared" si="20"/>
        <v>33003</v>
      </c>
      <c r="AP103" t="s">
        <v>656</v>
      </c>
      <c r="AQ103">
        <f t="shared" si="21"/>
        <v>3334500</v>
      </c>
      <c r="AU103">
        <v>18.600000000000001</v>
      </c>
      <c r="AV103">
        <v>0</v>
      </c>
      <c r="AW103">
        <v>18.600000000000001</v>
      </c>
    </row>
    <row r="104" spans="1:49" hidden="1" outlineLevel="1" x14ac:dyDescent="0.2">
      <c r="A104" t="s">
        <v>361</v>
      </c>
      <c r="B104" s="7" t="s">
        <v>11</v>
      </c>
      <c r="C104" s="1">
        <f t="shared" si="11"/>
        <v>2111</v>
      </c>
      <c r="D104" s="7">
        <f>IF(N104&gt;0, RANK(N104,(N104:P104,Q104:AE104)),0)</f>
        <v>2</v>
      </c>
      <c r="E104" s="7">
        <f>IF(O104&gt;0,RANK(O104,(N104:P104,Q104:AE104)),0)</f>
        <v>1</v>
      </c>
      <c r="F104" s="7">
        <f t="shared" si="12"/>
        <v>0</v>
      </c>
      <c r="G104" s="45">
        <f t="shared" si="13"/>
        <v>956</v>
      </c>
      <c r="H104" s="48">
        <f t="shared" si="14"/>
        <v>0.45286594031264804</v>
      </c>
      <c r="I104" s="6"/>
      <c r="J104" s="2">
        <f t="shared" si="15"/>
        <v>0.26527711984841307</v>
      </c>
      <c r="K104" s="2">
        <f t="shared" si="16"/>
        <v>0.71814306016106111</v>
      </c>
      <c r="L104" s="2">
        <f t="shared" si="17"/>
        <v>0</v>
      </c>
      <c r="M104" s="2">
        <f t="shared" si="18"/>
        <v>1.6579819990525824E-2</v>
      </c>
      <c r="N104" s="94">
        <v>560</v>
      </c>
      <c r="O104" s="94">
        <v>1516</v>
      </c>
      <c r="P104" s="1"/>
      <c r="Q104" s="93">
        <v>34</v>
      </c>
      <c r="U104" s="94">
        <v>1</v>
      </c>
      <c r="V104" s="1"/>
      <c r="W104" s="1"/>
      <c r="X104" s="1"/>
      <c r="Y104" s="1"/>
      <c r="Z104" s="1"/>
      <c r="AA104" s="1"/>
      <c r="AB104" s="1"/>
      <c r="AG104" t="str">
        <f t="shared" si="19"/>
        <v>Haverhill</v>
      </c>
      <c r="AH104" t="s">
        <v>14</v>
      </c>
      <c r="AI104">
        <v>2</v>
      </c>
      <c r="AK104" s="77">
        <v>33</v>
      </c>
      <c r="AL104" s="79">
        <v>9</v>
      </c>
      <c r="AM104" s="79">
        <v>90</v>
      </c>
      <c r="AN104" s="82">
        <v>34820</v>
      </c>
      <c r="AO104" s="82">
        <f t="shared" si="20"/>
        <v>33009</v>
      </c>
      <c r="AP104" t="s">
        <v>656</v>
      </c>
      <c r="AQ104">
        <f t="shared" si="21"/>
        <v>3334820</v>
      </c>
      <c r="AU104">
        <v>52.44</v>
      </c>
      <c r="AV104">
        <v>1.36</v>
      </c>
      <c r="AW104">
        <v>51.08</v>
      </c>
    </row>
    <row r="105" spans="1:49" hidden="1" outlineLevel="1" x14ac:dyDescent="0.2">
      <c r="A105" t="s">
        <v>214</v>
      </c>
      <c r="B105" s="7" t="s">
        <v>11</v>
      </c>
      <c r="C105" s="1">
        <f t="shared" si="11"/>
        <v>517</v>
      </c>
      <c r="D105" s="7">
        <f>IF(N105&gt;0, RANK(N105,(N105:P105,Q105:AE105)),0)</f>
        <v>2</v>
      </c>
      <c r="E105" s="7">
        <f>IF(O105&gt;0,RANK(O105,(N105:P105,Q105:AE105)),0)</f>
        <v>1</v>
      </c>
      <c r="F105" s="7">
        <f t="shared" si="12"/>
        <v>0</v>
      </c>
      <c r="G105" s="45">
        <f t="shared" si="13"/>
        <v>268</v>
      </c>
      <c r="H105" s="48">
        <f t="shared" si="14"/>
        <v>0.51837524177949712</v>
      </c>
      <c r="I105" s="6"/>
      <c r="J105" s="2">
        <f t="shared" si="15"/>
        <v>0.23597678916827852</v>
      </c>
      <c r="K105" s="2">
        <f t="shared" si="16"/>
        <v>0.75435203094777559</v>
      </c>
      <c r="L105" s="2">
        <f t="shared" si="17"/>
        <v>0</v>
      </c>
      <c r="M105" s="2">
        <f t="shared" si="18"/>
        <v>9.6711798839459462E-3</v>
      </c>
      <c r="N105" s="94">
        <v>122</v>
      </c>
      <c r="O105" s="94">
        <v>390</v>
      </c>
      <c r="P105" s="1"/>
      <c r="Q105" s="93">
        <v>4</v>
      </c>
      <c r="U105" s="94">
        <v>1</v>
      </c>
      <c r="V105" s="1"/>
      <c r="W105" s="1"/>
      <c r="X105" s="1"/>
      <c r="Y105" s="1"/>
      <c r="Z105" s="1"/>
      <c r="AA105" s="1"/>
      <c r="AB105" s="1"/>
      <c r="AG105" t="str">
        <f t="shared" si="19"/>
        <v>Hebron</v>
      </c>
      <c r="AH105" t="s">
        <v>14</v>
      </c>
      <c r="AI105">
        <v>2</v>
      </c>
      <c r="AK105" s="77">
        <v>33</v>
      </c>
      <c r="AL105" s="79">
        <v>9</v>
      </c>
      <c r="AM105" s="79">
        <v>95</v>
      </c>
      <c r="AN105" s="82">
        <v>35220</v>
      </c>
      <c r="AO105" s="82">
        <f t="shared" si="20"/>
        <v>33009</v>
      </c>
      <c r="AP105" t="s">
        <v>656</v>
      </c>
      <c r="AQ105">
        <f t="shared" si="21"/>
        <v>3335220</v>
      </c>
      <c r="AU105">
        <v>18.899999999999999</v>
      </c>
      <c r="AV105">
        <v>2.06</v>
      </c>
      <c r="AW105">
        <v>16.829999999999998</v>
      </c>
    </row>
    <row r="106" spans="1:49" hidden="1" outlineLevel="1" x14ac:dyDescent="0.2">
      <c r="A106" t="s">
        <v>476</v>
      </c>
      <c r="B106" s="7" t="s">
        <v>11</v>
      </c>
      <c r="C106" s="1">
        <f t="shared" si="11"/>
        <v>2663</v>
      </c>
      <c r="D106" s="7">
        <f>IF(N106&gt;0, RANK(N106,(N106:P106,Q106:AE106)),0)</f>
        <v>2</v>
      </c>
      <c r="E106" s="7">
        <f>IF(O106&gt;0,RANK(O106,(N106:P106,Q106:AE106)),0)</f>
        <v>1</v>
      </c>
      <c r="F106" s="7">
        <f t="shared" si="12"/>
        <v>0</v>
      </c>
      <c r="G106" s="45">
        <f t="shared" si="13"/>
        <v>594</v>
      </c>
      <c r="H106" s="48">
        <f t="shared" si="14"/>
        <v>0.22305670296657903</v>
      </c>
      <c r="I106" s="6"/>
      <c r="J106" s="2">
        <f t="shared" si="15"/>
        <v>0.3762673676304919</v>
      </c>
      <c r="K106" s="2">
        <f t="shared" si="16"/>
        <v>0.59932407059707093</v>
      </c>
      <c r="L106" s="2">
        <f t="shared" si="17"/>
        <v>0</v>
      </c>
      <c r="M106" s="2">
        <f t="shared" si="18"/>
        <v>2.440856177243711E-2</v>
      </c>
      <c r="N106" s="94">
        <v>1002</v>
      </c>
      <c r="O106" s="94">
        <v>1596</v>
      </c>
      <c r="P106" s="1"/>
      <c r="Q106" s="93">
        <v>61</v>
      </c>
      <c r="U106" s="94">
        <v>4</v>
      </c>
      <c r="V106" s="1"/>
      <c r="W106" s="1"/>
      <c r="X106" s="1"/>
      <c r="Y106" s="1"/>
      <c r="Z106" s="1"/>
      <c r="AA106" s="1"/>
      <c r="AB106" s="1"/>
      <c r="AG106" t="str">
        <f t="shared" si="19"/>
        <v>Henniker</v>
      </c>
      <c r="AH106" t="s">
        <v>16</v>
      </c>
      <c r="AI106">
        <v>2</v>
      </c>
      <c r="AK106" s="77">
        <v>33</v>
      </c>
      <c r="AL106" s="79">
        <v>13</v>
      </c>
      <c r="AM106" s="79">
        <v>65</v>
      </c>
      <c r="AN106" s="82">
        <v>35540</v>
      </c>
      <c r="AO106" s="82">
        <f t="shared" si="20"/>
        <v>33013</v>
      </c>
      <c r="AP106" t="s">
        <v>656</v>
      </c>
      <c r="AQ106">
        <f t="shared" si="21"/>
        <v>3335540</v>
      </c>
      <c r="AU106">
        <v>44.81</v>
      </c>
      <c r="AV106">
        <v>0.68</v>
      </c>
      <c r="AW106">
        <v>44.13</v>
      </c>
    </row>
    <row r="107" spans="1:49" hidden="1" outlineLevel="1" x14ac:dyDescent="0.2">
      <c r="A107" t="s">
        <v>538</v>
      </c>
      <c r="B107" s="7" t="s">
        <v>11</v>
      </c>
      <c r="C107" s="1">
        <f t="shared" si="11"/>
        <v>633</v>
      </c>
      <c r="D107" s="7">
        <f>IF(N107&gt;0, RANK(N107,(N107:P107,Q107:AE107)),0)</f>
        <v>2</v>
      </c>
      <c r="E107" s="7">
        <f>IF(O107&gt;0,RANK(O107,(N107:P107,Q107:AE107)),0)</f>
        <v>1</v>
      </c>
      <c r="F107" s="7">
        <f t="shared" si="12"/>
        <v>0</v>
      </c>
      <c r="G107" s="45">
        <f t="shared" si="13"/>
        <v>353</v>
      </c>
      <c r="H107" s="48">
        <f t="shared" si="14"/>
        <v>0.55766192733017372</v>
      </c>
      <c r="I107" s="6"/>
      <c r="J107" s="2">
        <f t="shared" si="15"/>
        <v>0.21011058451816747</v>
      </c>
      <c r="K107" s="2">
        <f t="shared" si="16"/>
        <v>0.76777251184834128</v>
      </c>
      <c r="L107" s="2">
        <f t="shared" si="17"/>
        <v>0</v>
      </c>
      <c r="M107" s="2">
        <f t="shared" si="18"/>
        <v>2.2116903633491281E-2</v>
      </c>
      <c r="N107" s="94">
        <v>133</v>
      </c>
      <c r="O107" s="94">
        <v>486</v>
      </c>
      <c r="P107" s="1"/>
      <c r="Q107" s="93">
        <v>13</v>
      </c>
      <c r="U107" s="94">
        <v>1</v>
      </c>
      <c r="V107" s="1"/>
      <c r="W107" s="1"/>
      <c r="X107" s="1"/>
      <c r="Y107" s="1"/>
      <c r="Z107" s="1"/>
      <c r="AA107" s="1"/>
      <c r="AB107" s="1"/>
      <c r="AG107" t="str">
        <f t="shared" si="19"/>
        <v>Hill</v>
      </c>
      <c r="AH107" t="s">
        <v>16</v>
      </c>
      <c r="AI107">
        <v>2</v>
      </c>
      <c r="AK107" s="77">
        <v>33</v>
      </c>
      <c r="AL107" s="79">
        <v>13</v>
      </c>
      <c r="AM107" s="79">
        <v>70</v>
      </c>
      <c r="AN107" s="82">
        <v>35860</v>
      </c>
      <c r="AO107" s="82">
        <f t="shared" si="20"/>
        <v>33013</v>
      </c>
      <c r="AP107" t="s">
        <v>656</v>
      </c>
      <c r="AQ107">
        <f t="shared" si="21"/>
        <v>3335860</v>
      </c>
      <c r="AU107">
        <v>26.87</v>
      </c>
      <c r="AV107">
        <v>0.16</v>
      </c>
      <c r="AW107">
        <v>26.71</v>
      </c>
    </row>
    <row r="108" spans="1:49" hidden="1" outlineLevel="1" x14ac:dyDescent="0.2">
      <c r="A108" t="s">
        <v>15</v>
      </c>
      <c r="B108" s="7" t="s">
        <v>11</v>
      </c>
      <c r="C108" s="1">
        <f t="shared" si="11"/>
        <v>3231</v>
      </c>
      <c r="D108" s="7">
        <f>IF(N108&gt;0, RANK(N108,(N108:P108,Q108:AE108)),0)</f>
        <v>2</v>
      </c>
      <c r="E108" s="7">
        <f>IF(O108&gt;0,RANK(O108,(N108:P108,Q108:AE108)),0)</f>
        <v>1</v>
      </c>
      <c r="F108" s="7">
        <f t="shared" si="12"/>
        <v>0</v>
      </c>
      <c r="G108" s="45">
        <f t="shared" si="13"/>
        <v>1259</v>
      </c>
      <c r="H108" s="48">
        <f t="shared" si="14"/>
        <v>0.3896626431445373</v>
      </c>
      <c r="I108" s="6"/>
      <c r="J108" s="2">
        <f t="shared" si="15"/>
        <v>0.29557412565769114</v>
      </c>
      <c r="K108" s="2">
        <f t="shared" si="16"/>
        <v>0.68523676880222839</v>
      </c>
      <c r="L108" s="2">
        <f t="shared" si="17"/>
        <v>0</v>
      </c>
      <c r="M108" s="2">
        <f t="shared" si="18"/>
        <v>1.9189105540080464E-2</v>
      </c>
      <c r="N108" s="94">
        <v>955</v>
      </c>
      <c r="O108" s="94">
        <v>2214</v>
      </c>
      <c r="P108" s="1"/>
      <c r="Q108" s="93">
        <v>61</v>
      </c>
      <c r="U108" s="94">
        <v>1</v>
      </c>
      <c r="V108" s="1"/>
      <c r="W108" s="1"/>
      <c r="X108" s="1"/>
      <c r="Y108" s="1"/>
      <c r="Z108" s="1"/>
      <c r="AA108" s="1"/>
      <c r="AB108" s="1"/>
      <c r="AG108" t="str">
        <f t="shared" si="19"/>
        <v>Hillsborough</v>
      </c>
      <c r="AH108" t="s">
        <v>15</v>
      </c>
      <c r="AI108">
        <v>2</v>
      </c>
      <c r="AK108" s="77">
        <v>33</v>
      </c>
      <c r="AL108" s="79">
        <v>11</v>
      </c>
      <c r="AM108" s="79">
        <v>60</v>
      </c>
      <c r="AN108" s="82">
        <v>36180</v>
      </c>
      <c r="AO108" s="82">
        <f t="shared" si="20"/>
        <v>33011</v>
      </c>
      <c r="AP108" t="s">
        <v>656</v>
      </c>
      <c r="AQ108">
        <f t="shared" si="21"/>
        <v>3336180</v>
      </c>
      <c r="AU108">
        <v>44.63</v>
      </c>
      <c r="AV108">
        <v>1</v>
      </c>
      <c r="AW108">
        <v>43.63</v>
      </c>
    </row>
    <row r="109" spans="1:49" hidden="1" outlineLevel="1" x14ac:dyDescent="0.2">
      <c r="A109" t="s">
        <v>362</v>
      </c>
      <c r="B109" s="7" t="s">
        <v>11</v>
      </c>
      <c r="C109" s="1">
        <f t="shared" si="11"/>
        <v>1850</v>
      </c>
      <c r="D109" s="7">
        <f>IF(N109&gt;0, RANK(N109,(N109:P109,Q109:AE109)),0)</f>
        <v>2</v>
      </c>
      <c r="E109" s="7">
        <f>IF(O109&gt;0,RANK(O109,(N109:P109,Q109:AE109)),0)</f>
        <v>1</v>
      </c>
      <c r="F109" s="7">
        <f t="shared" si="12"/>
        <v>0</v>
      </c>
      <c r="G109" s="45">
        <f t="shared" si="13"/>
        <v>386</v>
      </c>
      <c r="H109" s="48">
        <f t="shared" si="14"/>
        <v>0.20864864864864865</v>
      </c>
      <c r="I109" s="6"/>
      <c r="J109" s="2">
        <f t="shared" si="15"/>
        <v>0.38540540540540541</v>
      </c>
      <c r="K109" s="2">
        <f t="shared" si="16"/>
        <v>0.59405405405405409</v>
      </c>
      <c r="L109" s="2">
        <f t="shared" si="17"/>
        <v>0</v>
      </c>
      <c r="M109" s="2">
        <f t="shared" si="18"/>
        <v>2.0540540540540442E-2</v>
      </c>
      <c r="N109" s="94">
        <v>713</v>
      </c>
      <c r="O109" s="94">
        <v>1099</v>
      </c>
      <c r="P109" s="1"/>
      <c r="Q109" s="93">
        <v>38</v>
      </c>
      <c r="U109" s="94">
        <v>0</v>
      </c>
      <c r="V109" s="1"/>
      <c r="W109" s="1"/>
      <c r="X109" s="1"/>
      <c r="Y109" s="1"/>
      <c r="Z109" s="1"/>
      <c r="AA109" s="1"/>
      <c r="AB109" s="1"/>
      <c r="AG109" t="str">
        <f t="shared" si="19"/>
        <v>Hinsdale</v>
      </c>
      <c r="AH109" t="s">
        <v>12</v>
      </c>
      <c r="AI109">
        <v>2</v>
      </c>
      <c r="AK109" s="77">
        <v>33</v>
      </c>
      <c r="AL109" s="79">
        <v>5</v>
      </c>
      <c r="AM109" s="79">
        <v>35</v>
      </c>
      <c r="AN109" s="82">
        <v>36660</v>
      </c>
      <c r="AO109" s="82">
        <f t="shared" si="20"/>
        <v>33005</v>
      </c>
      <c r="AP109" t="s">
        <v>656</v>
      </c>
      <c r="AQ109">
        <f t="shared" si="21"/>
        <v>3336660</v>
      </c>
      <c r="AU109">
        <v>22.78</v>
      </c>
      <c r="AV109">
        <v>2.1</v>
      </c>
      <c r="AW109">
        <v>20.68</v>
      </c>
    </row>
    <row r="110" spans="1:49" hidden="1" outlineLevel="1" x14ac:dyDescent="0.2">
      <c r="A110" t="s">
        <v>477</v>
      </c>
      <c r="B110" s="7" t="s">
        <v>11</v>
      </c>
      <c r="C110" s="1">
        <f t="shared" si="11"/>
        <v>1476</v>
      </c>
      <c r="D110" s="7">
        <f>IF(N110&gt;0, RANK(N110,(N110:P110,Q110:AE110)),0)</f>
        <v>2</v>
      </c>
      <c r="E110" s="7">
        <f>IF(O110&gt;0,RANK(O110,(N110:P110,Q110:AE110)),0)</f>
        <v>1</v>
      </c>
      <c r="F110" s="7">
        <f t="shared" si="12"/>
        <v>0</v>
      </c>
      <c r="G110" s="45">
        <f t="shared" si="13"/>
        <v>225</v>
      </c>
      <c r="H110" s="48">
        <f t="shared" si="14"/>
        <v>0.1524390243902439</v>
      </c>
      <c r="I110" s="6"/>
      <c r="J110" s="2">
        <f t="shared" si="15"/>
        <v>0.41869918699186992</v>
      </c>
      <c r="K110" s="2">
        <f t="shared" si="16"/>
        <v>0.57113821138211385</v>
      </c>
      <c r="L110" s="2">
        <f t="shared" si="17"/>
        <v>0</v>
      </c>
      <c r="M110" s="2">
        <f t="shared" si="18"/>
        <v>1.0162601626016232E-2</v>
      </c>
      <c r="N110" s="94">
        <v>618</v>
      </c>
      <c r="O110" s="94">
        <v>843</v>
      </c>
      <c r="P110" s="1"/>
      <c r="Q110" s="93">
        <v>14</v>
      </c>
      <c r="U110" s="94">
        <v>1</v>
      </c>
      <c r="V110" s="1"/>
      <c r="W110" s="1"/>
      <c r="X110" s="1"/>
      <c r="Y110" s="1"/>
      <c r="Z110" s="1"/>
      <c r="AA110" s="1"/>
      <c r="AB110" s="1"/>
      <c r="AG110" t="str">
        <f t="shared" si="19"/>
        <v>Holderness</v>
      </c>
      <c r="AH110" t="s">
        <v>14</v>
      </c>
      <c r="AI110">
        <v>2</v>
      </c>
      <c r="AK110" s="77">
        <v>33</v>
      </c>
      <c r="AL110" s="79">
        <v>9</v>
      </c>
      <c r="AM110" s="79">
        <v>100</v>
      </c>
      <c r="AN110" s="82">
        <v>36900</v>
      </c>
      <c r="AO110" s="82">
        <f t="shared" si="20"/>
        <v>33009</v>
      </c>
      <c r="AP110" t="s">
        <v>656</v>
      </c>
      <c r="AQ110">
        <f t="shared" si="21"/>
        <v>3336900</v>
      </c>
      <c r="AU110">
        <v>35.630000000000003</v>
      </c>
      <c r="AV110">
        <v>5.25</v>
      </c>
      <c r="AW110">
        <v>30.38</v>
      </c>
    </row>
    <row r="111" spans="1:49" hidden="1" outlineLevel="1" x14ac:dyDescent="0.2">
      <c r="A111" t="s">
        <v>380</v>
      </c>
      <c r="B111" s="7" t="s">
        <v>11</v>
      </c>
      <c r="C111" s="1">
        <f t="shared" si="11"/>
        <v>5646</v>
      </c>
      <c r="D111" s="7">
        <f>IF(N111&gt;0, RANK(N111,(N111:P111,Q111:AE111)),0)</f>
        <v>2</v>
      </c>
      <c r="E111" s="7">
        <f>IF(O111&gt;0,RANK(O111,(N111:P111,Q111:AE111)),0)</f>
        <v>1</v>
      </c>
      <c r="F111" s="7">
        <f t="shared" si="12"/>
        <v>0</v>
      </c>
      <c r="G111" s="45">
        <f t="shared" si="13"/>
        <v>1577</v>
      </c>
      <c r="H111" s="48">
        <f t="shared" si="14"/>
        <v>0.27931278781438185</v>
      </c>
      <c r="I111" s="6"/>
      <c r="J111" s="2">
        <f t="shared" si="15"/>
        <v>0.35511866808359899</v>
      </c>
      <c r="K111" s="2">
        <f t="shared" si="16"/>
        <v>0.63443145589798089</v>
      </c>
      <c r="L111" s="2">
        <f t="shared" si="17"/>
        <v>0</v>
      </c>
      <c r="M111" s="2">
        <f t="shared" si="18"/>
        <v>1.0449876018420179E-2</v>
      </c>
      <c r="N111" s="94">
        <v>2005</v>
      </c>
      <c r="O111" s="94">
        <v>3582</v>
      </c>
      <c r="P111" s="1"/>
      <c r="Q111" s="93">
        <v>56</v>
      </c>
      <c r="U111" s="94">
        <v>3</v>
      </c>
      <c r="V111" s="1"/>
      <c r="W111" s="1"/>
      <c r="X111" s="1"/>
      <c r="Y111" s="1"/>
      <c r="Z111" s="1"/>
      <c r="AA111" s="1"/>
      <c r="AB111" s="1"/>
      <c r="AG111" t="str">
        <f t="shared" si="19"/>
        <v>Hollis</v>
      </c>
      <c r="AH111" t="s">
        <v>15</v>
      </c>
      <c r="AI111">
        <v>2</v>
      </c>
      <c r="AK111" s="77">
        <v>33</v>
      </c>
      <c r="AL111" s="79">
        <v>11</v>
      </c>
      <c r="AM111" s="79">
        <v>65</v>
      </c>
      <c r="AN111" s="82">
        <v>37140</v>
      </c>
      <c r="AO111" s="82">
        <f t="shared" si="20"/>
        <v>33011</v>
      </c>
      <c r="AP111" t="s">
        <v>656</v>
      </c>
      <c r="AQ111">
        <f t="shared" si="21"/>
        <v>3337140</v>
      </c>
      <c r="AU111">
        <v>32.31</v>
      </c>
      <c r="AV111">
        <v>0.56999999999999995</v>
      </c>
      <c r="AW111">
        <v>31.75</v>
      </c>
    </row>
    <row r="112" spans="1:49" hidden="1" outlineLevel="1" x14ac:dyDescent="0.2">
      <c r="A112" t="s">
        <v>478</v>
      </c>
      <c r="B112" s="7" t="s">
        <v>11</v>
      </c>
      <c r="C112" s="1">
        <f t="shared" si="11"/>
        <v>8530</v>
      </c>
      <c r="D112" s="7">
        <f>IF(N112&gt;0, RANK(N112,(N112:P112,Q112:AE112)),0)</f>
        <v>2</v>
      </c>
      <c r="E112" s="7">
        <f>IF(O112&gt;0,RANK(O112,(N112:P112,Q112:AE112)),0)</f>
        <v>1</v>
      </c>
      <c r="F112" s="7">
        <f t="shared" si="12"/>
        <v>0</v>
      </c>
      <c r="G112" s="45">
        <f t="shared" si="13"/>
        <v>4123</v>
      </c>
      <c r="H112" s="48">
        <f t="shared" si="14"/>
        <v>0.48335287221570927</v>
      </c>
      <c r="I112" s="6"/>
      <c r="J112" s="2">
        <f t="shared" si="15"/>
        <v>0.25310668229777256</v>
      </c>
      <c r="K112" s="2">
        <f t="shared" si="16"/>
        <v>0.73645955451348177</v>
      </c>
      <c r="L112" s="2">
        <f t="shared" si="17"/>
        <v>0</v>
      </c>
      <c r="M112" s="2">
        <f t="shared" si="18"/>
        <v>1.0433763188745671E-2</v>
      </c>
      <c r="N112" s="94">
        <v>2159</v>
      </c>
      <c r="O112" s="94">
        <v>6282</v>
      </c>
      <c r="P112" s="1"/>
      <c r="Q112" s="93">
        <v>86</v>
      </c>
      <c r="U112" s="94">
        <v>3</v>
      </c>
      <c r="V112" s="1"/>
      <c r="W112" s="1"/>
      <c r="X112" s="1"/>
      <c r="Y112" s="1"/>
      <c r="Z112" s="1"/>
      <c r="AA112" s="1"/>
      <c r="AB112" s="1"/>
      <c r="AG112" t="str">
        <f t="shared" si="19"/>
        <v>Hooksett</v>
      </c>
      <c r="AH112" t="s">
        <v>16</v>
      </c>
      <c r="AI112">
        <v>1</v>
      </c>
      <c r="AK112" s="77">
        <v>33</v>
      </c>
      <c r="AL112" s="79">
        <v>13</v>
      </c>
      <c r="AM112" s="79">
        <v>75</v>
      </c>
      <c r="AN112" s="82">
        <v>37300</v>
      </c>
      <c r="AO112" s="82">
        <f t="shared" si="20"/>
        <v>33013</v>
      </c>
      <c r="AP112" t="s">
        <v>656</v>
      </c>
      <c r="AQ112">
        <f t="shared" si="21"/>
        <v>3337300</v>
      </c>
      <c r="AU112">
        <v>37.28</v>
      </c>
      <c r="AV112">
        <v>1.05</v>
      </c>
      <c r="AW112">
        <v>36.22</v>
      </c>
    </row>
    <row r="113" spans="1:49" hidden="1" outlineLevel="1" x14ac:dyDescent="0.2">
      <c r="A113" s="7" t="s">
        <v>364</v>
      </c>
      <c r="B113" s="7" t="s">
        <v>11</v>
      </c>
      <c r="C113" s="1">
        <f t="shared" si="11"/>
        <v>4164</v>
      </c>
      <c r="D113" s="7">
        <f>IF(N113&gt;0, RANK(N113,(N113:P113,Q113:AE113)),0)</f>
        <v>2</v>
      </c>
      <c r="E113" s="7">
        <f>IF(O113&gt;0,RANK(O113,(N113:P113,Q113:AE113)),0)</f>
        <v>1</v>
      </c>
      <c r="F113" s="7">
        <f t="shared" si="12"/>
        <v>0</v>
      </c>
      <c r="G113" s="45">
        <f t="shared" si="13"/>
        <v>68</v>
      </c>
      <c r="H113" s="48">
        <f t="shared" si="14"/>
        <v>1.633045148895293E-2</v>
      </c>
      <c r="I113" s="6"/>
      <c r="J113" s="2">
        <f t="shared" si="15"/>
        <v>0.48655139289145055</v>
      </c>
      <c r="K113" s="2">
        <f t="shared" si="16"/>
        <v>0.50288184438040351</v>
      </c>
      <c r="L113" s="2">
        <f t="shared" si="17"/>
        <v>0</v>
      </c>
      <c r="M113" s="2">
        <f t="shared" si="18"/>
        <v>1.056676272814594E-2</v>
      </c>
      <c r="N113" s="94">
        <v>2026</v>
      </c>
      <c r="O113" s="94">
        <v>2094</v>
      </c>
      <c r="P113" s="1"/>
      <c r="Q113" s="93">
        <v>38</v>
      </c>
      <c r="U113" s="94">
        <v>6</v>
      </c>
      <c r="V113" s="1"/>
      <c r="W113" s="1"/>
      <c r="X113" s="1"/>
      <c r="Y113" s="1"/>
      <c r="Z113" s="1"/>
      <c r="AA113" s="1"/>
      <c r="AB113" s="1"/>
      <c r="AG113" t="str">
        <f t="shared" si="19"/>
        <v>Hopkinton</v>
      </c>
      <c r="AH113" t="s">
        <v>16</v>
      </c>
      <c r="AI113">
        <v>2</v>
      </c>
      <c r="AK113" s="77">
        <v>33</v>
      </c>
      <c r="AL113" s="79">
        <v>13</v>
      </c>
      <c r="AM113" s="79">
        <v>80</v>
      </c>
      <c r="AN113" s="82">
        <v>37540</v>
      </c>
      <c r="AO113" s="82">
        <f t="shared" si="20"/>
        <v>33013</v>
      </c>
      <c r="AP113" t="s">
        <v>656</v>
      </c>
      <c r="AQ113">
        <f t="shared" si="21"/>
        <v>3337540</v>
      </c>
      <c r="AU113">
        <v>45.09</v>
      </c>
      <c r="AV113">
        <v>1.8</v>
      </c>
      <c r="AW113">
        <v>43.29</v>
      </c>
    </row>
    <row r="114" spans="1:49" hidden="1" outlineLevel="1" x14ac:dyDescent="0.2">
      <c r="A114" t="s">
        <v>381</v>
      </c>
      <c r="B114" s="7" t="s">
        <v>11</v>
      </c>
      <c r="C114" s="1">
        <f t="shared" si="11"/>
        <v>14451</v>
      </c>
      <c r="D114" s="7">
        <f>IF(N114&gt;0, RANK(N114,(N114:P114,Q114:AE114)),0)</f>
        <v>2</v>
      </c>
      <c r="E114" s="7">
        <f>IF(O114&gt;0,RANK(O114,(N114:P114,Q114:AE114)),0)</f>
        <v>1</v>
      </c>
      <c r="F114" s="7">
        <f t="shared" si="12"/>
        <v>0</v>
      </c>
      <c r="G114" s="45">
        <f t="shared" si="13"/>
        <v>6820</v>
      </c>
      <c r="H114" s="48">
        <f t="shared" si="14"/>
        <v>0.47193965815514499</v>
      </c>
      <c r="I114" s="6"/>
      <c r="J114" s="2">
        <f t="shared" si="15"/>
        <v>0.25783682790118329</v>
      </c>
      <c r="K114" s="2">
        <f t="shared" si="16"/>
        <v>0.72977648605632828</v>
      </c>
      <c r="L114" s="2">
        <f t="shared" si="17"/>
        <v>0</v>
      </c>
      <c r="M114" s="2">
        <f t="shared" si="18"/>
        <v>1.2386686042488382E-2</v>
      </c>
      <c r="N114" s="94">
        <v>3726</v>
      </c>
      <c r="O114" s="94">
        <v>10546</v>
      </c>
      <c r="P114" s="1"/>
      <c r="Q114" s="93">
        <v>175</v>
      </c>
      <c r="U114" s="94">
        <v>4</v>
      </c>
      <c r="V114" s="1"/>
      <c r="W114" s="1"/>
      <c r="X114" s="1"/>
      <c r="Y114" s="1"/>
      <c r="Z114" s="1"/>
      <c r="AA114" s="1"/>
      <c r="AB114" s="1"/>
      <c r="AG114" t="str">
        <f t="shared" si="19"/>
        <v>Hudson</v>
      </c>
      <c r="AH114" t="s">
        <v>15</v>
      </c>
      <c r="AI114">
        <v>2</v>
      </c>
      <c r="AK114" s="77">
        <v>33</v>
      </c>
      <c r="AL114" s="79">
        <v>11</v>
      </c>
      <c r="AM114" s="79">
        <v>70</v>
      </c>
      <c r="AN114" s="82">
        <v>37940</v>
      </c>
      <c r="AO114" s="82">
        <f t="shared" si="20"/>
        <v>33011</v>
      </c>
      <c r="AP114" t="s">
        <v>656</v>
      </c>
      <c r="AQ114">
        <f t="shared" si="21"/>
        <v>3337940</v>
      </c>
      <c r="AU114">
        <v>29.09</v>
      </c>
      <c r="AV114">
        <v>0.82</v>
      </c>
      <c r="AW114">
        <v>28.27</v>
      </c>
    </row>
    <row r="115" spans="1:49" hidden="1" outlineLevel="1" x14ac:dyDescent="0.2">
      <c r="A115" t="s">
        <v>277</v>
      </c>
      <c r="B115" s="7" t="s">
        <v>11</v>
      </c>
      <c r="C115" s="1">
        <f t="shared" si="11"/>
        <v>785</v>
      </c>
      <c r="D115" s="7">
        <f>IF(N115&gt;0, RANK(N115,(N115:P115,Q115:AE115)),0)</f>
        <v>1</v>
      </c>
      <c r="E115" s="7">
        <f>IF(O115&gt;0,RANK(O115,(N115:P115,Q115:AE115)),0)</f>
        <v>2</v>
      </c>
      <c r="F115" s="7">
        <f t="shared" si="12"/>
        <v>0</v>
      </c>
      <c r="G115" s="45">
        <f t="shared" si="13"/>
        <v>96</v>
      </c>
      <c r="H115" s="48">
        <f t="shared" si="14"/>
        <v>0.12229299363057325</v>
      </c>
      <c r="I115" s="6"/>
      <c r="J115" s="2">
        <f t="shared" si="15"/>
        <v>0.54012738853503184</v>
      </c>
      <c r="K115" s="2">
        <f t="shared" si="16"/>
        <v>0.41783439490445862</v>
      </c>
      <c r="L115" s="2">
        <f t="shared" si="17"/>
        <v>0</v>
      </c>
      <c r="M115" s="2">
        <f t="shared" si="18"/>
        <v>4.2038216560509545E-2</v>
      </c>
      <c r="N115" s="94">
        <v>424</v>
      </c>
      <c r="O115" s="94">
        <v>328</v>
      </c>
      <c r="P115" s="1"/>
      <c r="Q115" s="93">
        <v>33</v>
      </c>
      <c r="U115" s="94">
        <v>0</v>
      </c>
      <c r="V115" s="1"/>
      <c r="W115" s="1"/>
      <c r="X115" s="1"/>
      <c r="Y115" s="1"/>
      <c r="Z115" s="1"/>
      <c r="AA115" s="1"/>
      <c r="AB115" s="1"/>
      <c r="AG115" t="str">
        <f t="shared" si="19"/>
        <v>Jackson</v>
      </c>
      <c r="AH115" t="s">
        <v>792</v>
      </c>
      <c r="AI115">
        <v>1</v>
      </c>
      <c r="AK115" s="77">
        <v>33</v>
      </c>
      <c r="AL115" s="79">
        <v>3</v>
      </c>
      <c r="AM115" s="79">
        <v>55</v>
      </c>
      <c r="AN115" s="82">
        <v>38260</v>
      </c>
      <c r="AO115" s="82">
        <f t="shared" si="20"/>
        <v>33003</v>
      </c>
      <c r="AP115" t="s">
        <v>656</v>
      </c>
      <c r="AQ115">
        <f t="shared" si="21"/>
        <v>3338260</v>
      </c>
      <c r="AU115">
        <v>66.94</v>
      </c>
      <c r="AV115">
        <v>0.01</v>
      </c>
      <c r="AW115">
        <v>66.930000000000007</v>
      </c>
    </row>
    <row r="116" spans="1:49" hidden="1" outlineLevel="1" x14ac:dyDescent="0.2">
      <c r="A116" t="s">
        <v>479</v>
      </c>
      <c r="B116" s="7" t="s">
        <v>11</v>
      </c>
      <c r="C116" s="1">
        <f t="shared" si="11"/>
        <v>3017</v>
      </c>
      <c r="D116" s="7">
        <f>IF(N116&gt;0, RANK(N116,(N116:P116,Q116:AE116)),0)</f>
        <v>2</v>
      </c>
      <c r="E116" s="7">
        <f>IF(O116&gt;0,RANK(O116,(N116:P116,Q116:AE116)),0)</f>
        <v>1</v>
      </c>
      <c r="F116" s="7">
        <f t="shared" si="12"/>
        <v>0</v>
      </c>
      <c r="G116" s="45">
        <f t="shared" si="13"/>
        <v>847</v>
      </c>
      <c r="H116" s="48">
        <f t="shared" si="14"/>
        <v>0.28074245939675174</v>
      </c>
      <c r="I116" s="6"/>
      <c r="J116" s="2">
        <f t="shared" si="15"/>
        <v>0.34968511766655619</v>
      </c>
      <c r="K116" s="2">
        <f t="shared" si="16"/>
        <v>0.63042757706330788</v>
      </c>
      <c r="L116" s="2">
        <f t="shared" si="17"/>
        <v>0</v>
      </c>
      <c r="M116" s="2">
        <f t="shared" si="18"/>
        <v>1.9887305270135935E-2</v>
      </c>
      <c r="N116" s="94">
        <v>1055</v>
      </c>
      <c r="O116" s="94">
        <v>1902</v>
      </c>
      <c r="P116" s="1"/>
      <c r="Q116" s="93">
        <v>56</v>
      </c>
      <c r="U116" s="94">
        <v>4</v>
      </c>
      <c r="V116" s="1"/>
      <c r="W116" s="1"/>
      <c r="X116" s="1"/>
      <c r="Y116" s="1"/>
      <c r="Z116" s="1"/>
      <c r="AA116" s="1"/>
      <c r="AB116" s="1"/>
      <c r="AG116" t="str">
        <f t="shared" si="19"/>
        <v>Jaffrey</v>
      </c>
      <c r="AH116" t="s">
        <v>12</v>
      </c>
      <c r="AI116">
        <v>2</v>
      </c>
      <c r="AK116" s="77">
        <v>33</v>
      </c>
      <c r="AL116" s="79">
        <v>5</v>
      </c>
      <c r="AM116" s="79">
        <v>40</v>
      </c>
      <c r="AN116" s="82">
        <v>38500</v>
      </c>
      <c r="AO116" s="82">
        <f t="shared" si="20"/>
        <v>33005</v>
      </c>
      <c r="AP116" t="s">
        <v>656</v>
      </c>
      <c r="AQ116">
        <f t="shared" si="21"/>
        <v>3338500</v>
      </c>
      <c r="AU116">
        <v>40.03</v>
      </c>
      <c r="AV116">
        <v>1.73</v>
      </c>
      <c r="AW116">
        <v>38.299999999999997</v>
      </c>
    </row>
    <row r="117" spans="1:49" hidden="1" outlineLevel="1" x14ac:dyDescent="0.2">
      <c r="A117" s="7" t="s">
        <v>528</v>
      </c>
      <c r="B117" s="7" t="s">
        <v>11</v>
      </c>
      <c r="C117" s="1">
        <f t="shared" si="11"/>
        <v>657</v>
      </c>
      <c r="D117" s="7">
        <f>IF(N117&gt;0, RANK(N117,(N117:P117,Q117:AE117)),0)</f>
        <v>2</v>
      </c>
      <c r="E117" s="7">
        <f>IF(O117&gt;0,RANK(O117,(N117:P117,Q117:AE117)),0)</f>
        <v>1</v>
      </c>
      <c r="F117" s="7">
        <f t="shared" si="12"/>
        <v>0</v>
      </c>
      <c r="G117" s="45">
        <f t="shared" si="13"/>
        <v>327</v>
      </c>
      <c r="H117" s="48">
        <f t="shared" si="14"/>
        <v>0.49771689497716892</v>
      </c>
      <c r="I117" s="6"/>
      <c r="J117" s="2">
        <f t="shared" si="15"/>
        <v>0.24657534246575341</v>
      </c>
      <c r="K117" s="2">
        <f t="shared" si="16"/>
        <v>0.74429223744292239</v>
      </c>
      <c r="L117" s="2">
        <f t="shared" si="17"/>
        <v>0</v>
      </c>
      <c r="M117" s="2">
        <f t="shared" si="18"/>
        <v>9.1324200913242004E-3</v>
      </c>
      <c r="N117" s="94">
        <v>162</v>
      </c>
      <c r="O117" s="94">
        <v>489</v>
      </c>
      <c r="P117" s="1"/>
      <c r="Q117" s="93">
        <v>6</v>
      </c>
      <c r="U117" s="94">
        <v>0</v>
      </c>
      <c r="V117" s="1"/>
      <c r="W117" s="1"/>
      <c r="X117" s="1"/>
      <c r="Y117" s="1"/>
      <c r="Z117" s="1"/>
      <c r="AA117" s="1"/>
      <c r="AB117" s="1"/>
      <c r="AG117" t="str">
        <f t="shared" si="19"/>
        <v>Jefferson</v>
      </c>
      <c r="AH117" t="s">
        <v>13</v>
      </c>
      <c r="AI117">
        <v>2</v>
      </c>
      <c r="AK117" s="77">
        <v>33</v>
      </c>
      <c r="AL117" s="79">
        <v>7</v>
      </c>
      <c r="AM117" s="79">
        <v>110</v>
      </c>
      <c r="AN117" s="82">
        <v>38820</v>
      </c>
      <c r="AO117" s="82">
        <f t="shared" si="20"/>
        <v>33007</v>
      </c>
      <c r="AP117" t="s">
        <v>656</v>
      </c>
      <c r="AQ117">
        <f t="shared" si="21"/>
        <v>3338820</v>
      </c>
      <c r="AU117">
        <v>50.38</v>
      </c>
      <c r="AV117">
        <v>0.23</v>
      </c>
      <c r="AW117">
        <v>50.16</v>
      </c>
    </row>
    <row r="118" spans="1:49" hidden="1" outlineLevel="1" x14ac:dyDescent="0.2">
      <c r="A118" t="s">
        <v>713</v>
      </c>
      <c r="B118" s="7" t="s">
        <v>11</v>
      </c>
      <c r="C118" s="1">
        <f t="shared" si="11"/>
        <v>12721</v>
      </c>
      <c r="D118" s="7">
        <f>IF(N118&gt;0, RANK(N118,(N118:P118,Q118:AE118)),0)</f>
        <v>1</v>
      </c>
      <c r="E118" s="7">
        <f>IF(O118&gt;0,RANK(O118,(N118:P118,Q118:AE118)),0)</f>
        <v>2</v>
      </c>
      <c r="F118" s="7">
        <f t="shared" si="12"/>
        <v>0</v>
      </c>
      <c r="G118" s="45">
        <f t="shared" si="13"/>
        <v>531</v>
      </c>
      <c r="H118" s="48">
        <f t="shared" si="14"/>
        <v>4.1742001414983097E-2</v>
      </c>
      <c r="I118" s="6"/>
      <c r="J118" s="2">
        <f t="shared" si="15"/>
        <v>0.51073028849933177</v>
      </c>
      <c r="K118" s="2">
        <f t="shared" si="16"/>
        <v>0.4689882870843487</v>
      </c>
      <c r="L118" s="2">
        <f t="shared" si="17"/>
        <v>0</v>
      </c>
      <c r="M118" s="2">
        <f t="shared" si="18"/>
        <v>2.0281424416319527E-2</v>
      </c>
      <c r="N118" s="94">
        <v>6497</v>
      </c>
      <c r="O118" s="94">
        <v>5966</v>
      </c>
      <c r="P118" s="1"/>
      <c r="Q118" s="93">
        <v>245</v>
      </c>
      <c r="U118" s="94">
        <v>13</v>
      </c>
      <c r="V118" s="1"/>
      <c r="W118" s="1"/>
      <c r="X118" s="1"/>
      <c r="Y118" s="1"/>
      <c r="Z118" s="1"/>
      <c r="AA118" s="1"/>
      <c r="AB118" s="1"/>
      <c r="AG118" t="str">
        <f t="shared" si="19"/>
        <v>Keene</v>
      </c>
      <c r="AH118" t="s">
        <v>12</v>
      </c>
      <c r="AI118">
        <v>2</v>
      </c>
      <c r="AK118" s="77">
        <v>33</v>
      </c>
      <c r="AL118" s="79">
        <v>5</v>
      </c>
      <c r="AM118" s="79">
        <v>45</v>
      </c>
      <c r="AN118" s="82">
        <v>39300</v>
      </c>
      <c r="AO118" s="82">
        <f t="shared" si="20"/>
        <v>33005</v>
      </c>
      <c r="AP118" t="s">
        <v>142</v>
      </c>
      <c r="AQ118">
        <f t="shared" si="21"/>
        <v>3339300</v>
      </c>
      <c r="AU118">
        <v>37.56</v>
      </c>
      <c r="AV118">
        <v>0.25</v>
      </c>
      <c r="AW118">
        <v>37.31</v>
      </c>
    </row>
    <row r="119" spans="1:49" hidden="1" outlineLevel="1" x14ac:dyDescent="0.2">
      <c r="A119" t="s">
        <v>714</v>
      </c>
      <c r="B119" s="7" t="s">
        <v>11</v>
      </c>
      <c r="C119" s="1">
        <f t="shared" si="11"/>
        <v>1542</v>
      </c>
      <c r="D119" s="7">
        <f>IF(N119&gt;0, RANK(N119,(N119:P119,Q119:AE119)),0)</f>
        <v>2</v>
      </c>
      <c r="E119" s="7">
        <f>IF(O119&gt;0,RANK(O119,(N119:P119,Q119:AE119)),0)</f>
        <v>1</v>
      </c>
      <c r="F119" s="7">
        <f t="shared" si="12"/>
        <v>0</v>
      </c>
      <c r="G119" s="45">
        <f t="shared" si="13"/>
        <v>481</v>
      </c>
      <c r="H119" s="48">
        <f t="shared" si="14"/>
        <v>0.3119325551232166</v>
      </c>
      <c r="I119" s="6"/>
      <c r="J119" s="2">
        <f t="shared" si="15"/>
        <v>0.33722438391699094</v>
      </c>
      <c r="K119" s="2">
        <f t="shared" si="16"/>
        <v>0.64915693904020755</v>
      </c>
      <c r="L119" s="2">
        <f t="shared" si="17"/>
        <v>0</v>
      </c>
      <c r="M119" s="2">
        <f t="shared" si="18"/>
        <v>1.3618677042801508E-2</v>
      </c>
      <c r="N119" s="94">
        <v>520</v>
      </c>
      <c r="O119" s="94">
        <v>1001</v>
      </c>
      <c r="P119" s="1"/>
      <c r="Q119" s="93">
        <v>20</v>
      </c>
      <c r="U119" s="94">
        <v>1</v>
      </c>
      <c r="V119" s="1"/>
      <c r="W119" s="1"/>
      <c r="X119" s="1"/>
      <c r="Y119" s="1"/>
      <c r="Z119" s="1"/>
      <c r="AA119" s="1"/>
      <c r="AB119" s="1"/>
      <c r="AG119" t="str">
        <f t="shared" si="19"/>
        <v>Kensington</v>
      </c>
      <c r="AH119" t="s">
        <v>289</v>
      </c>
      <c r="AI119">
        <v>1</v>
      </c>
      <c r="AK119" s="77">
        <v>33</v>
      </c>
      <c r="AL119" s="79">
        <v>15</v>
      </c>
      <c r="AM119" s="79">
        <v>85</v>
      </c>
      <c r="AN119" s="82">
        <v>39780</v>
      </c>
      <c r="AO119" s="82">
        <f t="shared" si="20"/>
        <v>33015</v>
      </c>
      <c r="AP119" t="s">
        <v>656</v>
      </c>
      <c r="AQ119">
        <f t="shared" si="21"/>
        <v>3339780</v>
      </c>
      <c r="AU119">
        <v>11.96</v>
      </c>
      <c r="AV119">
        <v>0.01</v>
      </c>
      <c r="AW119">
        <v>11.95</v>
      </c>
    </row>
    <row r="120" spans="1:49" hidden="1" outlineLevel="1" x14ac:dyDescent="0.2">
      <c r="A120" t="s">
        <v>365</v>
      </c>
      <c r="B120" s="7" t="s">
        <v>11</v>
      </c>
      <c r="C120" s="1">
        <f t="shared" si="11"/>
        <v>4062</v>
      </c>
      <c r="D120" s="7">
        <f>IF(N120&gt;0, RANK(N120,(N120:P120,Q120:AE120)),0)</f>
        <v>2</v>
      </c>
      <c r="E120" s="7">
        <f>IF(O120&gt;0,RANK(O120,(N120:P120,Q120:AE120)),0)</f>
        <v>1</v>
      </c>
      <c r="F120" s="7">
        <f t="shared" si="12"/>
        <v>0</v>
      </c>
      <c r="G120" s="45">
        <f t="shared" si="13"/>
        <v>1912</v>
      </c>
      <c r="H120" s="48">
        <f t="shared" si="14"/>
        <v>0.47070408665681929</v>
      </c>
      <c r="I120" s="6"/>
      <c r="J120" s="2">
        <f t="shared" si="15"/>
        <v>0.25947808961102903</v>
      </c>
      <c r="K120" s="2">
        <f t="shared" si="16"/>
        <v>0.73018217626784832</v>
      </c>
      <c r="L120" s="2">
        <f t="shared" si="17"/>
        <v>0</v>
      </c>
      <c r="M120" s="2">
        <f t="shared" si="18"/>
        <v>1.0339734121122657E-2</v>
      </c>
      <c r="N120" s="94">
        <v>1054</v>
      </c>
      <c r="O120" s="94">
        <v>2966</v>
      </c>
      <c r="P120" s="1"/>
      <c r="Q120" s="93">
        <v>40</v>
      </c>
      <c r="U120" s="94">
        <v>2</v>
      </c>
      <c r="V120" s="1"/>
      <c r="W120" s="1"/>
      <c r="X120" s="1"/>
      <c r="Y120" s="1"/>
      <c r="Z120" s="1"/>
      <c r="AA120" s="1"/>
      <c r="AB120" s="1"/>
      <c r="AG120" t="str">
        <f t="shared" si="19"/>
        <v>Kingston</v>
      </c>
      <c r="AH120" t="s">
        <v>289</v>
      </c>
      <c r="AI120">
        <v>1</v>
      </c>
      <c r="AK120" s="77">
        <v>33</v>
      </c>
      <c r="AL120" s="79">
        <v>15</v>
      </c>
      <c r="AM120" s="79">
        <v>90</v>
      </c>
      <c r="AN120" s="82">
        <v>40100</v>
      </c>
      <c r="AO120" s="82">
        <f t="shared" si="20"/>
        <v>33015</v>
      </c>
      <c r="AP120" t="s">
        <v>656</v>
      </c>
      <c r="AQ120">
        <f t="shared" si="21"/>
        <v>3340100</v>
      </c>
      <c r="AU120">
        <v>20.88</v>
      </c>
      <c r="AV120">
        <v>1.26</v>
      </c>
      <c r="AW120">
        <v>19.62</v>
      </c>
    </row>
    <row r="121" spans="1:49" hidden="1" outlineLevel="1" x14ac:dyDescent="0.2">
      <c r="A121" t="s">
        <v>798</v>
      </c>
      <c r="B121" s="7" t="s">
        <v>11</v>
      </c>
      <c r="C121" s="1">
        <f t="shared" si="11"/>
        <v>8876</v>
      </c>
      <c r="D121" s="7">
        <f>IF(N121&gt;0, RANK(N121,(N121:P121,Q121:AE121)),0)</f>
        <v>2</v>
      </c>
      <c r="E121" s="7">
        <f>IF(O121&gt;0,RANK(O121,(N121:P121,Q121:AE121)),0)</f>
        <v>1</v>
      </c>
      <c r="F121" s="7">
        <f t="shared" si="12"/>
        <v>0</v>
      </c>
      <c r="G121" s="45">
        <f t="shared" si="13"/>
        <v>4097</v>
      </c>
      <c r="H121" s="48">
        <f t="shared" si="14"/>
        <v>0.46158179360072105</v>
      </c>
      <c r="I121" s="6"/>
      <c r="J121" s="2">
        <f t="shared" si="15"/>
        <v>0.26239296980621901</v>
      </c>
      <c r="K121" s="2">
        <f t="shared" si="16"/>
        <v>0.72397476340694011</v>
      </c>
      <c r="L121" s="2">
        <f t="shared" si="17"/>
        <v>0</v>
      </c>
      <c r="M121" s="2">
        <f t="shared" si="18"/>
        <v>1.3632266786840819E-2</v>
      </c>
      <c r="N121" s="94">
        <v>2329</v>
      </c>
      <c r="O121" s="94">
        <v>6426</v>
      </c>
      <c r="P121" s="1"/>
      <c r="Q121" s="93">
        <v>117</v>
      </c>
      <c r="U121" s="94">
        <v>4</v>
      </c>
      <c r="V121" s="1"/>
      <c r="W121" s="1"/>
      <c r="X121" s="1"/>
      <c r="Y121" s="1"/>
      <c r="Z121" s="1"/>
      <c r="AA121" s="1"/>
      <c r="AB121" s="1"/>
      <c r="AG121" t="str">
        <f t="shared" si="19"/>
        <v>Laconia</v>
      </c>
      <c r="AH121" t="s">
        <v>307</v>
      </c>
      <c r="AI121">
        <v>1</v>
      </c>
      <c r="AK121" s="77">
        <v>33</v>
      </c>
      <c r="AL121" s="79">
        <v>1</v>
      </c>
      <c r="AM121" s="79">
        <v>35</v>
      </c>
      <c r="AN121" s="82">
        <v>40180</v>
      </c>
      <c r="AO121" s="82">
        <f t="shared" si="20"/>
        <v>33001</v>
      </c>
      <c r="AP121" t="s">
        <v>142</v>
      </c>
      <c r="AQ121">
        <f t="shared" si="21"/>
        <v>3340180</v>
      </c>
      <c r="AU121">
        <v>26.58</v>
      </c>
      <c r="AV121">
        <v>6.3</v>
      </c>
      <c r="AW121">
        <v>20.28</v>
      </c>
    </row>
    <row r="122" spans="1:49" hidden="1" outlineLevel="1" x14ac:dyDescent="0.2">
      <c r="A122" t="s">
        <v>366</v>
      </c>
      <c r="B122" s="7" t="s">
        <v>11</v>
      </c>
      <c r="C122" s="1">
        <f t="shared" si="11"/>
        <v>1719</v>
      </c>
      <c r="D122" s="7">
        <f>IF(N122&gt;0, RANK(N122,(N122:P122,Q122:AE122)),0)</f>
        <v>2</v>
      </c>
      <c r="E122" s="7">
        <f>IF(O122&gt;0,RANK(O122,(N122:P122,Q122:AE122)),0)</f>
        <v>1</v>
      </c>
      <c r="F122" s="7">
        <f t="shared" si="12"/>
        <v>0</v>
      </c>
      <c r="G122" s="45">
        <f t="shared" si="13"/>
        <v>699</v>
      </c>
      <c r="H122" s="48">
        <f t="shared" si="14"/>
        <v>0.40663176265270506</v>
      </c>
      <c r="I122" s="6"/>
      <c r="J122" s="2">
        <f t="shared" si="15"/>
        <v>0.28504944735311227</v>
      </c>
      <c r="K122" s="2">
        <f t="shared" si="16"/>
        <v>0.69168121000581728</v>
      </c>
      <c r="L122" s="2">
        <f t="shared" si="17"/>
        <v>0</v>
      </c>
      <c r="M122" s="2">
        <f t="shared" si="18"/>
        <v>2.3269342641070501E-2</v>
      </c>
      <c r="N122" s="94">
        <v>490</v>
      </c>
      <c r="O122" s="94">
        <v>1189</v>
      </c>
      <c r="P122" s="1"/>
      <c r="Q122" s="93">
        <v>35</v>
      </c>
      <c r="U122" s="94">
        <v>5</v>
      </c>
      <c r="V122" s="1"/>
      <c r="W122" s="1"/>
      <c r="X122" s="1"/>
      <c r="Y122" s="1"/>
      <c r="Z122" s="1"/>
      <c r="AA122" s="1"/>
      <c r="AB122" s="1"/>
      <c r="AG122" t="str">
        <f t="shared" si="19"/>
        <v>Lancaster</v>
      </c>
      <c r="AH122" t="s">
        <v>13</v>
      </c>
      <c r="AI122">
        <v>2</v>
      </c>
      <c r="AK122" s="77">
        <v>33</v>
      </c>
      <c r="AL122" s="79">
        <v>7</v>
      </c>
      <c r="AM122" s="79">
        <v>120</v>
      </c>
      <c r="AN122" s="82">
        <v>40420</v>
      </c>
      <c r="AO122" s="82">
        <f t="shared" si="20"/>
        <v>33007</v>
      </c>
      <c r="AP122" t="s">
        <v>656</v>
      </c>
      <c r="AQ122">
        <f t="shared" si="21"/>
        <v>3340420</v>
      </c>
      <c r="AU122">
        <v>51.27</v>
      </c>
      <c r="AV122">
        <v>1.17</v>
      </c>
      <c r="AW122">
        <v>50.1</v>
      </c>
    </row>
    <row r="123" spans="1:49" hidden="1" outlineLevel="1" x14ac:dyDescent="0.2">
      <c r="A123" t="s">
        <v>799</v>
      </c>
      <c r="B123" s="7" t="s">
        <v>11</v>
      </c>
      <c r="C123" s="1">
        <f t="shared" si="11"/>
        <v>259</v>
      </c>
      <c r="D123" s="7">
        <f>IF(N123&gt;0, RANK(N123,(N123:P123,Q123:AE123)),0)</f>
        <v>2</v>
      </c>
      <c r="E123" s="7">
        <f>IF(O123&gt;0,RANK(O123,(N123:P123,Q123:AE123)),0)</f>
        <v>1</v>
      </c>
      <c r="F123" s="7">
        <f t="shared" si="12"/>
        <v>0</v>
      </c>
      <c r="G123" s="45">
        <f t="shared" si="13"/>
        <v>99</v>
      </c>
      <c r="H123" s="48">
        <f t="shared" si="14"/>
        <v>0.38223938223938225</v>
      </c>
      <c r="I123" s="6"/>
      <c r="J123" s="2">
        <f t="shared" si="15"/>
        <v>0.30501930501930502</v>
      </c>
      <c r="K123" s="2">
        <f t="shared" si="16"/>
        <v>0.68725868725868722</v>
      </c>
      <c r="L123" s="2">
        <f t="shared" si="17"/>
        <v>0</v>
      </c>
      <c r="M123" s="2">
        <f t="shared" si="18"/>
        <v>7.7220077220077066E-3</v>
      </c>
      <c r="N123" s="94">
        <v>79</v>
      </c>
      <c r="O123" s="94">
        <v>178</v>
      </c>
      <c r="P123" s="1"/>
      <c r="Q123" s="93">
        <v>2</v>
      </c>
      <c r="U123" s="94">
        <v>0</v>
      </c>
      <c r="V123" s="1"/>
      <c r="W123" s="1"/>
      <c r="X123" s="1"/>
      <c r="Y123" s="1"/>
      <c r="Z123" s="1"/>
      <c r="AA123" s="1"/>
      <c r="AB123" s="1"/>
      <c r="AG123" t="str">
        <f t="shared" si="19"/>
        <v>Landaff</v>
      </c>
      <c r="AH123" t="s">
        <v>14</v>
      </c>
      <c r="AI123">
        <v>2</v>
      </c>
      <c r="AK123" s="77">
        <v>33</v>
      </c>
      <c r="AL123" s="79">
        <v>9</v>
      </c>
      <c r="AM123" s="79">
        <v>105</v>
      </c>
      <c r="AN123" s="82">
        <v>40660</v>
      </c>
      <c r="AO123" s="82">
        <f t="shared" si="20"/>
        <v>33009</v>
      </c>
      <c r="AP123" t="s">
        <v>656</v>
      </c>
      <c r="AQ123">
        <f t="shared" si="21"/>
        <v>3340660</v>
      </c>
      <c r="AU123">
        <v>28.45</v>
      </c>
      <c r="AV123">
        <v>7.0000000000000007E-2</v>
      </c>
      <c r="AW123">
        <v>28.39</v>
      </c>
    </row>
    <row r="124" spans="1:49" hidden="1" outlineLevel="1" x14ac:dyDescent="0.2">
      <c r="A124" t="s">
        <v>800</v>
      </c>
      <c r="B124" s="7" t="s">
        <v>11</v>
      </c>
      <c r="C124" s="1">
        <f t="shared" si="11"/>
        <v>408</v>
      </c>
      <c r="D124" s="7">
        <f>IF(N124&gt;0, RANK(N124,(N124:P124,Q124:AE124)),0)</f>
        <v>2</v>
      </c>
      <c r="E124" s="7">
        <f>IF(O124&gt;0,RANK(O124,(N124:P124,Q124:AE124)),0)</f>
        <v>1</v>
      </c>
      <c r="F124" s="7">
        <f t="shared" si="12"/>
        <v>0</v>
      </c>
      <c r="G124" s="45">
        <f t="shared" si="13"/>
        <v>124</v>
      </c>
      <c r="H124" s="48">
        <f t="shared" si="14"/>
        <v>0.30392156862745096</v>
      </c>
      <c r="I124" s="6"/>
      <c r="J124" s="2">
        <f t="shared" si="15"/>
        <v>0.34068627450980393</v>
      </c>
      <c r="K124" s="2">
        <f t="shared" si="16"/>
        <v>0.64460784313725494</v>
      </c>
      <c r="L124" s="2">
        <f t="shared" si="17"/>
        <v>0</v>
      </c>
      <c r="M124" s="2">
        <f t="shared" si="18"/>
        <v>1.4705882352941124E-2</v>
      </c>
      <c r="N124" s="94">
        <v>139</v>
      </c>
      <c r="O124" s="94">
        <v>263</v>
      </c>
      <c r="P124" s="1"/>
      <c r="Q124" s="93">
        <v>6</v>
      </c>
      <c r="U124" s="94">
        <v>0</v>
      </c>
      <c r="V124" s="1"/>
      <c r="W124" s="1"/>
      <c r="X124" s="1"/>
      <c r="Y124" s="1"/>
      <c r="Z124" s="1"/>
      <c r="AA124" s="1"/>
      <c r="AB124" s="1"/>
      <c r="AG124" t="str">
        <f t="shared" si="19"/>
        <v>Langdon</v>
      </c>
      <c r="AH124" t="s">
        <v>970</v>
      </c>
      <c r="AI124">
        <v>2</v>
      </c>
      <c r="AK124" s="77">
        <v>33</v>
      </c>
      <c r="AL124" s="79">
        <v>19</v>
      </c>
      <c r="AM124" s="79">
        <v>40</v>
      </c>
      <c r="AN124" s="82">
        <v>40900</v>
      </c>
      <c r="AO124" s="82">
        <f t="shared" si="20"/>
        <v>33019</v>
      </c>
      <c r="AP124" t="s">
        <v>656</v>
      </c>
      <c r="AQ124">
        <f t="shared" si="21"/>
        <v>3340900</v>
      </c>
      <c r="AU124">
        <v>16.329999999999998</v>
      </c>
      <c r="AV124">
        <v>0.06</v>
      </c>
      <c r="AW124">
        <v>16.27</v>
      </c>
    </row>
    <row r="125" spans="1:49" hidden="1" outlineLevel="1" x14ac:dyDescent="0.2">
      <c r="A125" t="s">
        <v>215</v>
      </c>
      <c r="B125" s="7" t="s">
        <v>11</v>
      </c>
      <c r="C125" s="1">
        <f t="shared" si="11"/>
        <v>7841</v>
      </c>
      <c r="D125" s="7">
        <f>IF(N125&gt;0, RANK(N125,(N125:P125,Q125:AE125)),0)</f>
        <v>1</v>
      </c>
      <c r="E125" s="7">
        <f>IF(O125&gt;0,RANK(O125,(N125:P125,Q125:AE125)),0)</f>
        <v>2</v>
      </c>
      <c r="F125" s="7">
        <f t="shared" si="12"/>
        <v>0</v>
      </c>
      <c r="G125" s="45">
        <f t="shared" si="13"/>
        <v>941</v>
      </c>
      <c r="H125" s="48">
        <f t="shared" si="14"/>
        <v>0.12001020278025762</v>
      </c>
      <c r="I125" s="6"/>
      <c r="J125" s="2">
        <f t="shared" si="15"/>
        <v>0.55286315520979468</v>
      </c>
      <c r="K125" s="2">
        <f t="shared" si="16"/>
        <v>0.43285295242953703</v>
      </c>
      <c r="L125" s="2">
        <f t="shared" si="17"/>
        <v>0</v>
      </c>
      <c r="M125" s="2">
        <f t="shared" si="18"/>
        <v>1.4283892360668293E-2</v>
      </c>
      <c r="N125" s="94">
        <v>4335</v>
      </c>
      <c r="O125" s="94">
        <v>3394</v>
      </c>
      <c r="P125" s="1"/>
      <c r="Q125" s="93">
        <v>108</v>
      </c>
      <c r="U125" s="94">
        <v>4</v>
      </c>
      <c r="V125" s="1"/>
      <c r="W125" s="1"/>
      <c r="X125" s="1"/>
      <c r="Y125" s="1"/>
      <c r="Z125" s="1"/>
      <c r="AA125" s="1"/>
      <c r="AB125" s="1"/>
      <c r="AG125" t="str">
        <f t="shared" si="19"/>
        <v>Lebanon</v>
      </c>
      <c r="AH125" t="s">
        <v>14</v>
      </c>
      <c r="AI125">
        <v>2</v>
      </c>
      <c r="AK125" s="77">
        <v>33</v>
      </c>
      <c r="AL125" s="79">
        <v>9</v>
      </c>
      <c r="AM125" s="79">
        <v>110</v>
      </c>
      <c r="AN125" s="82">
        <v>41300</v>
      </c>
      <c r="AO125" s="82">
        <f t="shared" si="20"/>
        <v>33009</v>
      </c>
      <c r="AP125" t="s">
        <v>142</v>
      </c>
      <c r="AQ125">
        <f t="shared" si="21"/>
        <v>3341300</v>
      </c>
      <c r="AU125">
        <v>41.36</v>
      </c>
      <c r="AV125">
        <v>0.99</v>
      </c>
      <c r="AW125">
        <v>40.36</v>
      </c>
    </row>
    <row r="126" spans="1:49" hidden="1" outlineLevel="1" x14ac:dyDescent="0.2">
      <c r="A126" t="s">
        <v>775</v>
      </c>
      <c r="B126" s="7" t="s">
        <v>11</v>
      </c>
      <c r="C126" s="1">
        <f t="shared" si="11"/>
        <v>2924</v>
      </c>
      <c r="D126" s="7">
        <f>IF(N126&gt;0, RANK(N126,(N126:P126,Q126:AE126)),0)</f>
        <v>2</v>
      </c>
      <c r="E126" s="7">
        <f>IF(O126&gt;0,RANK(O126,(N126:P126,Q126:AE126)),0)</f>
        <v>1</v>
      </c>
      <c r="F126" s="7">
        <f t="shared" si="12"/>
        <v>0</v>
      </c>
      <c r="G126" s="45">
        <f t="shared" si="13"/>
        <v>254</v>
      </c>
      <c r="H126" s="48">
        <f t="shared" si="14"/>
        <v>8.6867305061559513E-2</v>
      </c>
      <c r="I126" s="6"/>
      <c r="J126" s="2">
        <f t="shared" si="15"/>
        <v>0.45314637482900139</v>
      </c>
      <c r="K126" s="2">
        <f t="shared" si="16"/>
        <v>0.54001367989056093</v>
      </c>
      <c r="L126" s="2">
        <f t="shared" si="17"/>
        <v>0</v>
      </c>
      <c r="M126" s="2">
        <f t="shared" si="18"/>
        <v>6.8399452804376315E-3</v>
      </c>
      <c r="N126" s="94">
        <v>1325</v>
      </c>
      <c r="O126" s="94">
        <v>1579</v>
      </c>
      <c r="P126" s="1"/>
      <c r="Q126" s="93">
        <v>18</v>
      </c>
      <c r="U126" s="94">
        <v>2</v>
      </c>
      <c r="V126" s="1"/>
      <c r="W126" s="1"/>
      <c r="X126" s="1"/>
      <c r="Y126" s="1"/>
      <c r="Z126" s="1"/>
      <c r="AA126" s="1"/>
      <c r="AB126" s="1"/>
      <c r="AG126" t="str">
        <f t="shared" si="19"/>
        <v>Lee</v>
      </c>
      <c r="AH126" t="s">
        <v>312</v>
      </c>
      <c r="AI126">
        <v>1</v>
      </c>
      <c r="AK126" s="77">
        <v>33</v>
      </c>
      <c r="AL126" s="79">
        <v>17</v>
      </c>
      <c r="AM126" s="79">
        <v>25</v>
      </c>
      <c r="AN126" s="82">
        <v>41460</v>
      </c>
      <c r="AO126" s="82">
        <f t="shared" si="20"/>
        <v>33017</v>
      </c>
      <c r="AP126" t="s">
        <v>656</v>
      </c>
      <c r="AQ126">
        <f t="shared" si="21"/>
        <v>3341460</v>
      </c>
      <c r="AU126">
        <v>20.16</v>
      </c>
      <c r="AV126">
        <v>0.21</v>
      </c>
      <c r="AW126">
        <v>19.95</v>
      </c>
    </row>
    <row r="127" spans="1:49" hidden="1" outlineLevel="1" x14ac:dyDescent="0.2">
      <c r="A127" t="s">
        <v>801</v>
      </c>
      <c r="B127" s="7" t="s">
        <v>11</v>
      </c>
      <c r="C127" s="1">
        <f t="shared" si="11"/>
        <v>708</v>
      </c>
      <c r="D127" s="7">
        <f>IF(N127&gt;0, RANK(N127,(N127:P127,Q127:AE127)),0)</f>
        <v>2</v>
      </c>
      <c r="E127" s="7">
        <f>IF(O127&gt;0,RANK(O127,(N127:P127,Q127:AE127)),0)</f>
        <v>1</v>
      </c>
      <c r="F127" s="7">
        <f t="shared" si="12"/>
        <v>0</v>
      </c>
      <c r="G127" s="45">
        <f t="shared" si="13"/>
        <v>407</v>
      </c>
      <c r="H127" s="48">
        <f t="shared" si="14"/>
        <v>0.57485875706214684</v>
      </c>
      <c r="I127" s="6"/>
      <c r="J127" s="2">
        <f t="shared" si="15"/>
        <v>0.20480225988700565</v>
      </c>
      <c r="K127" s="2">
        <f t="shared" si="16"/>
        <v>0.77966101694915257</v>
      </c>
      <c r="L127" s="2">
        <f t="shared" si="17"/>
        <v>0</v>
      </c>
      <c r="M127" s="2">
        <f t="shared" si="18"/>
        <v>1.5536723163841804E-2</v>
      </c>
      <c r="N127" s="94">
        <v>145</v>
      </c>
      <c r="O127" s="94">
        <v>552</v>
      </c>
      <c r="P127" s="1"/>
      <c r="Q127" s="93">
        <v>11</v>
      </c>
      <c r="U127" s="94">
        <v>0</v>
      </c>
      <c r="V127" s="1"/>
      <c r="W127" s="1"/>
      <c r="X127" s="1"/>
      <c r="Y127" s="1"/>
      <c r="Z127" s="1"/>
      <c r="AA127" s="1"/>
      <c r="AB127" s="1"/>
      <c r="AG127" t="str">
        <f t="shared" si="19"/>
        <v>Lempster</v>
      </c>
      <c r="AH127" t="s">
        <v>970</v>
      </c>
      <c r="AI127">
        <v>2</v>
      </c>
      <c r="AK127" s="77">
        <v>33</v>
      </c>
      <c r="AL127" s="79">
        <v>19</v>
      </c>
      <c r="AM127" s="79">
        <v>45</v>
      </c>
      <c r="AN127" s="82">
        <v>41700</v>
      </c>
      <c r="AO127" s="82">
        <f t="shared" si="20"/>
        <v>33019</v>
      </c>
      <c r="AP127" t="s">
        <v>656</v>
      </c>
      <c r="AQ127">
        <f t="shared" si="21"/>
        <v>3341700</v>
      </c>
      <c r="AU127">
        <v>32.770000000000003</v>
      </c>
      <c r="AV127">
        <v>0.43</v>
      </c>
      <c r="AW127">
        <v>32.340000000000003</v>
      </c>
    </row>
    <row r="128" spans="1:49" hidden="1" outlineLevel="1" x14ac:dyDescent="0.2">
      <c r="A128" s="7" t="s">
        <v>741</v>
      </c>
      <c r="B128" s="7" t="s">
        <v>11</v>
      </c>
      <c r="C128" s="1">
        <f t="shared" si="11"/>
        <v>907</v>
      </c>
      <c r="D128" s="7">
        <f>IF(N128&gt;0, RANK(N128,(N128:P128,Q128:AE128)),0)</f>
        <v>2</v>
      </c>
      <c r="E128" s="7">
        <f>IF(O128&gt;0,RANK(O128,(N128:P128,Q128:AE128)),0)</f>
        <v>1</v>
      </c>
      <c r="F128" s="7">
        <f t="shared" si="12"/>
        <v>0</v>
      </c>
      <c r="G128" s="45">
        <f t="shared" si="13"/>
        <v>365</v>
      </c>
      <c r="H128" s="48">
        <f t="shared" si="14"/>
        <v>0.40242557883131203</v>
      </c>
      <c r="I128" s="6"/>
      <c r="J128" s="2">
        <f t="shared" si="15"/>
        <v>0.29217199558985668</v>
      </c>
      <c r="K128" s="2">
        <f t="shared" si="16"/>
        <v>0.69459757442116865</v>
      </c>
      <c r="L128" s="2">
        <f t="shared" si="17"/>
        <v>0</v>
      </c>
      <c r="M128" s="2">
        <f t="shared" si="18"/>
        <v>1.3230429988974612E-2</v>
      </c>
      <c r="N128" s="94">
        <v>265</v>
      </c>
      <c r="O128" s="94">
        <v>630</v>
      </c>
      <c r="P128" s="1"/>
      <c r="Q128" s="93">
        <v>12</v>
      </c>
      <c r="U128" s="94">
        <v>0</v>
      </c>
      <c r="V128" s="1"/>
      <c r="W128" s="1"/>
      <c r="X128" s="1"/>
      <c r="Y128" s="1"/>
      <c r="Z128" s="1"/>
      <c r="AA128" s="1"/>
      <c r="AB128" s="1"/>
      <c r="AG128" t="str">
        <f t="shared" si="19"/>
        <v>Lincoln</v>
      </c>
      <c r="AH128" t="s">
        <v>14</v>
      </c>
      <c r="AI128">
        <v>2</v>
      </c>
      <c r="AK128" s="77">
        <v>33</v>
      </c>
      <c r="AL128" s="79">
        <v>9</v>
      </c>
      <c r="AM128" s="79">
        <v>115</v>
      </c>
      <c r="AN128" s="82">
        <v>41860</v>
      </c>
      <c r="AO128" s="82">
        <f t="shared" si="20"/>
        <v>33009</v>
      </c>
      <c r="AP128" t="s">
        <v>656</v>
      </c>
      <c r="AQ128">
        <f t="shared" si="21"/>
        <v>3341860</v>
      </c>
      <c r="AU128">
        <v>130.91999999999999</v>
      </c>
      <c r="AV128">
        <v>0.22</v>
      </c>
      <c r="AW128">
        <v>130.69999999999999</v>
      </c>
    </row>
    <row r="129" spans="1:49" hidden="1" outlineLevel="1" x14ac:dyDescent="0.2">
      <c r="A129" t="s">
        <v>216</v>
      </c>
      <c r="B129" s="7" t="s">
        <v>11</v>
      </c>
      <c r="C129" s="1">
        <f t="shared" si="11"/>
        <v>790</v>
      </c>
      <c r="D129" s="7">
        <f>IF(N129&gt;0, RANK(N129,(N129:P129,Q129:AE129)),0)</f>
        <v>2</v>
      </c>
      <c r="E129" s="7">
        <f>IF(O129&gt;0,RANK(O129,(N129:P129,Q129:AE129)),0)</f>
        <v>1</v>
      </c>
      <c r="F129" s="7">
        <f t="shared" si="12"/>
        <v>0</v>
      </c>
      <c r="G129" s="45">
        <f t="shared" si="13"/>
        <v>330</v>
      </c>
      <c r="H129" s="48">
        <f t="shared" si="14"/>
        <v>0.41772151898734178</v>
      </c>
      <c r="I129" s="6"/>
      <c r="J129" s="2">
        <f t="shared" si="15"/>
        <v>0.28227848101265823</v>
      </c>
      <c r="K129" s="2">
        <f t="shared" si="16"/>
        <v>0.7</v>
      </c>
      <c r="L129" s="2">
        <f t="shared" si="17"/>
        <v>0</v>
      </c>
      <c r="M129" s="2">
        <f t="shared" si="18"/>
        <v>1.7721518987341867E-2</v>
      </c>
      <c r="N129" s="94">
        <v>223</v>
      </c>
      <c r="O129" s="94">
        <v>553</v>
      </c>
      <c r="P129" s="1"/>
      <c r="Q129" s="93">
        <v>12</v>
      </c>
      <c r="U129" s="94">
        <v>2</v>
      </c>
      <c r="V129" s="1"/>
      <c r="W129" s="1"/>
      <c r="X129" s="1"/>
      <c r="Y129" s="1"/>
      <c r="Z129" s="1"/>
      <c r="AA129" s="1"/>
      <c r="AB129" s="1"/>
      <c r="AG129" t="str">
        <f t="shared" si="19"/>
        <v>Lisbon</v>
      </c>
      <c r="AH129" t="s">
        <v>14</v>
      </c>
      <c r="AI129">
        <v>2</v>
      </c>
      <c r="AK129" s="77">
        <v>33</v>
      </c>
      <c r="AL129" s="79">
        <v>9</v>
      </c>
      <c r="AM129" s="79">
        <v>120</v>
      </c>
      <c r="AN129" s="82">
        <v>42020</v>
      </c>
      <c r="AO129" s="82">
        <f t="shared" si="20"/>
        <v>33009</v>
      </c>
      <c r="AP129" t="s">
        <v>656</v>
      </c>
      <c r="AQ129">
        <f t="shared" si="21"/>
        <v>3342020</v>
      </c>
      <c r="AU129">
        <v>26.68</v>
      </c>
      <c r="AV129">
        <v>0.16</v>
      </c>
      <c r="AW129">
        <v>26.51</v>
      </c>
    </row>
    <row r="130" spans="1:49" hidden="1" outlineLevel="1" x14ac:dyDescent="0.2">
      <c r="A130" t="s">
        <v>738</v>
      </c>
      <c r="B130" s="7" t="s">
        <v>11</v>
      </c>
      <c r="C130" s="1">
        <f t="shared" si="11"/>
        <v>5351</v>
      </c>
      <c r="D130" s="7">
        <f>IF(N130&gt;0, RANK(N130,(N130:P130,Q130:AE130)),0)</f>
        <v>2</v>
      </c>
      <c r="E130" s="7">
        <f>IF(O130&gt;0,RANK(O130,(N130:P130,Q130:AE130)),0)</f>
        <v>1</v>
      </c>
      <c r="F130" s="7">
        <f t="shared" si="12"/>
        <v>0</v>
      </c>
      <c r="G130" s="45">
        <f t="shared" si="13"/>
        <v>2854</v>
      </c>
      <c r="H130" s="48">
        <f t="shared" si="14"/>
        <v>0.53335825079424404</v>
      </c>
      <c r="I130" s="6"/>
      <c r="J130" s="2">
        <f t="shared" si="15"/>
        <v>0.22612595776490377</v>
      </c>
      <c r="K130" s="2">
        <f t="shared" si="16"/>
        <v>0.75948420855914778</v>
      </c>
      <c r="L130" s="2">
        <f t="shared" si="17"/>
        <v>0</v>
      </c>
      <c r="M130" s="2">
        <f t="shared" si="18"/>
        <v>1.4389833675948482E-2</v>
      </c>
      <c r="N130" s="94">
        <v>1210</v>
      </c>
      <c r="O130" s="94">
        <v>4064</v>
      </c>
      <c r="P130" s="1"/>
      <c r="Q130" s="93">
        <v>72</v>
      </c>
      <c r="U130" s="94">
        <v>5</v>
      </c>
      <c r="V130" s="1"/>
      <c r="W130" s="1"/>
      <c r="X130" s="1"/>
      <c r="Y130" s="1"/>
      <c r="Z130" s="1"/>
      <c r="AA130" s="1"/>
      <c r="AB130" s="1"/>
      <c r="AG130" t="str">
        <f t="shared" si="19"/>
        <v>Litchfield</v>
      </c>
      <c r="AH130" t="s">
        <v>15</v>
      </c>
      <c r="AI130">
        <v>2</v>
      </c>
      <c r="AK130" s="77">
        <v>33</v>
      </c>
      <c r="AL130" s="79">
        <v>11</v>
      </c>
      <c r="AM130" s="79">
        <v>75</v>
      </c>
      <c r="AN130" s="82">
        <v>42260</v>
      </c>
      <c r="AO130" s="82">
        <f t="shared" si="20"/>
        <v>33011</v>
      </c>
      <c r="AP130" t="s">
        <v>656</v>
      </c>
      <c r="AQ130">
        <f t="shared" si="21"/>
        <v>3342260</v>
      </c>
      <c r="AU130">
        <v>15.45</v>
      </c>
      <c r="AV130">
        <v>0.35</v>
      </c>
      <c r="AW130">
        <v>15.1</v>
      </c>
    </row>
    <row r="131" spans="1:49" hidden="1" outlineLevel="1" x14ac:dyDescent="0.2">
      <c r="A131" t="s">
        <v>386</v>
      </c>
      <c r="B131" s="7" t="s">
        <v>11</v>
      </c>
      <c r="C131" s="1">
        <f t="shared" ref="C131:C194" si="22">SUM(N131:AE131)</f>
        <v>3103</v>
      </c>
      <c r="D131" s="7">
        <f>IF(N131&gt;0, RANK(N131,(N131:P131,Q131:AE131)),0)</f>
        <v>2</v>
      </c>
      <c r="E131" s="7">
        <f>IF(O131&gt;0,RANK(O131,(N131:P131,Q131:AE131)),0)</f>
        <v>1</v>
      </c>
      <c r="F131" s="7">
        <f t="shared" ref="F131:F194" si="23">IF(P131&gt;0,RANK(P131,(N131:AE131)),0)</f>
        <v>0</v>
      </c>
      <c r="G131" s="45">
        <f t="shared" ref="G131:G194" si="24">IF(C131&gt;0,MAX(N131:P131)-LARGE(N131:P131,2),0)</f>
        <v>1205</v>
      </c>
      <c r="H131" s="48">
        <f t="shared" ref="H131:H194" si="25">IF(C131&gt;0,G131/C131,0)</f>
        <v>0.38833387044795359</v>
      </c>
      <c r="I131" s="6"/>
      <c r="J131" s="2">
        <f t="shared" ref="J131:J194" si="26">IF(C131=0,"-",N131/C131)</f>
        <v>0.29809861424427975</v>
      </c>
      <c r="K131" s="2">
        <f t="shared" ref="K131:K194" si="27">IF(C131=0,"-",O131/C131)</f>
        <v>0.68643248469223328</v>
      </c>
      <c r="L131" s="2">
        <f t="shared" ref="L131:L194" si="28">IF(C131=0,"-",P131/C131)</f>
        <v>0</v>
      </c>
      <c r="M131" s="2">
        <f t="shared" ref="M131:M194" si="29">IF(C131=0,"-",(1-J131-K131-L131))</f>
        <v>1.5468901063486973E-2</v>
      </c>
      <c r="N131" s="94">
        <v>925</v>
      </c>
      <c r="O131" s="94">
        <v>2130</v>
      </c>
      <c r="P131" s="1"/>
      <c r="Q131" s="93">
        <v>43</v>
      </c>
      <c r="U131" s="94">
        <v>5</v>
      </c>
      <c r="V131" s="1"/>
      <c r="W131" s="1"/>
      <c r="X131" s="1"/>
      <c r="Y131" s="1"/>
      <c r="Z131" s="1"/>
      <c r="AA131" s="1"/>
      <c r="AB131" s="1"/>
      <c r="AG131" t="str">
        <f t="shared" ref="AG131:AG194" si="30">A131</f>
        <v>Littleton</v>
      </c>
      <c r="AH131" t="s">
        <v>14</v>
      </c>
      <c r="AI131">
        <v>2</v>
      </c>
      <c r="AK131" s="77">
        <v>33</v>
      </c>
      <c r="AL131" s="79">
        <v>9</v>
      </c>
      <c r="AM131" s="79">
        <v>125</v>
      </c>
      <c r="AN131" s="82">
        <v>42580</v>
      </c>
      <c r="AO131" s="82">
        <f t="shared" ref="AO131:AO194" si="31">AK131*1000+AL131</f>
        <v>33009</v>
      </c>
      <c r="AP131" t="s">
        <v>656</v>
      </c>
      <c r="AQ131">
        <f t="shared" ref="AQ131:AQ194" si="32">AK131*100000+AN131</f>
        <v>3342580</v>
      </c>
      <c r="AU131">
        <v>54.09</v>
      </c>
      <c r="AV131">
        <v>3.85</v>
      </c>
      <c r="AW131">
        <v>50.24</v>
      </c>
    </row>
    <row r="132" spans="1:49" hidden="1" outlineLevel="1" x14ac:dyDescent="0.2">
      <c r="A132" t="s">
        <v>802</v>
      </c>
      <c r="B132" s="7" t="s">
        <v>11</v>
      </c>
      <c r="C132" s="1">
        <f t="shared" si="22"/>
        <v>15767</v>
      </c>
      <c r="D132" s="7">
        <f>IF(N132&gt;0, RANK(N132,(N132:P132,Q132:AE132)),0)</f>
        <v>2</v>
      </c>
      <c r="E132" s="7">
        <f>IF(O132&gt;0,RANK(O132,(N132:P132,Q132:AE132)),0)</f>
        <v>1</v>
      </c>
      <c r="F132" s="7">
        <f t="shared" si="23"/>
        <v>0</v>
      </c>
      <c r="G132" s="45">
        <f t="shared" si="24"/>
        <v>7001</v>
      </c>
      <c r="H132" s="48">
        <f t="shared" si="25"/>
        <v>0.44402866747003233</v>
      </c>
      <c r="I132" s="6"/>
      <c r="J132" s="2">
        <f t="shared" si="26"/>
        <v>0.27284835415741737</v>
      </c>
      <c r="K132" s="2">
        <f t="shared" si="27"/>
        <v>0.71687702162744971</v>
      </c>
      <c r="L132" s="2">
        <f t="shared" si="28"/>
        <v>0</v>
      </c>
      <c r="M132" s="2">
        <f t="shared" si="29"/>
        <v>1.0274624215132921E-2</v>
      </c>
      <c r="N132" s="94">
        <v>4302</v>
      </c>
      <c r="O132" s="94">
        <v>11303</v>
      </c>
      <c r="P132" s="1"/>
      <c r="Q132" s="93">
        <v>152</v>
      </c>
      <c r="U132" s="94">
        <v>10</v>
      </c>
      <c r="V132" s="1"/>
      <c r="W132" s="1"/>
      <c r="X132" s="1"/>
      <c r="Y132" s="1"/>
      <c r="Z132" s="1"/>
      <c r="AA132" s="1"/>
      <c r="AB132" s="1"/>
      <c r="AG132" t="str">
        <f t="shared" si="30"/>
        <v>Londonderry</v>
      </c>
      <c r="AH132" t="s">
        <v>289</v>
      </c>
      <c r="AI132">
        <v>1</v>
      </c>
      <c r="AK132" s="77">
        <v>33</v>
      </c>
      <c r="AL132" s="79">
        <v>15</v>
      </c>
      <c r="AM132" s="79">
        <v>95</v>
      </c>
      <c r="AN132" s="82">
        <v>43220</v>
      </c>
      <c r="AO132" s="82">
        <f t="shared" si="31"/>
        <v>33015</v>
      </c>
      <c r="AP132" t="s">
        <v>656</v>
      </c>
      <c r="AQ132">
        <f t="shared" si="32"/>
        <v>3343220</v>
      </c>
      <c r="AU132">
        <v>41.94</v>
      </c>
      <c r="AV132">
        <v>0.13</v>
      </c>
      <c r="AW132">
        <v>41.81</v>
      </c>
    </row>
    <row r="133" spans="1:49" hidden="1" outlineLevel="1" x14ac:dyDescent="0.2">
      <c r="A133" t="s">
        <v>803</v>
      </c>
      <c r="B133" s="7" t="s">
        <v>11</v>
      </c>
      <c r="C133" s="1">
        <f t="shared" si="22"/>
        <v>3719</v>
      </c>
      <c r="D133" s="7">
        <f>IF(N133&gt;0, RANK(N133,(N133:P133,Q133:AE133)),0)</f>
        <v>2</v>
      </c>
      <c r="E133" s="7">
        <f>IF(O133&gt;0,RANK(O133,(N133:P133,Q133:AE133)),0)</f>
        <v>1</v>
      </c>
      <c r="F133" s="7">
        <f t="shared" si="23"/>
        <v>0</v>
      </c>
      <c r="G133" s="45">
        <f t="shared" si="24"/>
        <v>1873</v>
      </c>
      <c r="H133" s="48">
        <f t="shared" si="25"/>
        <v>0.50363000806668456</v>
      </c>
      <c r="I133" s="6"/>
      <c r="J133" s="2">
        <f t="shared" si="26"/>
        <v>0.23931164291476203</v>
      </c>
      <c r="K133" s="2">
        <f t="shared" si="27"/>
        <v>0.7429416509814466</v>
      </c>
      <c r="L133" s="2">
        <f t="shared" si="28"/>
        <v>0</v>
      </c>
      <c r="M133" s="2">
        <f t="shared" si="29"/>
        <v>1.7746706103791365E-2</v>
      </c>
      <c r="N133" s="94">
        <v>890</v>
      </c>
      <c r="O133" s="94">
        <v>2763</v>
      </c>
      <c r="P133" s="1"/>
      <c r="Q133" s="93">
        <v>61</v>
      </c>
      <c r="U133" s="94">
        <v>5</v>
      </c>
      <c r="V133" s="1"/>
      <c r="W133" s="1"/>
      <c r="X133" s="1"/>
      <c r="Y133" s="1"/>
      <c r="Z133" s="1"/>
      <c r="AA133" s="1"/>
      <c r="AB133" s="1"/>
      <c r="AG133" t="str">
        <f t="shared" si="30"/>
        <v>Loudon</v>
      </c>
      <c r="AH133" t="s">
        <v>16</v>
      </c>
      <c r="AI133">
        <v>2</v>
      </c>
      <c r="AK133" s="77">
        <v>33</v>
      </c>
      <c r="AL133" s="79">
        <v>13</v>
      </c>
      <c r="AM133" s="79">
        <v>85</v>
      </c>
      <c r="AN133" s="82">
        <v>43380</v>
      </c>
      <c r="AO133" s="82">
        <f t="shared" si="31"/>
        <v>33013</v>
      </c>
      <c r="AP133" t="s">
        <v>656</v>
      </c>
      <c r="AQ133">
        <f t="shared" si="32"/>
        <v>3343380</v>
      </c>
      <c r="AU133">
        <v>47.48</v>
      </c>
      <c r="AV133">
        <v>0.67</v>
      </c>
      <c r="AW133">
        <v>46.81</v>
      </c>
    </row>
    <row r="134" spans="1:49" hidden="1" outlineLevel="1" x14ac:dyDescent="0.2">
      <c r="A134" t="s">
        <v>615</v>
      </c>
      <c r="B134" s="7" t="s">
        <v>11</v>
      </c>
      <c r="C134" s="1">
        <f t="shared" si="22"/>
        <v>380</v>
      </c>
      <c r="D134" s="7">
        <f>IF(N134&gt;0, RANK(N134,(N134:P134,Q134:AE134)),0)</f>
        <v>2</v>
      </c>
      <c r="E134" s="7">
        <f>IF(O134&gt;0,RANK(O134,(N134:P134,Q134:AE134)),0)</f>
        <v>1</v>
      </c>
      <c r="F134" s="7">
        <f t="shared" si="23"/>
        <v>0</v>
      </c>
      <c r="G134" s="45">
        <f t="shared" si="24"/>
        <v>134</v>
      </c>
      <c r="H134" s="48">
        <f t="shared" si="25"/>
        <v>0.35263157894736841</v>
      </c>
      <c r="I134" s="6"/>
      <c r="J134" s="2">
        <f t="shared" si="26"/>
        <v>0.31052631578947371</v>
      </c>
      <c r="K134" s="2">
        <f t="shared" si="27"/>
        <v>0.66315789473684206</v>
      </c>
      <c r="L134" s="2">
        <f t="shared" si="28"/>
        <v>0</v>
      </c>
      <c r="M134" s="2">
        <f t="shared" si="29"/>
        <v>2.6315789473684181E-2</v>
      </c>
      <c r="N134" s="94">
        <v>118</v>
      </c>
      <c r="O134" s="94">
        <v>252</v>
      </c>
      <c r="P134" s="1"/>
      <c r="Q134" s="93">
        <v>9</v>
      </c>
      <c r="U134" s="94">
        <v>1</v>
      </c>
      <c r="V134" s="1"/>
      <c r="W134" s="1"/>
      <c r="X134" s="1"/>
      <c r="Y134" s="1"/>
      <c r="Z134" s="1"/>
      <c r="AA134" s="1"/>
      <c r="AB134" s="1"/>
      <c r="AG134" t="str">
        <f t="shared" si="30"/>
        <v>Lyman</v>
      </c>
      <c r="AH134" t="s">
        <v>14</v>
      </c>
      <c r="AI134">
        <v>2</v>
      </c>
      <c r="AK134" s="77">
        <v>33</v>
      </c>
      <c r="AL134" s="79">
        <v>9</v>
      </c>
      <c r="AM134" s="79">
        <v>130</v>
      </c>
      <c r="AN134" s="82">
        <v>44100</v>
      </c>
      <c r="AO134" s="82">
        <f t="shared" si="31"/>
        <v>33009</v>
      </c>
      <c r="AP134" t="s">
        <v>656</v>
      </c>
      <c r="AQ134">
        <f t="shared" si="32"/>
        <v>3344100</v>
      </c>
      <c r="AU134">
        <v>28.75</v>
      </c>
      <c r="AV134">
        <v>0.28999999999999998</v>
      </c>
      <c r="AW134">
        <v>28.46</v>
      </c>
    </row>
    <row r="135" spans="1:49" hidden="1" outlineLevel="1" x14ac:dyDescent="0.2">
      <c r="A135" t="s">
        <v>217</v>
      </c>
      <c r="B135" s="7" t="s">
        <v>11</v>
      </c>
      <c r="C135" s="1">
        <f t="shared" si="22"/>
        <v>1274</v>
      </c>
      <c r="D135" s="7">
        <f>IF(N135&gt;0, RANK(N135,(N135:P135,Q135:AE135)),0)</f>
        <v>1</v>
      </c>
      <c r="E135" s="7">
        <f>IF(O135&gt;0,RANK(O135,(N135:P135,Q135:AE135)),0)</f>
        <v>2</v>
      </c>
      <c r="F135" s="7">
        <f t="shared" si="23"/>
        <v>0</v>
      </c>
      <c r="G135" s="45">
        <f t="shared" si="24"/>
        <v>472</v>
      </c>
      <c r="H135" s="48">
        <f t="shared" si="25"/>
        <v>0.3704866562009419</v>
      </c>
      <c r="I135" s="6"/>
      <c r="J135" s="2">
        <f t="shared" si="26"/>
        <v>0.68210361067503922</v>
      </c>
      <c r="K135" s="2">
        <f t="shared" si="27"/>
        <v>0.31161695447409732</v>
      </c>
      <c r="L135" s="2">
        <f t="shared" si="28"/>
        <v>0</v>
      </c>
      <c r="M135" s="2">
        <f t="shared" si="29"/>
        <v>6.2794348508634634E-3</v>
      </c>
      <c r="N135" s="94">
        <v>869</v>
      </c>
      <c r="O135" s="94">
        <v>397</v>
      </c>
      <c r="P135" s="1"/>
      <c r="Q135" s="93">
        <v>7</v>
      </c>
      <c r="U135" s="94">
        <v>1</v>
      </c>
      <c r="V135" s="1"/>
      <c r="W135" s="1"/>
      <c r="X135" s="1"/>
      <c r="Y135" s="1"/>
      <c r="Z135" s="1"/>
      <c r="AA135" s="1"/>
      <c r="AB135" s="1"/>
      <c r="AG135" t="str">
        <f t="shared" si="30"/>
        <v>Lyme</v>
      </c>
      <c r="AH135" t="s">
        <v>14</v>
      </c>
      <c r="AI135">
        <v>2</v>
      </c>
      <c r="AK135" s="77">
        <v>33</v>
      </c>
      <c r="AL135" s="79">
        <v>9</v>
      </c>
      <c r="AM135" s="79">
        <v>135</v>
      </c>
      <c r="AN135" s="82">
        <v>44260</v>
      </c>
      <c r="AO135" s="82">
        <f t="shared" si="31"/>
        <v>33009</v>
      </c>
      <c r="AP135" t="s">
        <v>656</v>
      </c>
      <c r="AQ135">
        <f t="shared" si="32"/>
        <v>3344260</v>
      </c>
      <c r="AU135">
        <v>54.97</v>
      </c>
      <c r="AV135">
        <v>1.1299999999999999</v>
      </c>
      <c r="AW135">
        <v>53.85</v>
      </c>
    </row>
    <row r="136" spans="1:49" hidden="1" outlineLevel="1" x14ac:dyDescent="0.2">
      <c r="A136" t="s">
        <v>804</v>
      </c>
      <c r="B136" s="7" t="s">
        <v>11</v>
      </c>
      <c r="C136" s="1">
        <f t="shared" si="22"/>
        <v>1134</v>
      </c>
      <c r="D136" s="7">
        <f>IF(N136&gt;0, RANK(N136,(N136:P136,Q136:AE136)),0)</f>
        <v>2</v>
      </c>
      <c r="E136" s="7">
        <f>IF(O136&gt;0,RANK(O136,(N136:P136,Q136:AE136)),0)</f>
        <v>1</v>
      </c>
      <c r="F136" s="7">
        <f t="shared" si="23"/>
        <v>0</v>
      </c>
      <c r="G136" s="45">
        <f t="shared" si="24"/>
        <v>372</v>
      </c>
      <c r="H136" s="48">
        <f t="shared" si="25"/>
        <v>0.32804232804232802</v>
      </c>
      <c r="I136" s="6"/>
      <c r="J136" s="2">
        <f t="shared" si="26"/>
        <v>0.32627865961199293</v>
      </c>
      <c r="K136" s="2">
        <f t="shared" si="27"/>
        <v>0.65432098765432101</v>
      </c>
      <c r="L136" s="2">
        <f t="shared" si="28"/>
        <v>0</v>
      </c>
      <c r="M136" s="2">
        <f t="shared" si="29"/>
        <v>1.9400352733686121E-2</v>
      </c>
      <c r="N136" s="94">
        <v>370</v>
      </c>
      <c r="O136" s="94">
        <v>742</v>
      </c>
      <c r="P136" s="1"/>
      <c r="Q136" s="93">
        <v>21</v>
      </c>
      <c r="U136" s="94">
        <v>1</v>
      </c>
      <c r="V136" s="1"/>
      <c r="W136" s="1"/>
      <c r="X136" s="1"/>
      <c r="Y136" s="1"/>
      <c r="Z136" s="1"/>
      <c r="AA136" s="1"/>
      <c r="AB136" s="1"/>
      <c r="AG136" t="str">
        <f t="shared" si="30"/>
        <v>Lyndeborough</v>
      </c>
      <c r="AH136" t="s">
        <v>15</v>
      </c>
      <c r="AI136">
        <v>2</v>
      </c>
      <c r="AK136" s="77">
        <v>33</v>
      </c>
      <c r="AL136" s="79">
        <v>11</v>
      </c>
      <c r="AM136" s="79">
        <v>80</v>
      </c>
      <c r="AN136" s="82">
        <v>44580</v>
      </c>
      <c r="AO136" s="82">
        <f t="shared" si="31"/>
        <v>33011</v>
      </c>
      <c r="AP136" t="s">
        <v>656</v>
      </c>
      <c r="AQ136">
        <f t="shared" si="32"/>
        <v>3344580</v>
      </c>
      <c r="AU136">
        <v>31.21</v>
      </c>
      <c r="AV136">
        <v>0.12</v>
      </c>
      <c r="AW136">
        <v>31.09</v>
      </c>
    </row>
    <row r="137" spans="1:49" hidden="1" outlineLevel="1" x14ac:dyDescent="0.2">
      <c r="A137" t="s">
        <v>805</v>
      </c>
      <c r="B137" s="7" t="s">
        <v>11</v>
      </c>
      <c r="C137" s="1">
        <f t="shared" si="22"/>
        <v>1286</v>
      </c>
      <c r="D137" s="7">
        <f>IF(N137&gt;0, RANK(N137,(N137:P137,Q137:AE137)),0)</f>
        <v>2</v>
      </c>
      <c r="E137" s="7">
        <f>IF(O137&gt;0,RANK(O137,(N137:P137,Q137:AE137)),0)</f>
        <v>1</v>
      </c>
      <c r="F137" s="7">
        <f t="shared" si="23"/>
        <v>0</v>
      </c>
      <c r="G137" s="45">
        <f t="shared" si="24"/>
        <v>140</v>
      </c>
      <c r="H137" s="48">
        <f t="shared" si="25"/>
        <v>0.1088646967340591</v>
      </c>
      <c r="I137" s="6"/>
      <c r="J137" s="2">
        <f t="shared" si="26"/>
        <v>0.43312597200622083</v>
      </c>
      <c r="K137" s="2">
        <f t="shared" si="27"/>
        <v>0.5419906687402799</v>
      </c>
      <c r="L137" s="2">
        <f t="shared" si="28"/>
        <v>0</v>
      </c>
      <c r="M137" s="2">
        <f t="shared" si="29"/>
        <v>2.4883359253499271E-2</v>
      </c>
      <c r="N137" s="94">
        <v>557</v>
      </c>
      <c r="O137" s="94">
        <v>697</v>
      </c>
      <c r="P137" s="1"/>
      <c r="Q137" s="93">
        <v>32</v>
      </c>
      <c r="U137" s="94">
        <v>0</v>
      </c>
      <c r="V137" s="1"/>
      <c r="W137" s="1"/>
      <c r="X137" s="1"/>
      <c r="Y137" s="1"/>
      <c r="Z137" s="1"/>
      <c r="AA137" s="1"/>
      <c r="AB137" s="1"/>
      <c r="AG137" t="str">
        <f t="shared" si="30"/>
        <v>Madbury</v>
      </c>
      <c r="AH137" t="s">
        <v>312</v>
      </c>
      <c r="AI137">
        <v>1</v>
      </c>
      <c r="AK137" s="77">
        <v>33</v>
      </c>
      <c r="AL137" s="79">
        <v>17</v>
      </c>
      <c r="AM137" s="79">
        <v>30</v>
      </c>
      <c r="AN137" s="82">
        <v>44820</v>
      </c>
      <c r="AO137" s="82">
        <f t="shared" si="31"/>
        <v>33017</v>
      </c>
      <c r="AP137" t="s">
        <v>656</v>
      </c>
      <c r="AQ137">
        <f t="shared" si="32"/>
        <v>3344820</v>
      </c>
      <c r="AU137">
        <v>12.24</v>
      </c>
      <c r="AV137">
        <v>0.56000000000000005</v>
      </c>
      <c r="AW137">
        <v>11.68</v>
      </c>
    </row>
    <row r="138" spans="1:49" hidden="1" outlineLevel="1" x14ac:dyDescent="0.2">
      <c r="A138" s="7" t="s">
        <v>389</v>
      </c>
      <c r="B138" s="7" t="s">
        <v>11</v>
      </c>
      <c r="C138" s="1">
        <f t="shared" si="22"/>
        <v>1683</v>
      </c>
      <c r="D138" s="7">
        <f>IF(N138&gt;0, RANK(N138,(N138:P138,Q138:AE138)),0)</f>
        <v>2</v>
      </c>
      <c r="E138" s="7">
        <f>IF(O138&gt;0,RANK(O138,(N138:P138,Q138:AE138)),0)</f>
        <v>1</v>
      </c>
      <c r="F138" s="7">
        <f t="shared" si="23"/>
        <v>0</v>
      </c>
      <c r="G138" s="45">
        <f t="shared" si="24"/>
        <v>478</v>
      </c>
      <c r="H138" s="48">
        <f t="shared" si="25"/>
        <v>0.28401663695781343</v>
      </c>
      <c r="I138" s="6"/>
      <c r="J138" s="2">
        <f t="shared" si="26"/>
        <v>0.35353535353535354</v>
      </c>
      <c r="K138" s="2">
        <f t="shared" si="27"/>
        <v>0.63755199049316691</v>
      </c>
      <c r="L138" s="2">
        <f t="shared" si="28"/>
        <v>0</v>
      </c>
      <c r="M138" s="2">
        <f t="shared" si="29"/>
        <v>8.9126559714794995E-3</v>
      </c>
      <c r="N138" s="94">
        <v>595</v>
      </c>
      <c r="O138" s="94">
        <v>1073</v>
      </c>
      <c r="P138" s="1"/>
      <c r="Q138" s="93">
        <v>15</v>
      </c>
      <c r="U138" s="94">
        <v>0</v>
      </c>
      <c r="V138" s="1"/>
      <c r="W138" s="1"/>
      <c r="X138" s="1"/>
      <c r="Y138" s="1"/>
      <c r="Z138" s="1"/>
      <c r="AA138" s="1"/>
      <c r="AB138" s="1"/>
      <c r="AG138" t="str">
        <f t="shared" si="30"/>
        <v>Madison</v>
      </c>
      <c r="AH138" t="s">
        <v>792</v>
      </c>
      <c r="AI138">
        <v>1</v>
      </c>
      <c r="AK138" s="77">
        <v>33</v>
      </c>
      <c r="AL138" s="79">
        <v>3</v>
      </c>
      <c r="AM138" s="79">
        <v>60</v>
      </c>
      <c r="AN138" s="82">
        <v>45060</v>
      </c>
      <c r="AO138" s="82">
        <f t="shared" si="31"/>
        <v>33003</v>
      </c>
      <c r="AP138" t="s">
        <v>656</v>
      </c>
      <c r="AQ138">
        <f t="shared" si="32"/>
        <v>3345060</v>
      </c>
      <c r="AU138">
        <v>40.950000000000003</v>
      </c>
      <c r="AV138">
        <v>2.2200000000000002</v>
      </c>
      <c r="AW138">
        <v>38.729999999999997</v>
      </c>
    </row>
    <row r="139" spans="1:49" hidden="1" outlineLevel="1" x14ac:dyDescent="0.2">
      <c r="A139" t="s">
        <v>218</v>
      </c>
      <c r="B139" s="7" t="s">
        <v>11</v>
      </c>
      <c r="C139" s="1">
        <f t="shared" si="22"/>
        <v>50150</v>
      </c>
      <c r="D139" s="7">
        <f>IF(N139&gt;0, RANK(N139,(N139:P139,Q139:AE139)),0)</f>
        <v>2</v>
      </c>
      <c r="E139" s="7">
        <f>IF(O139&gt;0,RANK(O139,(N139:P139,Q139:AE139)),0)</f>
        <v>1</v>
      </c>
      <c r="F139" s="7">
        <f t="shared" si="23"/>
        <v>0</v>
      </c>
      <c r="G139" s="45">
        <f t="shared" si="24"/>
        <v>15845</v>
      </c>
      <c r="H139" s="48">
        <f t="shared" si="25"/>
        <v>0.31595214356929213</v>
      </c>
      <c r="I139" s="6"/>
      <c r="J139" s="2">
        <f t="shared" si="26"/>
        <v>0.3311864406779661</v>
      </c>
      <c r="K139" s="2">
        <f t="shared" si="27"/>
        <v>0.64713858424725823</v>
      </c>
      <c r="L139" s="2">
        <f t="shared" si="28"/>
        <v>0</v>
      </c>
      <c r="M139" s="2">
        <f t="shared" si="29"/>
        <v>2.1674975074775671E-2</v>
      </c>
      <c r="N139" s="94">
        <v>16609</v>
      </c>
      <c r="O139" s="94">
        <v>32454</v>
      </c>
      <c r="P139" s="1"/>
      <c r="Q139" s="93">
        <v>1040</v>
      </c>
      <c r="U139" s="94">
        <v>47</v>
      </c>
      <c r="V139" s="1"/>
      <c r="W139" s="1"/>
      <c r="X139" s="1"/>
      <c r="Y139" s="1"/>
      <c r="Z139" s="1"/>
      <c r="AA139" s="1"/>
      <c r="AB139" s="1"/>
      <c r="AG139" t="str">
        <f t="shared" si="30"/>
        <v>Manchester</v>
      </c>
      <c r="AH139" t="s">
        <v>15</v>
      </c>
      <c r="AI139">
        <v>1</v>
      </c>
      <c r="AK139" s="77">
        <v>33</v>
      </c>
      <c r="AL139" s="79">
        <v>11</v>
      </c>
      <c r="AM139" s="79">
        <v>85</v>
      </c>
      <c r="AN139" s="82">
        <v>45140</v>
      </c>
      <c r="AO139" s="82">
        <f t="shared" si="31"/>
        <v>33011</v>
      </c>
      <c r="AP139" t="s">
        <v>142</v>
      </c>
      <c r="AQ139">
        <f t="shared" si="32"/>
        <v>3345140</v>
      </c>
      <c r="AU139">
        <v>34.909999999999997</v>
      </c>
      <c r="AV139">
        <v>1.9</v>
      </c>
      <c r="AW139">
        <v>33.01</v>
      </c>
    </row>
    <row r="140" spans="1:49" hidden="1" outlineLevel="1" x14ac:dyDescent="0.2">
      <c r="A140" t="s">
        <v>219</v>
      </c>
      <c r="B140" s="7" t="s">
        <v>11</v>
      </c>
      <c r="C140" s="1">
        <f t="shared" si="22"/>
        <v>1249</v>
      </c>
      <c r="D140" s="7">
        <f>IF(N140&gt;0, RANK(N140,(N140:P140,Q140:AE140)),0)</f>
        <v>2</v>
      </c>
      <c r="E140" s="7">
        <f>IF(O140&gt;0,RANK(O140,(N140:P140,Q140:AE140)),0)</f>
        <v>1</v>
      </c>
      <c r="F140" s="7">
        <f t="shared" si="23"/>
        <v>0</v>
      </c>
      <c r="G140" s="45">
        <f t="shared" si="24"/>
        <v>143</v>
      </c>
      <c r="H140" s="48">
        <f t="shared" si="25"/>
        <v>0.11449159327461969</v>
      </c>
      <c r="I140" s="6"/>
      <c r="J140" s="2">
        <f t="shared" si="26"/>
        <v>0.4323458767013611</v>
      </c>
      <c r="K140" s="2">
        <f t="shared" si="27"/>
        <v>0.54683746997598082</v>
      </c>
      <c r="L140" s="2">
        <f t="shared" si="28"/>
        <v>0</v>
      </c>
      <c r="M140" s="2">
        <f t="shared" si="29"/>
        <v>2.0816653322658141E-2</v>
      </c>
      <c r="N140" s="94">
        <v>540</v>
      </c>
      <c r="O140" s="94">
        <v>683</v>
      </c>
      <c r="P140" s="1"/>
      <c r="Q140" s="93">
        <v>26</v>
      </c>
      <c r="U140" s="94">
        <v>0</v>
      </c>
      <c r="V140" s="1"/>
      <c r="W140" s="1"/>
      <c r="X140" s="1"/>
      <c r="Y140" s="1"/>
      <c r="Z140" s="1"/>
      <c r="AA140" s="1"/>
      <c r="AB140" s="1"/>
      <c r="AG140" t="str">
        <f t="shared" si="30"/>
        <v>Marlborough</v>
      </c>
      <c r="AH140" t="s">
        <v>12</v>
      </c>
      <c r="AI140">
        <v>2</v>
      </c>
      <c r="AK140" s="77">
        <v>33</v>
      </c>
      <c r="AL140" s="79">
        <v>5</v>
      </c>
      <c r="AM140" s="79">
        <v>50</v>
      </c>
      <c r="AN140" s="82">
        <v>45460</v>
      </c>
      <c r="AO140" s="82">
        <f t="shared" si="31"/>
        <v>33005</v>
      </c>
      <c r="AP140" t="s">
        <v>656</v>
      </c>
      <c r="AQ140">
        <f t="shared" si="32"/>
        <v>3345460</v>
      </c>
      <c r="AU140">
        <v>20.64</v>
      </c>
      <c r="AV140">
        <v>0.24</v>
      </c>
      <c r="AW140">
        <v>20.41</v>
      </c>
    </row>
    <row r="141" spans="1:49" hidden="1" outlineLevel="1" x14ac:dyDescent="0.2">
      <c r="A141" t="s">
        <v>806</v>
      </c>
      <c r="B141" s="7" t="s">
        <v>11</v>
      </c>
      <c r="C141" s="1">
        <f t="shared" si="22"/>
        <v>488</v>
      </c>
      <c r="D141" s="7">
        <f>IF(N141&gt;0, RANK(N141,(N141:P141,Q141:AE141)),0)</f>
        <v>2</v>
      </c>
      <c r="E141" s="7">
        <f>IF(O141&gt;0,RANK(O141,(N141:P141,Q141:AE141)),0)</f>
        <v>1</v>
      </c>
      <c r="F141" s="7">
        <f t="shared" si="23"/>
        <v>0</v>
      </c>
      <c r="G141" s="45">
        <f t="shared" si="24"/>
        <v>88</v>
      </c>
      <c r="H141" s="48">
        <f t="shared" si="25"/>
        <v>0.18032786885245902</v>
      </c>
      <c r="I141" s="6"/>
      <c r="J141" s="2">
        <f t="shared" si="26"/>
        <v>0.40163934426229508</v>
      </c>
      <c r="K141" s="2">
        <f t="shared" si="27"/>
        <v>0.58196721311475408</v>
      </c>
      <c r="L141" s="2">
        <f t="shared" si="28"/>
        <v>0</v>
      </c>
      <c r="M141" s="2">
        <f t="shared" si="29"/>
        <v>1.6393442622950838E-2</v>
      </c>
      <c r="N141" s="94">
        <v>196</v>
      </c>
      <c r="O141" s="94">
        <v>284</v>
      </c>
      <c r="P141" s="1"/>
      <c r="Q141" s="93">
        <v>8</v>
      </c>
      <c r="U141" s="94">
        <v>0</v>
      </c>
      <c r="V141" s="1"/>
      <c r="W141" s="1"/>
      <c r="X141" s="1"/>
      <c r="Y141" s="1"/>
      <c r="Z141" s="1"/>
      <c r="AA141" s="1"/>
      <c r="AB141" s="1"/>
      <c r="AG141" t="str">
        <f t="shared" si="30"/>
        <v>Marlow</v>
      </c>
      <c r="AH141" t="s">
        <v>12</v>
      </c>
      <c r="AI141">
        <v>2</v>
      </c>
      <c r="AK141" s="77">
        <v>33</v>
      </c>
      <c r="AL141" s="79">
        <v>5</v>
      </c>
      <c r="AM141" s="79">
        <v>55</v>
      </c>
      <c r="AN141" s="82">
        <v>45700</v>
      </c>
      <c r="AO141" s="82">
        <f t="shared" si="31"/>
        <v>33005</v>
      </c>
      <c r="AP141" t="s">
        <v>656</v>
      </c>
      <c r="AQ141">
        <f t="shared" si="32"/>
        <v>3345700</v>
      </c>
      <c r="AU141">
        <v>26.42</v>
      </c>
      <c r="AV141">
        <v>0.47</v>
      </c>
      <c r="AW141">
        <v>25.95</v>
      </c>
    </row>
    <row r="142" spans="1:49" hidden="1" outlineLevel="1" x14ac:dyDescent="0.2">
      <c r="A142" t="s">
        <v>781</v>
      </c>
      <c r="B142" s="7" t="s">
        <v>11</v>
      </c>
      <c r="C142" s="1">
        <f t="shared" si="22"/>
        <v>951</v>
      </c>
      <c r="D142" s="7">
        <f>IF(N142&gt;0, RANK(N142,(N142:P142,Q142:AE142)),0)</f>
        <v>2</v>
      </c>
      <c r="E142" s="7">
        <f>IF(O142&gt;0,RANK(O142,(N142:P142,Q142:AE142)),0)</f>
        <v>1</v>
      </c>
      <c r="F142" s="7">
        <f t="shared" si="23"/>
        <v>0</v>
      </c>
      <c r="G142" s="45">
        <f t="shared" si="24"/>
        <v>419</v>
      </c>
      <c r="H142" s="48">
        <f t="shared" si="25"/>
        <v>0.44058885383806518</v>
      </c>
      <c r="I142" s="6"/>
      <c r="J142" s="2">
        <f t="shared" si="26"/>
        <v>0.26603575184016826</v>
      </c>
      <c r="K142" s="2">
        <f t="shared" si="27"/>
        <v>0.70662460567823349</v>
      </c>
      <c r="L142" s="2">
        <f t="shared" si="28"/>
        <v>0</v>
      </c>
      <c r="M142" s="2">
        <f t="shared" si="29"/>
        <v>2.7339642481598259E-2</v>
      </c>
      <c r="N142" s="94">
        <v>253</v>
      </c>
      <c r="O142" s="94">
        <v>672</v>
      </c>
      <c r="P142" s="1"/>
      <c r="Q142" s="93">
        <v>23</v>
      </c>
      <c r="U142" s="94">
        <v>3</v>
      </c>
      <c r="V142" s="1"/>
      <c r="W142" s="1"/>
      <c r="X142" s="1"/>
      <c r="Y142" s="1"/>
      <c r="Z142" s="1"/>
      <c r="AA142" s="1"/>
      <c r="AB142" s="1"/>
      <c r="AG142" t="str">
        <f t="shared" si="30"/>
        <v>Mason</v>
      </c>
      <c r="AH142" t="s">
        <v>15</v>
      </c>
      <c r="AI142">
        <v>2</v>
      </c>
      <c r="AK142" s="77">
        <v>33</v>
      </c>
      <c r="AL142" s="79">
        <v>11</v>
      </c>
      <c r="AM142" s="79">
        <v>90</v>
      </c>
      <c r="AN142" s="82">
        <v>46260</v>
      </c>
      <c r="AO142" s="82">
        <f t="shared" si="31"/>
        <v>33011</v>
      </c>
      <c r="AP142" t="s">
        <v>656</v>
      </c>
      <c r="AQ142">
        <f t="shared" si="32"/>
        <v>3346260</v>
      </c>
      <c r="AU142">
        <v>23.96</v>
      </c>
      <c r="AV142">
        <v>0.06</v>
      </c>
      <c r="AW142">
        <v>23.9</v>
      </c>
    </row>
    <row r="143" spans="1:49" hidden="1" outlineLevel="1" x14ac:dyDescent="0.2">
      <c r="A143" t="s">
        <v>459</v>
      </c>
      <c r="B143" s="7" t="s">
        <v>11</v>
      </c>
      <c r="C143" s="1">
        <f t="shared" si="22"/>
        <v>4381</v>
      </c>
      <c r="D143" s="7">
        <f>IF(N143&gt;0, RANK(N143,(N143:P143,Q143:AE143)),0)</f>
        <v>2</v>
      </c>
      <c r="E143" s="7">
        <f>IF(O143&gt;0,RANK(O143,(N143:P143,Q143:AE143)),0)</f>
        <v>1</v>
      </c>
      <c r="F143" s="7">
        <f t="shared" si="23"/>
        <v>0</v>
      </c>
      <c r="G143" s="45">
        <f t="shared" si="24"/>
        <v>1952</v>
      </c>
      <c r="H143" s="48">
        <f t="shared" si="25"/>
        <v>0.44556037434375712</v>
      </c>
      <c r="I143" s="6"/>
      <c r="J143" s="2">
        <f t="shared" si="26"/>
        <v>0.27048619036749599</v>
      </c>
      <c r="K143" s="2">
        <f t="shared" si="27"/>
        <v>0.71604656471125316</v>
      </c>
      <c r="L143" s="2">
        <f t="shared" si="28"/>
        <v>0</v>
      </c>
      <c r="M143" s="2">
        <f t="shared" si="29"/>
        <v>1.3467244921250843E-2</v>
      </c>
      <c r="N143" s="94">
        <v>1185</v>
      </c>
      <c r="O143" s="94">
        <v>3137</v>
      </c>
      <c r="P143" s="1"/>
      <c r="Q143" s="93">
        <v>53</v>
      </c>
      <c r="U143" s="94">
        <v>6</v>
      </c>
      <c r="V143" s="1"/>
      <c r="W143" s="1"/>
      <c r="X143" s="1"/>
      <c r="Y143" s="1"/>
      <c r="Z143" s="1"/>
      <c r="AA143" s="1"/>
      <c r="AB143" s="1"/>
      <c r="AG143" t="str">
        <f t="shared" si="30"/>
        <v>Meredith</v>
      </c>
      <c r="AH143" t="s">
        <v>307</v>
      </c>
      <c r="AI143">
        <v>1</v>
      </c>
      <c r="AK143" s="77">
        <v>33</v>
      </c>
      <c r="AL143" s="79">
        <v>1</v>
      </c>
      <c r="AM143" s="79">
        <v>40</v>
      </c>
      <c r="AN143" s="82">
        <v>47140</v>
      </c>
      <c r="AO143" s="82">
        <f t="shared" si="31"/>
        <v>33001</v>
      </c>
      <c r="AP143" t="s">
        <v>656</v>
      </c>
      <c r="AQ143">
        <f t="shared" si="32"/>
        <v>3347140</v>
      </c>
      <c r="AU143">
        <v>54.13</v>
      </c>
      <c r="AV143">
        <v>13.93</v>
      </c>
      <c r="AW143">
        <v>40.19</v>
      </c>
    </row>
    <row r="144" spans="1:49" hidden="1" outlineLevel="1" x14ac:dyDescent="0.2">
      <c r="A144" t="s">
        <v>16</v>
      </c>
      <c r="B144" s="7" t="s">
        <v>11</v>
      </c>
      <c r="C144" s="1">
        <f t="shared" si="22"/>
        <v>16582</v>
      </c>
      <c r="D144" s="7">
        <f>IF(N144&gt;0, RANK(N144,(N144:P144,Q144:AE144)),0)</f>
        <v>2</v>
      </c>
      <c r="E144" s="7">
        <f>IF(O144&gt;0,RANK(O144,(N144:P144,Q144:AE144)),0)</f>
        <v>1</v>
      </c>
      <c r="F144" s="7">
        <f t="shared" si="23"/>
        <v>0</v>
      </c>
      <c r="G144" s="45">
        <f t="shared" si="24"/>
        <v>6639</v>
      </c>
      <c r="H144" s="48">
        <f t="shared" si="25"/>
        <v>0.4003738994089977</v>
      </c>
      <c r="I144" s="6"/>
      <c r="J144" s="2">
        <f t="shared" si="26"/>
        <v>0.29158123266192254</v>
      </c>
      <c r="K144" s="2">
        <f t="shared" si="27"/>
        <v>0.6919551320709203</v>
      </c>
      <c r="L144" s="2">
        <f t="shared" si="28"/>
        <v>0</v>
      </c>
      <c r="M144" s="2">
        <f t="shared" si="29"/>
        <v>1.6463635267157217E-2</v>
      </c>
      <c r="N144" s="94">
        <v>4835</v>
      </c>
      <c r="O144" s="94">
        <v>11474</v>
      </c>
      <c r="P144" s="1"/>
      <c r="Q144" s="93">
        <v>263</v>
      </c>
      <c r="U144" s="94">
        <v>10</v>
      </c>
      <c r="V144" s="1"/>
      <c r="W144" s="1"/>
      <c r="X144" s="1"/>
      <c r="Y144" s="1"/>
      <c r="Z144" s="1"/>
      <c r="AA144" s="1"/>
      <c r="AB144" s="1"/>
      <c r="AG144" t="str">
        <f t="shared" si="30"/>
        <v>Merrimack</v>
      </c>
      <c r="AH144" t="s">
        <v>15</v>
      </c>
      <c r="AI144">
        <v>1</v>
      </c>
      <c r="AK144" s="77">
        <v>33</v>
      </c>
      <c r="AL144" s="79">
        <v>11</v>
      </c>
      <c r="AM144" s="79">
        <v>95</v>
      </c>
      <c r="AN144" s="82">
        <v>47540</v>
      </c>
      <c r="AO144" s="82">
        <f t="shared" si="31"/>
        <v>33011</v>
      </c>
      <c r="AP144" t="s">
        <v>656</v>
      </c>
      <c r="AQ144">
        <f t="shared" si="32"/>
        <v>3347540</v>
      </c>
      <c r="AU144">
        <v>33.43</v>
      </c>
      <c r="AV144">
        <v>0.83</v>
      </c>
      <c r="AW144">
        <v>32.6</v>
      </c>
    </row>
    <row r="145" spans="1:49" hidden="1" outlineLevel="1" x14ac:dyDescent="0.2">
      <c r="A145" t="s">
        <v>370</v>
      </c>
      <c r="B145" s="7" t="s">
        <v>11</v>
      </c>
      <c r="C145" s="1">
        <f t="shared" si="22"/>
        <v>1037</v>
      </c>
      <c r="D145" s="7">
        <f>IF(N145&gt;0, RANK(N145,(N145:P145,Q145:AE145)),0)</f>
        <v>2</v>
      </c>
      <c r="E145" s="7">
        <f>IF(O145&gt;0,RANK(O145,(N145:P145,Q145:AE145)),0)</f>
        <v>1</v>
      </c>
      <c r="F145" s="7">
        <f t="shared" si="23"/>
        <v>0</v>
      </c>
      <c r="G145" s="45">
        <f t="shared" si="24"/>
        <v>605</v>
      </c>
      <c r="H145" s="48">
        <f t="shared" si="25"/>
        <v>0.58341369334619098</v>
      </c>
      <c r="I145" s="6"/>
      <c r="J145" s="2">
        <f t="shared" si="26"/>
        <v>0.20250723240115717</v>
      </c>
      <c r="K145" s="2">
        <f t="shared" si="27"/>
        <v>0.78592092574734806</v>
      </c>
      <c r="L145" s="2">
        <f t="shared" si="28"/>
        <v>0</v>
      </c>
      <c r="M145" s="2">
        <f t="shared" si="29"/>
        <v>1.1571841851494735E-2</v>
      </c>
      <c r="N145" s="94">
        <v>210</v>
      </c>
      <c r="O145" s="94">
        <v>815</v>
      </c>
      <c r="P145" s="1"/>
      <c r="Q145" s="93">
        <v>7</v>
      </c>
      <c r="U145" s="94">
        <v>5</v>
      </c>
      <c r="V145" s="1"/>
      <c r="W145" s="1"/>
      <c r="X145" s="1"/>
      <c r="Y145" s="1"/>
      <c r="Z145" s="1"/>
      <c r="AA145" s="1"/>
      <c r="AB145" s="1"/>
      <c r="AG145" t="str">
        <f t="shared" si="30"/>
        <v>Middleton</v>
      </c>
      <c r="AH145" t="s">
        <v>312</v>
      </c>
      <c r="AI145">
        <v>1</v>
      </c>
      <c r="AK145" s="77">
        <v>33</v>
      </c>
      <c r="AL145" s="79">
        <v>17</v>
      </c>
      <c r="AM145" s="79">
        <v>35</v>
      </c>
      <c r="AN145" s="82">
        <v>47700</v>
      </c>
      <c r="AO145" s="82">
        <f t="shared" si="31"/>
        <v>33017</v>
      </c>
      <c r="AP145" t="s">
        <v>656</v>
      </c>
      <c r="AQ145">
        <f t="shared" si="32"/>
        <v>3347700</v>
      </c>
      <c r="AU145">
        <v>18.510000000000002</v>
      </c>
      <c r="AV145">
        <v>0.42</v>
      </c>
      <c r="AW145">
        <v>18.09</v>
      </c>
    </row>
    <row r="146" spans="1:49" hidden="1" outlineLevel="1" x14ac:dyDescent="0.2">
      <c r="A146" t="s">
        <v>460</v>
      </c>
      <c r="B146" s="7" t="s">
        <v>11</v>
      </c>
      <c r="C146" s="1">
        <f t="shared" si="22"/>
        <v>792</v>
      </c>
      <c r="D146" s="7">
        <f>IF(N146&gt;0, RANK(N146,(N146:P146,Q146:AE146)),0)</f>
        <v>2</v>
      </c>
      <c r="E146" s="7">
        <f>IF(O146&gt;0,RANK(O146,(N146:P146,Q146:AE146)),0)</f>
        <v>1</v>
      </c>
      <c r="F146" s="7">
        <f t="shared" si="23"/>
        <v>0</v>
      </c>
      <c r="G146" s="45">
        <f t="shared" si="24"/>
        <v>374</v>
      </c>
      <c r="H146" s="48">
        <f t="shared" si="25"/>
        <v>0.47222222222222221</v>
      </c>
      <c r="I146" s="6"/>
      <c r="J146" s="2">
        <f t="shared" si="26"/>
        <v>0.25757575757575757</v>
      </c>
      <c r="K146" s="2">
        <f t="shared" si="27"/>
        <v>0.72979797979797978</v>
      </c>
      <c r="L146" s="2">
        <f t="shared" si="28"/>
        <v>0</v>
      </c>
      <c r="M146" s="2">
        <f t="shared" si="29"/>
        <v>1.2626262626262652E-2</v>
      </c>
      <c r="N146" s="94">
        <v>204</v>
      </c>
      <c r="O146" s="94">
        <v>578</v>
      </c>
      <c r="P146" s="1"/>
      <c r="Q146" s="93">
        <v>10</v>
      </c>
      <c r="U146" s="94">
        <v>0</v>
      </c>
      <c r="V146" s="1"/>
      <c r="W146" s="1"/>
      <c r="X146" s="1"/>
      <c r="Y146" s="1"/>
      <c r="Z146" s="1"/>
      <c r="AA146" s="1"/>
      <c r="AB146" s="1"/>
      <c r="AG146" t="str">
        <f t="shared" si="30"/>
        <v>Milan</v>
      </c>
      <c r="AH146" t="s">
        <v>13</v>
      </c>
      <c r="AI146">
        <v>2</v>
      </c>
      <c r="AK146" s="77">
        <v>33</v>
      </c>
      <c r="AL146" s="79">
        <v>7</v>
      </c>
      <c r="AM146" s="79">
        <v>135</v>
      </c>
      <c r="AN146" s="82">
        <v>47860</v>
      </c>
      <c r="AO146" s="82">
        <f t="shared" si="31"/>
        <v>33007</v>
      </c>
      <c r="AP146" t="s">
        <v>656</v>
      </c>
      <c r="AQ146">
        <f t="shared" si="32"/>
        <v>3347860</v>
      </c>
      <c r="AU146">
        <v>62.26</v>
      </c>
      <c r="AV146">
        <v>0.52</v>
      </c>
      <c r="AW146">
        <v>61.74</v>
      </c>
    </row>
    <row r="147" spans="1:49" hidden="1" outlineLevel="1" x14ac:dyDescent="0.2">
      <c r="A147" t="s">
        <v>221</v>
      </c>
      <c r="B147" s="7" t="s">
        <v>11</v>
      </c>
      <c r="C147" s="1">
        <f t="shared" si="22"/>
        <v>8887</v>
      </c>
      <c r="D147" s="7">
        <f>IF(N147&gt;0, RANK(N147,(N147:P147,Q147:AE147)),0)</f>
        <v>2</v>
      </c>
      <c r="E147" s="7">
        <f>IF(O147&gt;0,RANK(O147,(N147:P147,Q147:AE147)),0)</f>
        <v>1</v>
      </c>
      <c r="F147" s="7">
        <f t="shared" si="23"/>
        <v>0</v>
      </c>
      <c r="G147" s="45">
        <f t="shared" si="24"/>
        <v>3512</v>
      </c>
      <c r="H147" s="48">
        <f t="shared" si="25"/>
        <v>0.39518397659502646</v>
      </c>
      <c r="I147" s="6"/>
      <c r="J147" s="2">
        <f t="shared" si="26"/>
        <v>0.29357488466299086</v>
      </c>
      <c r="K147" s="2">
        <f t="shared" si="27"/>
        <v>0.68875886125801733</v>
      </c>
      <c r="L147" s="2">
        <f t="shared" si="28"/>
        <v>0</v>
      </c>
      <c r="M147" s="2">
        <f t="shared" si="29"/>
        <v>1.7666254078991805E-2</v>
      </c>
      <c r="N147" s="94">
        <v>2609</v>
      </c>
      <c r="O147" s="94">
        <v>6121</v>
      </c>
      <c r="P147" s="1"/>
      <c r="Q147" s="93">
        <v>149</v>
      </c>
      <c r="U147" s="94">
        <v>8</v>
      </c>
      <c r="V147" s="1"/>
      <c r="W147" s="1"/>
      <c r="X147" s="1"/>
      <c r="Y147" s="1"/>
      <c r="Z147" s="1"/>
      <c r="AA147" s="1"/>
      <c r="AB147" s="1"/>
      <c r="AG147" t="str">
        <f t="shared" si="30"/>
        <v>Milford</v>
      </c>
      <c r="AH147" t="s">
        <v>15</v>
      </c>
      <c r="AI147">
        <v>2</v>
      </c>
      <c r="AK147" s="77">
        <v>33</v>
      </c>
      <c r="AL147" s="79">
        <v>11</v>
      </c>
      <c r="AM147" s="79">
        <v>100</v>
      </c>
      <c r="AN147" s="82">
        <v>48020</v>
      </c>
      <c r="AO147" s="82">
        <f t="shared" si="31"/>
        <v>33011</v>
      </c>
      <c r="AP147" t="s">
        <v>656</v>
      </c>
      <c r="AQ147">
        <f t="shared" si="32"/>
        <v>3348020</v>
      </c>
      <c r="AU147">
        <v>25.28</v>
      </c>
      <c r="AV147">
        <v>0.06</v>
      </c>
      <c r="AW147">
        <v>25.23</v>
      </c>
    </row>
    <row r="148" spans="1:49" hidden="1" outlineLevel="1" x14ac:dyDescent="0.2">
      <c r="A148" t="s">
        <v>461</v>
      </c>
      <c r="B148" s="7" t="s">
        <v>11</v>
      </c>
      <c r="C148" s="1">
        <f t="shared" si="22"/>
        <v>22</v>
      </c>
      <c r="D148" s="7">
        <f>IF(N148&gt;0, RANK(N148,(N148:P148,Q148:AE148)),0)</f>
        <v>0</v>
      </c>
      <c r="E148" s="7">
        <f>IF(O148&gt;0,RANK(O148,(N148:P148,Q148:AE148)),0)</f>
        <v>1</v>
      </c>
      <c r="F148" s="7">
        <f t="shared" si="23"/>
        <v>0</v>
      </c>
      <c r="G148" s="45">
        <f t="shared" si="24"/>
        <v>22</v>
      </c>
      <c r="H148" s="48">
        <f t="shared" si="25"/>
        <v>1</v>
      </c>
      <c r="I148" s="6"/>
      <c r="J148" s="2">
        <f t="shared" si="26"/>
        <v>0</v>
      </c>
      <c r="K148" s="2">
        <f t="shared" si="27"/>
        <v>1</v>
      </c>
      <c r="L148" s="2">
        <f t="shared" si="28"/>
        <v>0</v>
      </c>
      <c r="M148" s="2">
        <f t="shared" si="29"/>
        <v>0</v>
      </c>
      <c r="N148" s="94">
        <v>0</v>
      </c>
      <c r="O148" s="94">
        <v>22</v>
      </c>
      <c r="P148" s="1"/>
      <c r="Q148" s="93">
        <v>0</v>
      </c>
      <c r="U148" s="94">
        <v>0</v>
      </c>
      <c r="V148" s="1"/>
      <c r="W148" s="1"/>
      <c r="X148" s="1"/>
      <c r="Y148" s="1"/>
      <c r="Z148" s="1"/>
      <c r="AA148" s="1"/>
      <c r="AB148" s="1"/>
      <c r="AG148" t="str">
        <f t="shared" si="30"/>
        <v>Millsfield</v>
      </c>
      <c r="AH148" t="s">
        <v>13</v>
      </c>
      <c r="AI148">
        <v>2</v>
      </c>
      <c r="AK148" s="77">
        <v>33</v>
      </c>
      <c r="AL148" s="79">
        <v>7</v>
      </c>
      <c r="AM148" s="79">
        <v>140</v>
      </c>
      <c r="AN148" s="82">
        <v>48260</v>
      </c>
      <c r="AO148" s="82">
        <f t="shared" si="31"/>
        <v>33007</v>
      </c>
      <c r="AP148" t="s">
        <v>551</v>
      </c>
      <c r="AQ148">
        <f t="shared" si="32"/>
        <v>3348260</v>
      </c>
      <c r="AU148">
        <v>45.31</v>
      </c>
      <c r="AV148">
        <v>0.35</v>
      </c>
      <c r="AW148">
        <v>44.96</v>
      </c>
    </row>
    <row r="149" spans="1:49" hidden="1" outlineLevel="1" x14ac:dyDescent="0.2">
      <c r="A149" t="s">
        <v>617</v>
      </c>
      <c r="B149" s="7" t="s">
        <v>11</v>
      </c>
      <c r="C149" s="1">
        <f t="shared" si="22"/>
        <v>2512</v>
      </c>
      <c r="D149" s="7">
        <f>IF(N149&gt;0, RANK(N149,(N149:P149,Q149:AE149)),0)</f>
        <v>2</v>
      </c>
      <c r="E149" s="7">
        <f>IF(O149&gt;0,RANK(O149,(N149:P149,Q149:AE149)),0)</f>
        <v>1</v>
      </c>
      <c r="F149" s="7">
        <f t="shared" si="23"/>
        <v>0</v>
      </c>
      <c r="G149" s="45">
        <f t="shared" si="24"/>
        <v>1352</v>
      </c>
      <c r="H149" s="48">
        <f t="shared" si="25"/>
        <v>0.53821656050955413</v>
      </c>
      <c r="I149" s="6"/>
      <c r="J149" s="2">
        <f t="shared" si="26"/>
        <v>0.21974522292993631</v>
      </c>
      <c r="K149" s="2">
        <f t="shared" si="27"/>
        <v>0.7579617834394905</v>
      </c>
      <c r="L149" s="2">
        <f t="shared" si="28"/>
        <v>0</v>
      </c>
      <c r="M149" s="2">
        <f t="shared" si="29"/>
        <v>2.2292993630573132E-2</v>
      </c>
      <c r="N149" s="94">
        <v>552</v>
      </c>
      <c r="O149" s="94">
        <v>1904</v>
      </c>
      <c r="P149" s="1"/>
      <c r="Q149" s="93">
        <v>55</v>
      </c>
      <c r="U149" s="94">
        <v>1</v>
      </c>
      <c r="V149" s="1"/>
      <c r="W149" s="1"/>
      <c r="X149" s="1"/>
      <c r="Y149" s="1"/>
      <c r="Z149" s="1"/>
      <c r="AA149" s="1"/>
      <c r="AB149" s="1"/>
      <c r="AG149" t="str">
        <f t="shared" si="30"/>
        <v>Milton</v>
      </c>
      <c r="AH149" t="s">
        <v>312</v>
      </c>
      <c r="AI149">
        <v>1</v>
      </c>
      <c r="AK149" s="77">
        <v>33</v>
      </c>
      <c r="AL149" s="79">
        <v>17</v>
      </c>
      <c r="AM149" s="79">
        <v>40</v>
      </c>
      <c r="AN149" s="82">
        <v>48660</v>
      </c>
      <c r="AO149" s="82">
        <f t="shared" si="31"/>
        <v>33017</v>
      </c>
      <c r="AP149" t="s">
        <v>656</v>
      </c>
      <c r="AQ149">
        <f t="shared" si="32"/>
        <v>3348660</v>
      </c>
      <c r="AU149">
        <v>34.28</v>
      </c>
      <c r="AV149">
        <v>1.17</v>
      </c>
      <c r="AW149">
        <v>33.11</v>
      </c>
    </row>
    <row r="150" spans="1:49" hidden="1" outlineLevel="1" x14ac:dyDescent="0.2">
      <c r="A150" t="s">
        <v>755</v>
      </c>
      <c r="B150" s="7" t="s">
        <v>11</v>
      </c>
      <c r="C150" s="1">
        <f t="shared" si="22"/>
        <v>535</v>
      </c>
      <c r="D150" s="7">
        <f>IF(N150&gt;0, RANK(N150,(N150:P150,Q150:AE150)),0)</f>
        <v>2</v>
      </c>
      <c r="E150" s="7">
        <f>IF(O150&gt;0,RANK(O150,(N150:P150,Q150:AE150)),0)</f>
        <v>1</v>
      </c>
      <c r="F150" s="7">
        <f t="shared" si="23"/>
        <v>0</v>
      </c>
      <c r="G150" s="45">
        <f t="shared" si="24"/>
        <v>230</v>
      </c>
      <c r="H150" s="48">
        <f t="shared" si="25"/>
        <v>0.42990654205607476</v>
      </c>
      <c r="I150" s="6"/>
      <c r="J150" s="2">
        <f t="shared" si="26"/>
        <v>0.27663551401869158</v>
      </c>
      <c r="K150" s="2">
        <f t="shared" si="27"/>
        <v>0.70654205607476639</v>
      </c>
      <c r="L150" s="2">
        <f t="shared" si="28"/>
        <v>0</v>
      </c>
      <c r="M150" s="2">
        <f t="shared" si="29"/>
        <v>1.6822429906542036E-2</v>
      </c>
      <c r="N150" s="94">
        <v>148</v>
      </c>
      <c r="O150" s="94">
        <v>378</v>
      </c>
      <c r="P150" s="1"/>
      <c r="Q150" s="93">
        <v>9</v>
      </c>
      <c r="U150" s="94">
        <v>0</v>
      </c>
      <c r="V150" s="1"/>
      <c r="W150" s="1"/>
      <c r="X150" s="1"/>
      <c r="Y150" s="1"/>
      <c r="Z150" s="1"/>
      <c r="AA150" s="1"/>
      <c r="AB150" s="1"/>
      <c r="AG150" t="str">
        <f t="shared" si="30"/>
        <v>Monroe</v>
      </c>
      <c r="AH150" t="s">
        <v>14</v>
      </c>
      <c r="AI150">
        <v>2</v>
      </c>
      <c r="AK150" s="77">
        <v>33</v>
      </c>
      <c r="AL150" s="79">
        <v>9</v>
      </c>
      <c r="AM150" s="79">
        <v>140</v>
      </c>
      <c r="AN150" s="82">
        <v>48980</v>
      </c>
      <c r="AO150" s="82">
        <f t="shared" si="31"/>
        <v>33009</v>
      </c>
      <c r="AP150" t="s">
        <v>656</v>
      </c>
      <c r="AQ150">
        <f t="shared" si="32"/>
        <v>3348980</v>
      </c>
      <c r="AU150">
        <v>23.8</v>
      </c>
      <c r="AV150">
        <v>1.43</v>
      </c>
      <c r="AW150">
        <v>22.38</v>
      </c>
    </row>
    <row r="151" spans="1:49" hidden="1" outlineLevel="1" x14ac:dyDescent="0.2">
      <c r="A151" t="s">
        <v>462</v>
      </c>
      <c r="B151" s="7" t="s">
        <v>11</v>
      </c>
      <c r="C151" s="1">
        <f t="shared" si="22"/>
        <v>1758</v>
      </c>
      <c r="D151" s="7">
        <f>IF(N151&gt;0, RANK(N151,(N151:P151,Q151:AE151)),0)</f>
        <v>2</v>
      </c>
      <c r="E151" s="7">
        <f>IF(O151&gt;0,RANK(O151,(N151:P151,Q151:AE151)),0)</f>
        <v>1</v>
      </c>
      <c r="F151" s="7">
        <f t="shared" si="23"/>
        <v>0</v>
      </c>
      <c r="G151" s="45">
        <f t="shared" si="24"/>
        <v>389</v>
      </c>
      <c r="H151" s="48">
        <f t="shared" si="25"/>
        <v>0.22127417519908987</v>
      </c>
      <c r="I151" s="6"/>
      <c r="J151" s="2">
        <f t="shared" si="26"/>
        <v>0.38282138794084186</v>
      </c>
      <c r="K151" s="2">
        <f t="shared" si="27"/>
        <v>0.60409556313993173</v>
      </c>
      <c r="L151" s="2">
        <f t="shared" si="28"/>
        <v>0</v>
      </c>
      <c r="M151" s="2">
        <f t="shared" si="29"/>
        <v>1.3083048919226403E-2</v>
      </c>
      <c r="N151" s="94">
        <v>673</v>
      </c>
      <c r="O151" s="94">
        <v>1062</v>
      </c>
      <c r="P151" s="1"/>
      <c r="Q151" s="93">
        <v>21</v>
      </c>
      <c r="U151" s="94">
        <v>2</v>
      </c>
      <c r="V151" s="1"/>
      <c r="W151" s="1"/>
      <c r="X151" s="1"/>
      <c r="Y151" s="1"/>
      <c r="Z151" s="1"/>
      <c r="AA151" s="1"/>
      <c r="AB151" s="1"/>
      <c r="AG151" t="str">
        <f t="shared" si="30"/>
        <v>Mont Vernon</v>
      </c>
      <c r="AH151" t="s">
        <v>15</v>
      </c>
      <c r="AI151">
        <v>2</v>
      </c>
      <c r="AK151" s="77">
        <v>33</v>
      </c>
      <c r="AL151" s="79">
        <v>11</v>
      </c>
      <c r="AM151" s="79">
        <v>105</v>
      </c>
      <c r="AN151" s="82">
        <v>49140</v>
      </c>
      <c r="AO151" s="82">
        <f t="shared" si="31"/>
        <v>33011</v>
      </c>
      <c r="AP151" t="s">
        <v>656</v>
      </c>
      <c r="AQ151">
        <f t="shared" si="32"/>
        <v>3349140</v>
      </c>
      <c r="AU151">
        <v>16.7</v>
      </c>
      <c r="AV151">
        <v>0.08</v>
      </c>
      <c r="AW151">
        <v>16.62</v>
      </c>
    </row>
    <row r="152" spans="1:49" hidden="1" outlineLevel="1" x14ac:dyDescent="0.2">
      <c r="A152" t="s">
        <v>463</v>
      </c>
      <c r="B152" s="7" t="s">
        <v>11</v>
      </c>
      <c r="C152" s="1">
        <f t="shared" si="22"/>
        <v>3609</v>
      </c>
      <c r="D152" s="7">
        <f>IF(N152&gt;0, RANK(N152,(N152:P152,Q152:AE152)),0)</f>
        <v>2</v>
      </c>
      <c r="E152" s="7">
        <f>IF(O152&gt;0,RANK(O152,(N152:P152,Q152:AE152)),0)</f>
        <v>1</v>
      </c>
      <c r="F152" s="7">
        <f t="shared" si="23"/>
        <v>0</v>
      </c>
      <c r="G152" s="45">
        <f t="shared" si="24"/>
        <v>1884</v>
      </c>
      <c r="H152" s="48">
        <f t="shared" si="25"/>
        <v>0.52202826267664171</v>
      </c>
      <c r="I152" s="6"/>
      <c r="J152" s="2">
        <f t="shared" si="26"/>
        <v>0.23690773067331672</v>
      </c>
      <c r="K152" s="2">
        <f t="shared" si="27"/>
        <v>0.75893599334995843</v>
      </c>
      <c r="L152" s="2">
        <f t="shared" si="28"/>
        <v>0</v>
      </c>
      <c r="M152" s="2">
        <f t="shared" si="29"/>
        <v>4.1562759767248547E-3</v>
      </c>
      <c r="N152" s="94">
        <v>855</v>
      </c>
      <c r="O152" s="94">
        <v>2739</v>
      </c>
      <c r="P152" s="1"/>
      <c r="Q152" s="93">
        <v>15</v>
      </c>
      <c r="U152" s="94">
        <v>0</v>
      </c>
      <c r="V152" s="1"/>
      <c r="W152" s="1"/>
      <c r="X152" s="1"/>
      <c r="Y152" s="1"/>
      <c r="Z152" s="1"/>
      <c r="AA152" s="1"/>
      <c r="AB152" s="1"/>
      <c r="AG152" t="str">
        <f t="shared" si="30"/>
        <v>Moultonborough</v>
      </c>
      <c r="AH152" t="s">
        <v>792</v>
      </c>
      <c r="AI152">
        <v>1</v>
      </c>
      <c r="AK152" s="77">
        <v>33</v>
      </c>
      <c r="AL152" s="79">
        <v>3</v>
      </c>
      <c r="AM152" s="79">
        <v>65</v>
      </c>
      <c r="AN152" s="82">
        <v>49380</v>
      </c>
      <c r="AO152" s="82">
        <f t="shared" si="31"/>
        <v>33003</v>
      </c>
      <c r="AP152" t="s">
        <v>656</v>
      </c>
      <c r="AQ152">
        <f t="shared" si="32"/>
        <v>3349380</v>
      </c>
      <c r="AU152">
        <v>74.59</v>
      </c>
      <c r="AV152">
        <v>14.75</v>
      </c>
      <c r="AW152">
        <v>59.84</v>
      </c>
    </row>
    <row r="153" spans="1:49" hidden="1" outlineLevel="1" x14ac:dyDescent="0.2">
      <c r="A153" t="s">
        <v>464</v>
      </c>
      <c r="B153" s="7" t="s">
        <v>11</v>
      </c>
      <c r="C153" s="1">
        <f t="shared" si="22"/>
        <v>44570</v>
      </c>
      <c r="D153" s="7">
        <f>IF(N153&gt;0, RANK(N153,(N153:P153,Q153:AE153)),0)</f>
        <v>2</v>
      </c>
      <c r="E153" s="7">
        <f>IF(O153&gt;0,RANK(O153,(N153:P153,Q153:AE153)),0)</f>
        <v>1</v>
      </c>
      <c r="F153" s="7">
        <f t="shared" si="23"/>
        <v>0</v>
      </c>
      <c r="G153" s="45">
        <f t="shared" si="24"/>
        <v>9685</v>
      </c>
      <c r="H153" s="48">
        <f t="shared" si="25"/>
        <v>0.21729863136638994</v>
      </c>
      <c r="I153" s="6"/>
      <c r="J153" s="2">
        <f t="shared" si="26"/>
        <v>0.38267893201705183</v>
      </c>
      <c r="K153" s="2">
        <f t="shared" si="27"/>
        <v>0.59997756338344177</v>
      </c>
      <c r="L153" s="2">
        <f t="shared" si="28"/>
        <v>0</v>
      </c>
      <c r="M153" s="2">
        <f t="shared" si="29"/>
        <v>1.7343504599506399E-2</v>
      </c>
      <c r="N153" s="94">
        <v>17056</v>
      </c>
      <c r="O153" s="94">
        <v>26741</v>
      </c>
      <c r="P153" s="1"/>
      <c r="Q153" s="93">
        <v>735</v>
      </c>
      <c r="U153" s="94">
        <v>38</v>
      </c>
      <c r="V153" s="1"/>
      <c r="W153" s="1"/>
      <c r="X153" s="1"/>
      <c r="Y153" s="1"/>
      <c r="Z153" s="1"/>
      <c r="AA153" s="1"/>
      <c r="AB153" s="1"/>
      <c r="AG153" t="str">
        <f t="shared" si="30"/>
        <v>Nashua</v>
      </c>
      <c r="AH153" t="s">
        <v>15</v>
      </c>
      <c r="AI153">
        <v>2</v>
      </c>
      <c r="AK153" s="77">
        <v>33</v>
      </c>
      <c r="AL153" s="79">
        <v>11</v>
      </c>
      <c r="AM153" s="79">
        <v>110</v>
      </c>
      <c r="AN153" s="82">
        <v>50260</v>
      </c>
      <c r="AO153" s="82">
        <f t="shared" si="31"/>
        <v>33011</v>
      </c>
      <c r="AP153" t="s">
        <v>142</v>
      </c>
      <c r="AQ153">
        <f t="shared" si="32"/>
        <v>3350260</v>
      </c>
      <c r="AU153">
        <v>31.84</v>
      </c>
      <c r="AV153">
        <v>0.95</v>
      </c>
      <c r="AW153">
        <v>30.89</v>
      </c>
    </row>
    <row r="154" spans="1:49" hidden="1" outlineLevel="1" x14ac:dyDescent="0.2">
      <c r="A154" t="s">
        <v>438</v>
      </c>
      <c r="B154" s="7" t="s">
        <v>11</v>
      </c>
      <c r="C154" s="1">
        <f t="shared" si="22"/>
        <v>437</v>
      </c>
      <c r="D154" s="7">
        <f>IF(N154&gt;0, RANK(N154,(N154:P154,Q154:AE154)),0)</f>
        <v>1</v>
      </c>
      <c r="E154" s="7">
        <f>IF(O154&gt;0,RANK(O154,(N154:P154,Q154:AE154)),0)</f>
        <v>2</v>
      </c>
      <c r="F154" s="7">
        <f t="shared" si="23"/>
        <v>0</v>
      </c>
      <c r="G154" s="45">
        <f t="shared" si="24"/>
        <v>15</v>
      </c>
      <c r="H154" s="48">
        <f t="shared" si="25"/>
        <v>3.4324942791762014E-2</v>
      </c>
      <c r="I154" s="6"/>
      <c r="J154" s="2">
        <f t="shared" si="26"/>
        <v>0.51029748283752863</v>
      </c>
      <c r="K154" s="2">
        <f t="shared" si="27"/>
        <v>0.47597254004576661</v>
      </c>
      <c r="L154" s="2">
        <f t="shared" si="28"/>
        <v>0</v>
      </c>
      <c r="M154" s="2">
        <f t="shared" si="29"/>
        <v>1.3729977116704761E-2</v>
      </c>
      <c r="N154" s="94">
        <v>223</v>
      </c>
      <c r="O154" s="94">
        <v>208</v>
      </c>
      <c r="P154" s="1"/>
      <c r="Q154" s="93">
        <v>6</v>
      </c>
      <c r="U154" s="94">
        <v>0</v>
      </c>
      <c r="V154" s="1"/>
      <c r="W154" s="1"/>
      <c r="X154" s="1"/>
      <c r="Y154" s="1"/>
      <c r="Z154" s="1"/>
      <c r="AA154" s="1"/>
      <c r="AB154" s="1"/>
      <c r="AG154" t="str">
        <f t="shared" si="30"/>
        <v>Nelson</v>
      </c>
      <c r="AH154" t="s">
        <v>12</v>
      </c>
      <c r="AI154">
        <v>2</v>
      </c>
      <c r="AK154" s="77">
        <v>33</v>
      </c>
      <c r="AL154" s="79">
        <v>5</v>
      </c>
      <c r="AM154" s="79">
        <v>60</v>
      </c>
      <c r="AN154" s="82">
        <v>50580</v>
      </c>
      <c r="AO154" s="82">
        <f t="shared" si="31"/>
        <v>33005</v>
      </c>
      <c r="AP154" t="s">
        <v>656</v>
      </c>
      <c r="AQ154">
        <f t="shared" si="32"/>
        <v>3350580</v>
      </c>
      <c r="AU154">
        <v>23.24</v>
      </c>
      <c r="AV154">
        <v>1.38</v>
      </c>
      <c r="AW154">
        <v>21.87</v>
      </c>
    </row>
    <row r="155" spans="1:49" hidden="1" outlineLevel="1" x14ac:dyDescent="0.2">
      <c r="A155" t="s">
        <v>465</v>
      </c>
      <c r="B155" s="7" t="s">
        <v>11</v>
      </c>
      <c r="C155" s="1">
        <f t="shared" si="22"/>
        <v>3885</v>
      </c>
      <c r="D155" s="7">
        <f>IF(N155&gt;0, RANK(N155,(N155:P155,Q155:AE155)),0)</f>
        <v>2</v>
      </c>
      <c r="E155" s="7">
        <f>IF(O155&gt;0,RANK(O155,(N155:P155,Q155:AE155)),0)</f>
        <v>1</v>
      </c>
      <c r="F155" s="7">
        <f t="shared" si="23"/>
        <v>0</v>
      </c>
      <c r="G155" s="45">
        <f t="shared" si="24"/>
        <v>1635</v>
      </c>
      <c r="H155" s="48">
        <f t="shared" si="25"/>
        <v>0.42084942084942084</v>
      </c>
      <c r="I155" s="6"/>
      <c r="J155" s="2">
        <f t="shared" si="26"/>
        <v>0.28365508365508363</v>
      </c>
      <c r="K155" s="2">
        <f t="shared" si="27"/>
        <v>0.70450450450450453</v>
      </c>
      <c r="L155" s="2">
        <f t="shared" si="28"/>
        <v>0</v>
      </c>
      <c r="M155" s="2">
        <f t="shared" si="29"/>
        <v>1.1840411840411846E-2</v>
      </c>
      <c r="N155" s="94">
        <v>1102</v>
      </c>
      <c r="O155" s="94">
        <v>2737</v>
      </c>
      <c r="P155" s="1"/>
      <c r="Q155" s="93">
        <v>44</v>
      </c>
      <c r="U155" s="94">
        <v>2</v>
      </c>
      <c r="V155" s="1"/>
      <c r="W155" s="1"/>
      <c r="X155" s="1"/>
      <c r="Y155" s="1"/>
      <c r="Z155" s="1"/>
      <c r="AA155" s="1"/>
      <c r="AB155" s="1"/>
      <c r="AG155" t="str">
        <f t="shared" si="30"/>
        <v>New Boston</v>
      </c>
      <c r="AH155" t="s">
        <v>15</v>
      </c>
      <c r="AI155">
        <v>2</v>
      </c>
      <c r="AK155" s="77">
        <v>33</v>
      </c>
      <c r="AL155" s="79">
        <v>11</v>
      </c>
      <c r="AM155" s="79">
        <v>115</v>
      </c>
      <c r="AN155" s="82">
        <v>50740</v>
      </c>
      <c r="AO155" s="82">
        <f t="shared" si="31"/>
        <v>33011</v>
      </c>
      <c r="AP155" t="s">
        <v>656</v>
      </c>
      <c r="AQ155">
        <f t="shared" si="32"/>
        <v>3350740</v>
      </c>
      <c r="AU155">
        <v>43.22</v>
      </c>
      <c r="AV155">
        <v>0.38</v>
      </c>
      <c r="AW155">
        <v>42.84</v>
      </c>
    </row>
    <row r="156" spans="1:49" hidden="1" outlineLevel="1" x14ac:dyDescent="0.2">
      <c r="A156" t="s">
        <v>76</v>
      </c>
      <c r="B156" s="7" t="s">
        <v>11</v>
      </c>
      <c r="C156" s="1">
        <f t="shared" si="22"/>
        <v>918</v>
      </c>
      <c r="D156" s="7">
        <f>IF(N156&gt;0, RANK(N156,(N156:P156,Q156:AE156)),0)</f>
        <v>2</v>
      </c>
      <c r="E156" s="7">
        <f>IF(O156&gt;0,RANK(O156,(N156:P156,Q156:AE156)),0)</f>
        <v>1</v>
      </c>
      <c r="F156" s="7">
        <f t="shared" si="23"/>
        <v>0</v>
      </c>
      <c r="G156" s="45">
        <f t="shared" si="24"/>
        <v>106</v>
      </c>
      <c r="H156" s="48">
        <f t="shared" si="25"/>
        <v>0.11546840958605664</v>
      </c>
      <c r="I156" s="6"/>
      <c r="J156" s="2">
        <f t="shared" si="26"/>
        <v>0.43790849673202614</v>
      </c>
      <c r="K156" s="2">
        <f t="shared" si="27"/>
        <v>0.55337690631808278</v>
      </c>
      <c r="L156" s="2">
        <f t="shared" si="28"/>
        <v>0</v>
      </c>
      <c r="M156" s="2">
        <f t="shared" si="29"/>
        <v>8.7145969498910736E-3</v>
      </c>
      <c r="N156" s="94">
        <v>402</v>
      </c>
      <c r="O156" s="94">
        <v>508</v>
      </c>
      <c r="P156" s="1"/>
      <c r="Q156" s="93">
        <v>7</v>
      </c>
      <c r="U156" s="94">
        <v>1</v>
      </c>
      <c r="V156" s="1"/>
      <c r="W156" s="1"/>
      <c r="X156" s="1"/>
      <c r="Y156" s="1"/>
      <c r="Z156" s="1"/>
      <c r="AA156" s="1"/>
      <c r="AB156" s="1"/>
      <c r="AG156" t="str">
        <f t="shared" si="30"/>
        <v>New Castle</v>
      </c>
      <c r="AH156" t="s">
        <v>289</v>
      </c>
      <c r="AI156">
        <v>1</v>
      </c>
      <c r="AK156" s="77">
        <v>33</v>
      </c>
      <c r="AL156" s="79">
        <v>15</v>
      </c>
      <c r="AM156" s="79">
        <v>100</v>
      </c>
      <c r="AN156" s="82">
        <v>50980</v>
      </c>
      <c r="AO156" s="82">
        <f t="shared" si="31"/>
        <v>33015</v>
      </c>
      <c r="AP156" t="s">
        <v>656</v>
      </c>
      <c r="AQ156">
        <f t="shared" si="32"/>
        <v>3350980</v>
      </c>
      <c r="AU156">
        <v>2.38</v>
      </c>
      <c r="AV156">
        <v>1.55</v>
      </c>
      <c r="AW156">
        <v>0.83</v>
      </c>
    </row>
    <row r="157" spans="1:49" hidden="1" outlineLevel="1" x14ac:dyDescent="0.2">
      <c r="A157" t="s">
        <v>466</v>
      </c>
      <c r="B157" s="7" t="s">
        <v>11</v>
      </c>
      <c r="C157" s="1">
        <f t="shared" si="22"/>
        <v>1832</v>
      </c>
      <c r="D157" s="7">
        <f>IF(N157&gt;0, RANK(N157,(N157:P157,Q157:AE157)),0)</f>
        <v>2</v>
      </c>
      <c r="E157" s="7">
        <f>IF(O157&gt;0,RANK(O157,(N157:P157,Q157:AE157)),0)</f>
        <v>1</v>
      </c>
      <c r="F157" s="7">
        <f t="shared" si="23"/>
        <v>0</v>
      </c>
      <c r="G157" s="45">
        <f t="shared" si="24"/>
        <v>1019</v>
      </c>
      <c r="H157" s="48">
        <f t="shared" si="25"/>
        <v>0.55622270742358082</v>
      </c>
      <c r="I157" s="6"/>
      <c r="J157" s="2">
        <f t="shared" si="26"/>
        <v>0.21397379912663755</v>
      </c>
      <c r="K157" s="2">
        <f t="shared" si="27"/>
        <v>0.77019650655021832</v>
      </c>
      <c r="L157" s="2">
        <f t="shared" si="28"/>
        <v>0</v>
      </c>
      <c r="M157" s="2">
        <f t="shared" si="29"/>
        <v>1.5829694323144183E-2</v>
      </c>
      <c r="N157" s="94">
        <v>392</v>
      </c>
      <c r="O157" s="94">
        <v>1411</v>
      </c>
      <c r="P157" s="1"/>
      <c r="Q157" s="93">
        <v>28</v>
      </c>
      <c r="U157" s="94">
        <v>1</v>
      </c>
      <c r="V157" s="1"/>
      <c r="W157" s="1"/>
      <c r="X157" s="1"/>
      <c r="Y157" s="1"/>
      <c r="Z157" s="1"/>
      <c r="AA157" s="1"/>
      <c r="AB157" s="1"/>
      <c r="AG157" t="str">
        <f t="shared" si="30"/>
        <v>New Durham</v>
      </c>
      <c r="AH157" t="s">
        <v>312</v>
      </c>
      <c r="AI157">
        <v>1</v>
      </c>
      <c r="AK157" s="77">
        <v>33</v>
      </c>
      <c r="AL157" s="79">
        <v>17</v>
      </c>
      <c r="AM157" s="79">
        <v>45</v>
      </c>
      <c r="AN157" s="82">
        <v>51220</v>
      </c>
      <c r="AO157" s="82">
        <f t="shared" si="31"/>
        <v>33017</v>
      </c>
      <c r="AP157" t="s">
        <v>656</v>
      </c>
      <c r="AQ157">
        <f t="shared" si="32"/>
        <v>3351220</v>
      </c>
      <c r="AU157">
        <v>44.15</v>
      </c>
      <c r="AV157">
        <v>2.46</v>
      </c>
      <c r="AW157">
        <v>41.69</v>
      </c>
    </row>
    <row r="158" spans="1:49" hidden="1" outlineLevel="1" x14ac:dyDescent="0.2">
      <c r="A158" t="s">
        <v>467</v>
      </c>
      <c r="B158" s="7" t="s">
        <v>11</v>
      </c>
      <c r="C158" s="1">
        <f t="shared" si="22"/>
        <v>1526</v>
      </c>
      <c r="D158" s="7">
        <f>IF(N158&gt;0, RANK(N158,(N158:P158,Q158:AE158)),0)</f>
        <v>2</v>
      </c>
      <c r="E158" s="7">
        <f>IF(O158&gt;0,RANK(O158,(N158:P158,Q158:AE158)),0)</f>
        <v>1</v>
      </c>
      <c r="F158" s="7">
        <f t="shared" si="23"/>
        <v>0</v>
      </c>
      <c r="G158" s="45">
        <f t="shared" si="24"/>
        <v>625</v>
      </c>
      <c r="H158" s="48">
        <f t="shared" si="25"/>
        <v>0.40956749672346004</v>
      </c>
      <c r="I158" s="6"/>
      <c r="J158" s="2">
        <f t="shared" si="26"/>
        <v>0.28833551769331583</v>
      </c>
      <c r="K158" s="2">
        <f t="shared" si="27"/>
        <v>0.69790301441677594</v>
      </c>
      <c r="L158" s="2">
        <f t="shared" si="28"/>
        <v>0</v>
      </c>
      <c r="M158" s="2">
        <f t="shared" si="29"/>
        <v>1.3761467889908285E-2</v>
      </c>
      <c r="N158" s="94">
        <v>440</v>
      </c>
      <c r="O158" s="94">
        <v>1065</v>
      </c>
      <c r="P158" s="1"/>
      <c r="Q158" s="93">
        <v>18</v>
      </c>
      <c r="U158" s="94">
        <v>3</v>
      </c>
      <c r="V158" s="1"/>
      <c r="W158" s="1"/>
      <c r="X158" s="1"/>
      <c r="Y158" s="1"/>
      <c r="Z158" s="1"/>
      <c r="AA158" s="1"/>
      <c r="AB158" s="1"/>
      <c r="AG158" t="str">
        <f t="shared" si="30"/>
        <v>New Hampton</v>
      </c>
      <c r="AH158" t="s">
        <v>307</v>
      </c>
      <c r="AI158">
        <v>1</v>
      </c>
      <c r="AK158" s="77">
        <v>33</v>
      </c>
      <c r="AL158" s="79">
        <v>1</v>
      </c>
      <c r="AM158" s="79">
        <v>45</v>
      </c>
      <c r="AN158" s="82">
        <v>51540</v>
      </c>
      <c r="AO158" s="82">
        <f t="shared" si="31"/>
        <v>33001</v>
      </c>
      <c r="AP158" t="s">
        <v>656</v>
      </c>
      <c r="AQ158">
        <f t="shared" si="32"/>
        <v>3351540</v>
      </c>
      <c r="AU158">
        <v>38.21</v>
      </c>
      <c r="AV158">
        <v>1.5</v>
      </c>
      <c r="AW158">
        <v>36.700000000000003</v>
      </c>
    </row>
    <row r="159" spans="1:49" hidden="1" outlineLevel="1" x14ac:dyDescent="0.2">
      <c r="A159" t="s">
        <v>468</v>
      </c>
      <c r="B159" s="7" t="s">
        <v>11</v>
      </c>
      <c r="C159" s="1">
        <f t="shared" si="22"/>
        <v>3116</v>
      </c>
      <c r="D159" s="7">
        <f>IF(N159&gt;0, RANK(N159,(N159:P159,Q159:AE159)),0)</f>
        <v>2</v>
      </c>
      <c r="E159" s="7">
        <f>IF(O159&gt;0,RANK(O159,(N159:P159,Q159:AE159)),0)</f>
        <v>1</v>
      </c>
      <c r="F159" s="7">
        <f t="shared" si="23"/>
        <v>0</v>
      </c>
      <c r="G159" s="45">
        <f t="shared" si="24"/>
        <v>1893</v>
      </c>
      <c r="H159" s="48">
        <f t="shared" si="25"/>
        <v>0.60750962772785622</v>
      </c>
      <c r="I159" s="6"/>
      <c r="J159" s="2">
        <f t="shared" si="26"/>
        <v>0.18806161745827984</v>
      </c>
      <c r="K159" s="2">
        <f t="shared" si="27"/>
        <v>0.79557124518613609</v>
      </c>
      <c r="L159" s="2">
        <f t="shared" si="28"/>
        <v>0</v>
      </c>
      <c r="M159" s="2">
        <f t="shared" si="29"/>
        <v>1.6367137355584038E-2</v>
      </c>
      <c r="N159" s="94">
        <v>586</v>
      </c>
      <c r="O159" s="94">
        <v>2479</v>
      </c>
      <c r="P159" s="1"/>
      <c r="Q159" s="93">
        <v>50</v>
      </c>
      <c r="U159" s="94">
        <v>1</v>
      </c>
      <c r="V159" s="1"/>
      <c r="W159" s="1"/>
      <c r="X159" s="1"/>
      <c r="Y159" s="1"/>
      <c r="Z159" s="1"/>
      <c r="AA159" s="1"/>
      <c r="AB159" s="1"/>
      <c r="AG159" t="str">
        <f t="shared" si="30"/>
        <v>New Ipswich</v>
      </c>
      <c r="AH159" t="s">
        <v>15</v>
      </c>
      <c r="AI159">
        <v>2</v>
      </c>
      <c r="AK159" s="77">
        <v>33</v>
      </c>
      <c r="AL159" s="79">
        <v>11</v>
      </c>
      <c r="AM159" s="79">
        <v>120</v>
      </c>
      <c r="AN159" s="82">
        <v>51940</v>
      </c>
      <c r="AO159" s="82">
        <f t="shared" si="31"/>
        <v>33011</v>
      </c>
      <c r="AP159" t="s">
        <v>656</v>
      </c>
      <c r="AQ159">
        <f t="shared" si="32"/>
        <v>3351940</v>
      </c>
      <c r="AU159">
        <v>33.06</v>
      </c>
      <c r="AV159">
        <v>0.32</v>
      </c>
      <c r="AW159">
        <v>32.75</v>
      </c>
    </row>
    <row r="160" spans="1:49" hidden="1" outlineLevel="1" x14ac:dyDescent="0.2">
      <c r="A160" t="s">
        <v>993</v>
      </c>
      <c r="B160" s="7" t="s">
        <v>11</v>
      </c>
      <c r="C160" s="1">
        <f t="shared" si="22"/>
        <v>3123</v>
      </c>
      <c r="D160" s="7">
        <f>IF(N160&gt;0, RANK(N160,(N160:P160,Q160:AE160)),0)</f>
        <v>2</v>
      </c>
      <c r="E160" s="7">
        <f>IF(O160&gt;0,RANK(O160,(N160:P160,Q160:AE160)),0)</f>
        <v>1</v>
      </c>
      <c r="F160" s="7">
        <f t="shared" si="23"/>
        <v>0</v>
      </c>
      <c r="G160" s="45">
        <f t="shared" si="24"/>
        <v>320</v>
      </c>
      <c r="H160" s="48">
        <f t="shared" si="25"/>
        <v>0.10246557796990073</v>
      </c>
      <c r="I160" s="6"/>
      <c r="J160" s="2">
        <f t="shared" si="26"/>
        <v>0.44508485430675632</v>
      </c>
      <c r="K160" s="2">
        <f t="shared" si="27"/>
        <v>0.54755043227665701</v>
      </c>
      <c r="L160" s="2">
        <f t="shared" si="28"/>
        <v>0</v>
      </c>
      <c r="M160" s="2">
        <f t="shared" si="29"/>
        <v>7.3647134165867323E-3</v>
      </c>
      <c r="N160" s="94">
        <v>1390</v>
      </c>
      <c r="O160" s="94">
        <v>1710</v>
      </c>
      <c r="P160" s="1"/>
      <c r="Q160" s="93">
        <v>22</v>
      </c>
      <c r="U160" s="94">
        <v>1</v>
      </c>
      <c r="V160" s="1"/>
      <c r="W160" s="1"/>
      <c r="X160" s="1"/>
      <c r="Y160" s="1"/>
      <c r="Z160" s="1"/>
      <c r="AA160" s="1"/>
      <c r="AB160" s="1"/>
      <c r="AG160" t="str">
        <f t="shared" si="30"/>
        <v>New London</v>
      </c>
      <c r="AH160" t="s">
        <v>16</v>
      </c>
      <c r="AI160">
        <v>2</v>
      </c>
      <c r="AK160" s="77">
        <v>33</v>
      </c>
      <c r="AL160" s="79">
        <v>13</v>
      </c>
      <c r="AM160" s="79">
        <v>95</v>
      </c>
      <c r="AN160" s="82">
        <v>52100</v>
      </c>
      <c r="AO160" s="82">
        <f t="shared" si="31"/>
        <v>33013</v>
      </c>
      <c r="AP160" t="s">
        <v>656</v>
      </c>
      <c r="AQ160">
        <f t="shared" si="32"/>
        <v>3352100</v>
      </c>
      <c r="AU160">
        <v>25.59</v>
      </c>
      <c r="AV160">
        <v>3.08</v>
      </c>
      <c r="AW160">
        <v>22.51</v>
      </c>
    </row>
    <row r="161" spans="1:49" hidden="1" outlineLevel="1" x14ac:dyDescent="0.2">
      <c r="A161" t="s">
        <v>932</v>
      </c>
      <c r="B161" s="7" t="s">
        <v>11</v>
      </c>
      <c r="C161" s="1">
        <f t="shared" si="22"/>
        <v>1649</v>
      </c>
      <c r="D161" s="7">
        <f>IF(N161&gt;0, RANK(N161,(N161:P161,Q161:AE161)),0)</f>
        <v>2</v>
      </c>
      <c r="E161" s="7">
        <f>IF(O161&gt;0,RANK(O161,(N161:P161,Q161:AE161)),0)</f>
        <v>1</v>
      </c>
      <c r="F161" s="7">
        <f t="shared" si="23"/>
        <v>0</v>
      </c>
      <c r="G161" s="45">
        <f t="shared" si="24"/>
        <v>544</v>
      </c>
      <c r="H161" s="48">
        <f t="shared" si="25"/>
        <v>0.32989690721649484</v>
      </c>
      <c r="I161" s="6"/>
      <c r="J161" s="2">
        <f t="shared" si="26"/>
        <v>0.32929047907822923</v>
      </c>
      <c r="K161" s="2">
        <f t="shared" si="27"/>
        <v>0.65918738629472406</v>
      </c>
      <c r="L161" s="2">
        <f t="shared" si="28"/>
        <v>0</v>
      </c>
      <c r="M161" s="2">
        <f t="shared" si="29"/>
        <v>1.1522134627046765E-2</v>
      </c>
      <c r="N161" s="94">
        <v>543</v>
      </c>
      <c r="O161" s="94">
        <v>1087</v>
      </c>
      <c r="P161" s="1"/>
      <c r="Q161" s="93">
        <v>17</v>
      </c>
      <c r="U161" s="94">
        <v>2</v>
      </c>
      <c r="V161" s="1"/>
      <c r="W161" s="1"/>
      <c r="X161" s="1"/>
      <c r="Y161" s="1"/>
      <c r="Z161" s="1"/>
      <c r="AA161" s="1"/>
      <c r="AB161" s="1"/>
      <c r="AG161" t="str">
        <f t="shared" si="30"/>
        <v>Newbury</v>
      </c>
      <c r="AH161" t="s">
        <v>16</v>
      </c>
      <c r="AI161">
        <v>2</v>
      </c>
      <c r="AK161" s="77">
        <v>33</v>
      </c>
      <c r="AL161" s="79">
        <v>13</v>
      </c>
      <c r="AM161" s="79">
        <v>90</v>
      </c>
      <c r="AN161" s="82">
        <v>50900</v>
      </c>
      <c r="AO161" s="82">
        <f t="shared" si="31"/>
        <v>33013</v>
      </c>
      <c r="AP161" t="s">
        <v>656</v>
      </c>
      <c r="AQ161">
        <f t="shared" si="32"/>
        <v>3350900</v>
      </c>
      <c r="AU161">
        <v>38.090000000000003</v>
      </c>
      <c r="AV161">
        <v>2.29</v>
      </c>
      <c r="AW161">
        <v>35.799999999999997</v>
      </c>
    </row>
    <row r="162" spans="1:49" hidden="1" outlineLevel="1" x14ac:dyDescent="0.2">
      <c r="A162" t="s">
        <v>469</v>
      </c>
      <c r="B162" s="7" t="s">
        <v>11</v>
      </c>
      <c r="C162" s="1">
        <f t="shared" si="22"/>
        <v>1254</v>
      </c>
      <c r="D162" s="7">
        <f>IF(N162&gt;0, RANK(N162,(N162:P162,Q162:AE162)),0)</f>
        <v>2</v>
      </c>
      <c r="E162" s="7">
        <f>IF(O162&gt;0,RANK(O162,(N162:P162,Q162:AE162)),0)</f>
        <v>1</v>
      </c>
      <c r="F162" s="7">
        <f t="shared" si="23"/>
        <v>0</v>
      </c>
      <c r="G162" s="45">
        <f t="shared" si="24"/>
        <v>411</v>
      </c>
      <c r="H162" s="48">
        <f t="shared" si="25"/>
        <v>0.32775119617224879</v>
      </c>
      <c r="I162" s="6"/>
      <c r="J162" s="2">
        <f t="shared" si="26"/>
        <v>0.33014354066985646</v>
      </c>
      <c r="K162" s="2">
        <f t="shared" si="27"/>
        <v>0.65789473684210531</v>
      </c>
      <c r="L162" s="2">
        <f t="shared" si="28"/>
        <v>0</v>
      </c>
      <c r="M162" s="2">
        <f t="shared" si="29"/>
        <v>1.1961722488038173E-2</v>
      </c>
      <c r="N162" s="94">
        <v>414</v>
      </c>
      <c r="O162" s="94">
        <v>825</v>
      </c>
      <c r="P162" s="1"/>
      <c r="Q162" s="93">
        <v>13</v>
      </c>
      <c r="U162" s="94">
        <v>2</v>
      </c>
      <c r="V162" s="1"/>
      <c r="W162" s="1"/>
      <c r="X162" s="1"/>
      <c r="Y162" s="1"/>
      <c r="Z162" s="1"/>
      <c r="AA162" s="1"/>
      <c r="AB162" s="1"/>
      <c r="AG162" t="str">
        <f t="shared" si="30"/>
        <v>Newfields</v>
      </c>
      <c r="AH162" t="s">
        <v>289</v>
      </c>
      <c r="AI162">
        <v>1</v>
      </c>
      <c r="AK162" s="77">
        <v>33</v>
      </c>
      <c r="AL162" s="79">
        <v>15</v>
      </c>
      <c r="AM162" s="79">
        <v>105</v>
      </c>
      <c r="AN162" s="82">
        <v>51380</v>
      </c>
      <c r="AO162" s="82">
        <f t="shared" si="31"/>
        <v>33015</v>
      </c>
      <c r="AP162" t="s">
        <v>656</v>
      </c>
      <c r="AQ162">
        <f t="shared" si="32"/>
        <v>3351380</v>
      </c>
      <c r="AU162">
        <v>7.18</v>
      </c>
      <c r="AV162">
        <v>0.16</v>
      </c>
      <c r="AW162">
        <v>7.02</v>
      </c>
    </row>
    <row r="163" spans="1:49" hidden="1" outlineLevel="1" x14ac:dyDescent="0.2">
      <c r="A163" t="s">
        <v>222</v>
      </c>
      <c r="B163" s="7" t="s">
        <v>11</v>
      </c>
      <c r="C163" s="1">
        <f t="shared" si="22"/>
        <v>636</v>
      </c>
      <c r="D163" s="7">
        <f>IF(N163&gt;0, RANK(N163,(N163:P163,Q163:AE163)),0)</f>
        <v>2</v>
      </c>
      <c r="E163" s="7">
        <f>IF(O163&gt;0,RANK(O163,(N163:P163,Q163:AE163)),0)</f>
        <v>1</v>
      </c>
      <c r="F163" s="7">
        <f t="shared" si="23"/>
        <v>0</v>
      </c>
      <c r="G163" s="45">
        <f t="shared" si="24"/>
        <v>222</v>
      </c>
      <c r="H163" s="48">
        <f t="shared" si="25"/>
        <v>0.34905660377358488</v>
      </c>
      <c r="I163" s="6"/>
      <c r="J163" s="2">
        <f t="shared" si="26"/>
        <v>0.32075471698113206</v>
      </c>
      <c r="K163" s="2">
        <f t="shared" si="27"/>
        <v>0.66981132075471694</v>
      </c>
      <c r="L163" s="2">
        <f t="shared" si="28"/>
        <v>0</v>
      </c>
      <c r="M163" s="2">
        <f t="shared" si="29"/>
        <v>9.4339622641510523E-3</v>
      </c>
      <c r="N163" s="94">
        <v>204</v>
      </c>
      <c r="O163" s="94">
        <v>426</v>
      </c>
      <c r="P163" s="1"/>
      <c r="Q163" s="93">
        <v>5</v>
      </c>
      <c r="U163" s="94">
        <v>1</v>
      </c>
      <c r="V163" s="1"/>
      <c r="W163" s="1"/>
      <c r="X163" s="1"/>
      <c r="Y163" s="1"/>
      <c r="Z163" s="1"/>
      <c r="AA163" s="1"/>
      <c r="AB163" s="1"/>
      <c r="AG163" t="str">
        <f t="shared" si="30"/>
        <v>Newington</v>
      </c>
      <c r="AH163" t="s">
        <v>289</v>
      </c>
      <c r="AI163">
        <v>1</v>
      </c>
      <c r="AK163" s="77">
        <v>33</v>
      </c>
      <c r="AL163" s="79">
        <v>15</v>
      </c>
      <c r="AM163" s="79">
        <v>110</v>
      </c>
      <c r="AN163" s="82">
        <v>51620</v>
      </c>
      <c r="AO163" s="82">
        <f t="shared" si="31"/>
        <v>33015</v>
      </c>
      <c r="AP163" t="s">
        <v>656</v>
      </c>
      <c r="AQ163">
        <f t="shared" si="32"/>
        <v>3351620</v>
      </c>
      <c r="AU163">
        <v>12.47</v>
      </c>
      <c r="AV163">
        <v>4.12</v>
      </c>
      <c r="AW163">
        <v>8.36</v>
      </c>
    </row>
    <row r="164" spans="1:49" hidden="1" outlineLevel="1" x14ac:dyDescent="0.2">
      <c r="A164" t="s">
        <v>470</v>
      </c>
      <c r="B164" s="7" t="s">
        <v>11</v>
      </c>
      <c r="C164" s="1">
        <f t="shared" si="22"/>
        <v>5909</v>
      </c>
      <c r="D164" s="7">
        <f>IF(N164&gt;0, RANK(N164,(N164:P164,Q164:AE164)),0)</f>
        <v>2</v>
      </c>
      <c r="E164" s="7">
        <f>IF(O164&gt;0,RANK(O164,(N164:P164,Q164:AE164)),0)</f>
        <v>1</v>
      </c>
      <c r="F164" s="7">
        <f t="shared" si="23"/>
        <v>0</v>
      </c>
      <c r="G164" s="45">
        <f t="shared" si="24"/>
        <v>506</v>
      </c>
      <c r="H164" s="48">
        <f t="shared" si="25"/>
        <v>8.563208664748688E-2</v>
      </c>
      <c r="I164" s="6"/>
      <c r="J164" s="2">
        <f t="shared" si="26"/>
        <v>0.44745303773904216</v>
      </c>
      <c r="K164" s="2">
        <f t="shared" si="27"/>
        <v>0.533085124386529</v>
      </c>
      <c r="L164" s="2">
        <f t="shared" si="28"/>
        <v>0</v>
      </c>
      <c r="M164" s="2">
        <f t="shared" si="29"/>
        <v>1.9461837874428789E-2</v>
      </c>
      <c r="N164" s="94">
        <v>2644</v>
      </c>
      <c r="O164" s="94">
        <v>3150</v>
      </c>
      <c r="P164" s="1"/>
      <c r="Q164" s="93">
        <v>108</v>
      </c>
      <c r="U164" s="94">
        <v>7</v>
      </c>
      <c r="V164" s="1"/>
      <c r="W164" s="1"/>
      <c r="X164" s="1"/>
      <c r="Y164" s="1"/>
      <c r="Z164" s="1"/>
      <c r="AA164" s="1"/>
      <c r="AB164" s="1"/>
      <c r="AG164" t="str">
        <f t="shared" si="30"/>
        <v>Newmarket</v>
      </c>
      <c r="AH164" t="s">
        <v>289</v>
      </c>
      <c r="AI164">
        <v>1</v>
      </c>
      <c r="AK164" s="77">
        <v>33</v>
      </c>
      <c r="AL164" s="79">
        <v>15</v>
      </c>
      <c r="AM164" s="79">
        <v>115</v>
      </c>
      <c r="AN164" s="82">
        <v>52340</v>
      </c>
      <c r="AO164" s="82">
        <f t="shared" si="31"/>
        <v>33015</v>
      </c>
      <c r="AP164" t="s">
        <v>656</v>
      </c>
      <c r="AQ164">
        <f t="shared" si="32"/>
        <v>3352340</v>
      </c>
      <c r="AU164">
        <v>14.17</v>
      </c>
      <c r="AV164">
        <v>1.62</v>
      </c>
      <c r="AW164">
        <v>12.55</v>
      </c>
    </row>
    <row r="165" spans="1:49" hidden="1" outlineLevel="1" x14ac:dyDescent="0.2">
      <c r="A165" t="s">
        <v>950</v>
      </c>
      <c r="B165" s="7" t="s">
        <v>11</v>
      </c>
      <c r="C165" s="1">
        <f t="shared" si="22"/>
        <v>3097</v>
      </c>
      <c r="D165" s="7">
        <f>IF(N165&gt;0, RANK(N165,(N165:P165,Q165:AE165)),0)</f>
        <v>2</v>
      </c>
      <c r="E165" s="7">
        <f>IF(O165&gt;0,RANK(O165,(N165:P165,Q165:AE165)),0)</f>
        <v>1</v>
      </c>
      <c r="F165" s="7">
        <f t="shared" si="23"/>
        <v>0</v>
      </c>
      <c r="G165" s="45">
        <f t="shared" si="24"/>
        <v>1616</v>
      </c>
      <c r="H165" s="48">
        <f t="shared" si="25"/>
        <v>0.52179528576041334</v>
      </c>
      <c r="I165" s="6"/>
      <c r="J165" s="2">
        <f t="shared" si="26"/>
        <v>0.23119147562156925</v>
      </c>
      <c r="K165" s="2">
        <f t="shared" si="27"/>
        <v>0.75298676138198262</v>
      </c>
      <c r="L165" s="2">
        <f t="shared" si="28"/>
        <v>0</v>
      </c>
      <c r="M165" s="2">
        <f t="shared" si="29"/>
        <v>1.5821762996448108E-2</v>
      </c>
      <c r="N165" s="94">
        <v>716</v>
      </c>
      <c r="O165" s="94">
        <v>2332</v>
      </c>
      <c r="P165" s="1"/>
      <c r="Q165" s="93">
        <v>48</v>
      </c>
      <c r="U165" s="94">
        <v>1</v>
      </c>
      <c r="V165" s="1"/>
      <c r="W165" s="1"/>
      <c r="X165" s="1"/>
      <c r="Y165" s="1"/>
      <c r="Z165" s="1"/>
      <c r="AA165" s="1"/>
      <c r="AB165" s="1"/>
      <c r="AG165" t="str">
        <f t="shared" si="30"/>
        <v>Newport</v>
      </c>
      <c r="AH165" t="s">
        <v>970</v>
      </c>
      <c r="AI165">
        <v>2</v>
      </c>
      <c r="AK165" s="77">
        <v>33</v>
      </c>
      <c r="AL165" s="79">
        <v>19</v>
      </c>
      <c r="AM165" s="79">
        <v>50</v>
      </c>
      <c r="AN165" s="82">
        <v>52580</v>
      </c>
      <c r="AO165" s="82">
        <f t="shared" si="31"/>
        <v>33019</v>
      </c>
      <c r="AP165" t="s">
        <v>656</v>
      </c>
      <c r="AQ165">
        <f t="shared" si="32"/>
        <v>3352580</v>
      </c>
      <c r="AU165">
        <v>43.65</v>
      </c>
      <c r="AV165">
        <v>0.08</v>
      </c>
      <c r="AW165">
        <v>43.57</v>
      </c>
    </row>
    <row r="166" spans="1:49" hidden="1" outlineLevel="1" x14ac:dyDescent="0.2">
      <c r="A166" t="s">
        <v>177</v>
      </c>
      <c r="B166" s="7" t="s">
        <v>11</v>
      </c>
      <c r="C166" s="1">
        <f t="shared" si="22"/>
        <v>2967</v>
      </c>
      <c r="D166" s="7">
        <f>IF(N166&gt;0, RANK(N166,(N166:P166,Q166:AE166)),0)</f>
        <v>2</v>
      </c>
      <c r="E166" s="7">
        <f>IF(O166&gt;0,RANK(O166,(N166:P166,Q166:AE166)),0)</f>
        <v>1</v>
      </c>
      <c r="F166" s="7">
        <f t="shared" si="23"/>
        <v>0</v>
      </c>
      <c r="G166" s="45">
        <f t="shared" si="24"/>
        <v>1334</v>
      </c>
      <c r="H166" s="48">
        <f t="shared" si="25"/>
        <v>0.44961240310077522</v>
      </c>
      <c r="I166" s="6"/>
      <c r="J166" s="2">
        <f t="shared" si="26"/>
        <v>0.26592517694641049</v>
      </c>
      <c r="K166" s="2">
        <f t="shared" si="27"/>
        <v>0.71553758004718571</v>
      </c>
      <c r="L166" s="2">
        <f t="shared" si="28"/>
        <v>0</v>
      </c>
      <c r="M166" s="2">
        <f t="shared" si="29"/>
        <v>1.8537243006403803E-2</v>
      </c>
      <c r="N166" s="94">
        <v>789</v>
      </c>
      <c r="O166" s="94">
        <v>2123</v>
      </c>
      <c r="P166" s="1"/>
      <c r="Q166" s="93">
        <v>52</v>
      </c>
      <c r="U166" s="94">
        <v>3</v>
      </c>
      <c r="V166" s="1"/>
      <c r="W166" s="1"/>
      <c r="X166" s="1"/>
      <c r="Y166" s="1"/>
      <c r="Z166" s="1"/>
      <c r="AA166" s="1"/>
      <c r="AB166" s="1"/>
      <c r="AG166" t="str">
        <f t="shared" si="30"/>
        <v>Newton</v>
      </c>
      <c r="AH166" t="s">
        <v>289</v>
      </c>
      <c r="AI166">
        <v>1</v>
      </c>
      <c r="AK166" s="77">
        <v>33</v>
      </c>
      <c r="AL166" s="79">
        <v>15</v>
      </c>
      <c r="AM166" s="79">
        <v>120</v>
      </c>
      <c r="AN166" s="82">
        <v>52900</v>
      </c>
      <c r="AO166" s="82">
        <f t="shared" si="31"/>
        <v>33015</v>
      </c>
      <c r="AP166" t="s">
        <v>656</v>
      </c>
      <c r="AQ166">
        <f t="shared" si="32"/>
        <v>3352900</v>
      </c>
      <c r="AU166">
        <v>10.06</v>
      </c>
      <c r="AV166">
        <v>0.16</v>
      </c>
      <c r="AW166">
        <v>9.91</v>
      </c>
    </row>
    <row r="167" spans="1:49" hidden="1" outlineLevel="1" x14ac:dyDescent="0.2">
      <c r="A167" t="s">
        <v>471</v>
      </c>
      <c r="B167" s="7" t="s">
        <v>11</v>
      </c>
      <c r="C167" s="1">
        <f t="shared" si="22"/>
        <v>3439</v>
      </c>
      <c r="D167" s="7">
        <f>IF(N167&gt;0, RANK(N167,(N167:P167,Q167:AE167)),0)</f>
        <v>2</v>
      </c>
      <c r="E167" s="7">
        <f>IF(O167&gt;0,RANK(O167,(N167:P167,Q167:AE167)),0)</f>
        <v>1</v>
      </c>
      <c r="F167" s="7">
        <f t="shared" si="23"/>
        <v>0</v>
      </c>
      <c r="G167" s="45">
        <f t="shared" si="24"/>
        <v>1092</v>
      </c>
      <c r="H167" s="48">
        <f t="shared" si="25"/>
        <v>0.31753416690898517</v>
      </c>
      <c r="I167" s="6"/>
      <c r="J167" s="2">
        <f t="shared" si="26"/>
        <v>0.33672579238150624</v>
      </c>
      <c r="K167" s="2">
        <f t="shared" si="27"/>
        <v>0.65425995929049141</v>
      </c>
      <c r="L167" s="2">
        <f t="shared" si="28"/>
        <v>0</v>
      </c>
      <c r="M167" s="2">
        <f t="shared" si="29"/>
        <v>9.01424832800235E-3</v>
      </c>
      <c r="N167" s="94">
        <v>1158</v>
      </c>
      <c r="O167" s="94">
        <v>2250</v>
      </c>
      <c r="P167" s="1"/>
      <c r="Q167" s="93">
        <v>31</v>
      </c>
      <c r="U167" s="94">
        <v>0</v>
      </c>
      <c r="V167" s="1"/>
      <c r="W167" s="1"/>
      <c r="X167" s="1"/>
      <c r="Y167" s="1"/>
      <c r="Z167" s="1"/>
      <c r="AA167" s="1"/>
      <c r="AB167" s="1"/>
      <c r="AG167" t="str">
        <f t="shared" si="30"/>
        <v>North Hampton</v>
      </c>
      <c r="AH167" t="s">
        <v>289</v>
      </c>
      <c r="AI167">
        <v>1</v>
      </c>
      <c r="AK167" s="77">
        <v>33</v>
      </c>
      <c r="AL167" s="79">
        <v>15</v>
      </c>
      <c r="AM167" s="79">
        <v>125</v>
      </c>
      <c r="AN167" s="82">
        <v>54580</v>
      </c>
      <c r="AO167" s="82">
        <f t="shared" si="31"/>
        <v>33015</v>
      </c>
      <c r="AP167" t="s">
        <v>656</v>
      </c>
      <c r="AQ167">
        <f t="shared" si="32"/>
        <v>3354580</v>
      </c>
      <c r="AU167">
        <v>14.4</v>
      </c>
      <c r="AV167">
        <v>0.5</v>
      </c>
      <c r="AW167">
        <v>13.91</v>
      </c>
    </row>
    <row r="168" spans="1:49" hidden="1" outlineLevel="1" x14ac:dyDescent="0.2">
      <c r="A168" t="s">
        <v>371</v>
      </c>
      <c r="B168" s="7" t="s">
        <v>11</v>
      </c>
      <c r="C168" s="1">
        <f t="shared" si="22"/>
        <v>2631</v>
      </c>
      <c r="D168" s="7">
        <f>IF(N168&gt;0, RANK(N168,(N168:P168,Q168:AE168)),0)</f>
        <v>2</v>
      </c>
      <c r="E168" s="7">
        <f>IF(O168&gt;0,RANK(O168,(N168:P168,Q168:AE168)),0)</f>
        <v>1</v>
      </c>
      <c r="F168" s="7">
        <f t="shared" si="23"/>
        <v>0</v>
      </c>
      <c r="G168" s="45">
        <f t="shared" si="24"/>
        <v>1246</v>
      </c>
      <c r="H168" s="48">
        <f t="shared" si="25"/>
        <v>0.47358418852147471</v>
      </c>
      <c r="I168" s="6"/>
      <c r="J168" s="2">
        <f t="shared" si="26"/>
        <v>0.25313568985176738</v>
      </c>
      <c r="K168" s="2">
        <f t="shared" si="27"/>
        <v>0.72671987837324215</v>
      </c>
      <c r="L168" s="2">
        <f t="shared" si="28"/>
        <v>0</v>
      </c>
      <c r="M168" s="2">
        <f t="shared" si="29"/>
        <v>2.0144431774990479E-2</v>
      </c>
      <c r="N168" s="94">
        <v>666</v>
      </c>
      <c r="O168" s="94">
        <v>1912</v>
      </c>
      <c r="P168" s="1"/>
      <c r="Q168" s="93">
        <v>50</v>
      </c>
      <c r="U168" s="94">
        <v>3</v>
      </c>
      <c r="V168" s="1"/>
      <c r="W168" s="1"/>
      <c r="X168" s="1"/>
      <c r="Y168" s="1"/>
      <c r="Z168" s="1"/>
      <c r="AA168" s="1"/>
      <c r="AB168" s="1"/>
      <c r="AG168" t="str">
        <f t="shared" si="30"/>
        <v>Northfield</v>
      </c>
      <c r="AH168" t="s">
        <v>16</v>
      </c>
      <c r="AI168">
        <v>2</v>
      </c>
      <c r="AK168" s="77">
        <v>33</v>
      </c>
      <c r="AL168" s="79">
        <v>13</v>
      </c>
      <c r="AM168" s="79">
        <v>100</v>
      </c>
      <c r="AN168" s="82">
        <v>54260</v>
      </c>
      <c r="AO168" s="82">
        <f t="shared" si="31"/>
        <v>33013</v>
      </c>
      <c r="AP168" t="s">
        <v>656</v>
      </c>
      <c r="AQ168">
        <f t="shared" si="32"/>
        <v>3354260</v>
      </c>
      <c r="AU168">
        <v>29.05</v>
      </c>
      <c r="AV168">
        <v>0.26</v>
      </c>
      <c r="AW168">
        <v>28.79</v>
      </c>
    </row>
    <row r="169" spans="1:49" hidden="1" outlineLevel="1" x14ac:dyDescent="0.2">
      <c r="A169" t="s">
        <v>472</v>
      </c>
      <c r="B169" s="7" t="s">
        <v>11</v>
      </c>
      <c r="C169" s="1">
        <f t="shared" si="22"/>
        <v>1043</v>
      </c>
      <c r="D169" s="7">
        <f>IF(N169&gt;0, RANK(N169,(N169:P169,Q169:AE169)),0)</f>
        <v>2</v>
      </c>
      <c r="E169" s="7">
        <f>IF(O169&gt;0,RANK(O169,(N169:P169,Q169:AE169)),0)</f>
        <v>1</v>
      </c>
      <c r="F169" s="7">
        <f t="shared" si="23"/>
        <v>0</v>
      </c>
      <c r="G169" s="45">
        <f t="shared" si="24"/>
        <v>558</v>
      </c>
      <c r="H169" s="48">
        <f t="shared" si="25"/>
        <v>0.53499520613614571</v>
      </c>
      <c r="I169" s="6"/>
      <c r="J169" s="2">
        <f t="shared" si="26"/>
        <v>0.22722914669223393</v>
      </c>
      <c r="K169" s="2">
        <f t="shared" si="27"/>
        <v>0.76222435282837964</v>
      </c>
      <c r="L169" s="2">
        <f t="shared" si="28"/>
        <v>0</v>
      </c>
      <c r="M169" s="2">
        <f t="shared" si="29"/>
        <v>1.0546500479386434E-2</v>
      </c>
      <c r="N169" s="94">
        <v>237</v>
      </c>
      <c r="O169" s="94">
        <v>795</v>
      </c>
      <c r="P169" s="1"/>
      <c r="Q169" s="93">
        <v>11</v>
      </c>
      <c r="U169" s="94">
        <v>0</v>
      </c>
      <c r="V169" s="1"/>
      <c r="W169" s="1"/>
      <c r="X169" s="1"/>
      <c r="Y169" s="1"/>
      <c r="Z169" s="1"/>
      <c r="AA169" s="1"/>
      <c r="AB169" s="1"/>
      <c r="AG169" t="str">
        <f t="shared" si="30"/>
        <v>Northumberland</v>
      </c>
      <c r="AH169" t="s">
        <v>13</v>
      </c>
      <c r="AI169">
        <v>2</v>
      </c>
      <c r="AK169" s="77">
        <v>33</v>
      </c>
      <c r="AL169" s="79">
        <v>7</v>
      </c>
      <c r="AM169" s="79">
        <v>145</v>
      </c>
      <c r="AN169" s="82">
        <v>56100</v>
      </c>
      <c r="AO169" s="82">
        <f t="shared" si="31"/>
        <v>33007</v>
      </c>
      <c r="AP169" t="s">
        <v>656</v>
      </c>
      <c r="AQ169">
        <f t="shared" si="32"/>
        <v>3356100</v>
      </c>
      <c r="AU169">
        <v>36.94</v>
      </c>
      <c r="AV169">
        <v>0.76</v>
      </c>
      <c r="AW169">
        <v>36.18</v>
      </c>
    </row>
    <row r="170" spans="1:49" hidden="1" outlineLevel="1" x14ac:dyDescent="0.2">
      <c r="A170" t="s">
        <v>473</v>
      </c>
      <c r="B170" s="7" t="s">
        <v>11</v>
      </c>
      <c r="C170" s="1">
        <f t="shared" si="22"/>
        <v>2828</v>
      </c>
      <c r="D170" s="7">
        <f>IF(N170&gt;0, RANK(N170,(N170:P170,Q170:AE170)),0)</f>
        <v>2</v>
      </c>
      <c r="E170" s="7">
        <f>IF(O170&gt;0,RANK(O170,(N170:P170,Q170:AE170)),0)</f>
        <v>1</v>
      </c>
      <c r="F170" s="7">
        <f t="shared" si="23"/>
        <v>0</v>
      </c>
      <c r="G170" s="45">
        <f t="shared" si="24"/>
        <v>1160</v>
      </c>
      <c r="H170" s="48">
        <f t="shared" si="25"/>
        <v>0.41018387553041019</v>
      </c>
      <c r="I170" s="6"/>
      <c r="J170" s="2">
        <f t="shared" si="26"/>
        <v>0.28536067892503536</v>
      </c>
      <c r="K170" s="2">
        <f t="shared" si="27"/>
        <v>0.6955445544554455</v>
      </c>
      <c r="L170" s="2">
        <f t="shared" si="28"/>
        <v>0</v>
      </c>
      <c r="M170" s="2">
        <f t="shared" si="29"/>
        <v>1.9094766619519143E-2</v>
      </c>
      <c r="N170" s="94">
        <v>807</v>
      </c>
      <c r="O170" s="94">
        <v>1967</v>
      </c>
      <c r="P170" s="1"/>
      <c r="Q170" s="93">
        <v>46</v>
      </c>
      <c r="U170" s="94">
        <v>8</v>
      </c>
      <c r="V170" s="1"/>
      <c r="W170" s="1"/>
      <c r="X170" s="1"/>
      <c r="Y170" s="1"/>
      <c r="Z170" s="1"/>
      <c r="AA170" s="1"/>
      <c r="AB170" s="1"/>
      <c r="AG170" t="str">
        <f t="shared" si="30"/>
        <v>Northwood</v>
      </c>
      <c r="AH170" t="s">
        <v>289</v>
      </c>
      <c r="AI170">
        <v>2</v>
      </c>
      <c r="AK170" s="77">
        <v>33</v>
      </c>
      <c r="AL170" s="79">
        <v>15</v>
      </c>
      <c r="AM170" s="79">
        <v>130</v>
      </c>
      <c r="AN170" s="82">
        <v>56820</v>
      </c>
      <c r="AO170" s="82">
        <f t="shared" si="31"/>
        <v>33015</v>
      </c>
      <c r="AP170" t="s">
        <v>656</v>
      </c>
      <c r="AQ170">
        <f t="shared" si="32"/>
        <v>3356820</v>
      </c>
      <c r="AU170">
        <v>30.05</v>
      </c>
      <c r="AV170">
        <v>2.0699999999999998</v>
      </c>
      <c r="AW170">
        <v>27.99</v>
      </c>
    </row>
    <row r="171" spans="1:49" hidden="1" outlineLevel="1" x14ac:dyDescent="0.2">
      <c r="A171" t="s">
        <v>697</v>
      </c>
      <c r="B171" s="7" t="s">
        <v>11</v>
      </c>
      <c r="C171" s="1">
        <f t="shared" si="22"/>
        <v>3490</v>
      </c>
      <c r="D171" s="7">
        <f>IF(N171&gt;0, RANK(N171,(N171:P171,Q171:AE171)),0)</f>
        <v>2</v>
      </c>
      <c r="E171" s="7">
        <f>IF(O171&gt;0,RANK(O171,(N171:P171,Q171:AE171)),0)</f>
        <v>1</v>
      </c>
      <c r="F171" s="7">
        <f t="shared" si="23"/>
        <v>0</v>
      </c>
      <c r="G171" s="45">
        <f t="shared" si="24"/>
        <v>1325</v>
      </c>
      <c r="H171" s="48">
        <f t="shared" si="25"/>
        <v>0.37965616045845274</v>
      </c>
      <c r="I171" s="6"/>
      <c r="J171" s="2">
        <f t="shared" si="26"/>
        <v>0.30257879656160458</v>
      </c>
      <c r="K171" s="2">
        <f t="shared" si="27"/>
        <v>0.68223495702005732</v>
      </c>
      <c r="L171" s="2">
        <f t="shared" si="28"/>
        <v>0</v>
      </c>
      <c r="M171" s="2">
        <f t="shared" si="29"/>
        <v>1.5186246418338101E-2</v>
      </c>
      <c r="N171" s="94">
        <v>1056</v>
      </c>
      <c r="O171" s="94">
        <v>2381</v>
      </c>
      <c r="P171" s="1"/>
      <c r="Q171" s="93">
        <v>52</v>
      </c>
      <c r="U171" s="94">
        <v>1</v>
      </c>
      <c r="V171" s="1"/>
      <c r="W171" s="1"/>
      <c r="X171" s="1"/>
      <c r="Y171" s="1"/>
      <c r="Z171" s="1"/>
      <c r="AA171" s="1"/>
      <c r="AB171" s="1"/>
      <c r="AG171" t="str">
        <f t="shared" si="30"/>
        <v>Nottingham</v>
      </c>
      <c r="AH171" t="s">
        <v>289</v>
      </c>
      <c r="AI171">
        <v>1</v>
      </c>
      <c r="AK171" s="77">
        <v>33</v>
      </c>
      <c r="AL171" s="79">
        <v>15</v>
      </c>
      <c r="AM171" s="79">
        <v>135</v>
      </c>
      <c r="AN171" s="82">
        <v>57460</v>
      </c>
      <c r="AO171" s="82">
        <f t="shared" si="31"/>
        <v>33015</v>
      </c>
      <c r="AP171" t="s">
        <v>656</v>
      </c>
      <c r="AQ171">
        <f t="shared" si="32"/>
        <v>3357460</v>
      </c>
      <c r="AU171">
        <v>48.42</v>
      </c>
      <c r="AV171">
        <v>1.94</v>
      </c>
      <c r="AW171">
        <v>46.47</v>
      </c>
    </row>
    <row r="172" spans="1:49" hidden="1" outlineLevel="1" x14ac:dyDescent="0.2">
      <c r="A172" t="s">
        <v>968</v>
      </c>
      <c r="B172" s="7" t="s">
        <v>11</v>
      </c>
      <c r="C172" s="1">
        <f t="shared" si="22"/>
        <v>191</v>
      </c>
      <c r="D172" s="7">
        <f>IF(N172&gt;0, RANK(N172,(N172:P172,Q172:AE172)),0)</f>
        <v>2</v>
      </c>
      <c r="E172" s="7">
        <f>IF(O172&gt;0,RANK(O172,(N172:P172,Q172:AE172)),0)</f>
        <v>1</v>
      </c>
      <c r="F172" s="7">
        <f t="shared" si="23"/>
        <v>0</v>
      </c>
      <c r="G172" s="45">
        <f t="shared" si="24"/>
        <v>70</v>
      </c>
      <c r="H172" s="48">
        <f t="shared" si="25"/>
        <v>0.36649214659685864</v>
      </c>
      <c r="I172" s="6"/>
      <c r="J172" s="2">
        <f t="shared" si="26"/>
        <v>0.29842931937172773</v>
      </c>
      <c r="K172" s="2">
        <f t="shared" si="27"/>
        <v>0.66492146596858637</v>
      </c>
      <c r="L172" s="2">
        <f t="shared" si="28"/>
        <v>0</v>
      </c>
      <c r="M172" s="2">
        <f t="shared" si="29"/>
        <v>3.6649214659685847E-2</v>
      </c>
      <c r="N172" s="94">
        <v>57</v>
      </c>
      <c r="O172" s="94">
        <v>127</v>
      </c>
      <c r="P172" s="1"/>
      <c r="Q172" s="93">
        <v>7</v>
      </c>
      <c r="U172" s="94">
        <v>0</v>
      </c>
      <c r="V172" s="1"/>
      <c r="W172" s="1"/>
      <c r="X172" s="1"/>
      <c r="Y172" s="1"/>
      <c r="Z172" s="1"/>
      <c r="AA172" s="1"/>
      <c r="AB172" s="1"/>
      <c r="AG172" t="str">
        <f t="shared" si="30"/>
        <v>Orange</v>
      </c>
      <c r="AH172" t="s">
        <v>14</v>
      </c>
      <c r="AI172">
        <v>2</v>
      </c>
      <c r="AK172" s="77">
        <v>33</v>
      </c>
      <c r="AL172" s="79">
        <v>9</v>
      </c>
      <c r="AM172" s="79">
        <v>145</v>
      </c>
      <c r="AN172" s="82">
        <v>58340</v>
      </c>
      <c r="AO172" s="82">
        <f t="shared" si="31"/>
        <v>33009</v>
      </c>
      <c r="AP172" t="s">
        <v>656</v>
      </c>
      <c r="AQ172">
        <f t="shared" si="32"/>
        <v>3358340</v>
      </c>
      <c r="AU172">
        <v>23.25</v>
      </c>
      <c r="AV172">
        <v>0.04</v>
      </c>
      <c r="AW172">
        <v>23.22</v>
      </c>
    </row>
    <row r="173" spans="1:49" hidden="1" outlineLevel="1" x14ac:dyDescent="0.2">
      <c r="A173" t="s">
        <v>698</v>
      </c>
      <c r="B173" s="7" t="s">
        <v>11</v>
      </c>
      <c r="C173" s="1">
        <f t="shared" si="22"/>
        <v>823</v>
      </c>
      <c r="D173" s="7">
        <f>IF(N173&gt;0, RANK(N173,(N173:P173,Q173:AE173)),0)</f>
        <v>2</v>
      </c>
      <c r="E173" s="7">
        <f>IF(O173&gt;0,RANK(O173,(N173:P173,Q173:AE173)),0)</f>
        <v>1</v>
      </c>
      <c r="F173" s="7">
        <f t="shared" si="23"/>
        <v>0</v>
      </c>
      <c r="G173" s="45">
        <f t="shared" si="24"/>
        <v>16</v>
      </c>
      <c r="H173" s="48">
        <f t="shared" si="25"/>
        <v>1.9441069258809233E-2</v>
      </c>
      <c r="I173" s="6"/>
      <c r="J173" s="2">
        <f t="shared" si="26"/>
        <v>0.48481166464155528</v>
      </c>
      <c r="K173" s="2">
        <f t="shared" si="27"/>
        <v>0.50425273390036451</v>
      </c>
      <c r="L173" s="2">
        <f t="shared" si="28"/>
        <v>0</v>
      </c>
      <c r="M173" s="2">
        <f t="shared" si="29"/>
        <v>1.0935601458080257E-2</v>
      </c>
      <c r="N173" s="94">
        <v>399</v>
      </c>
      <c r="O173" s="94">
        <v>415</v>
      </c>
      <c r="P173" s="1"/>
      <c r="Q173" s="93">
        <v>9</v>
      </c>
      <c r="U173" s="94">
        <v>0</v>
      </c>
      <c r="V173" s="1"/>
      <c r="W173" s="1"/>
      <c r="X173" s="1"/>
      <c r="Y173" s="1"/>
      <c r="Z173" s="1"/>
      <c r="AA173" s="1"/>
      <c r="AB173" s="1"/>
      <c r="AG173" t="str">
        <f t="shared" si="30"/>
        <v>Orford</v>
      </c>
      <c r="AH173" t="s">
        <v>14</v>
      </c>
      <c r="AI173">
        <v>2</v>
      </c>
      <c r="AK173" s="77">
        <v>33</v>
      </c>
      <c r="AL173" s="79">
        <v>9</v>
      </c>
      <c r="AM173" s="79">
        <v>150</v>
      </c>
      <c r="AN173" s="82">
        <v>58500</v>
      </c>
      <c r="AO173" s="82">
        <f t="shared" si="31"/>
        <v>33009</v>
      </c>
      <c r="AP173" t="s">
        <v>656</v>
      </c>
      <c r="AQ173">
        <f t="shared" si="32"/>
        <v>3358500</v>
      </c>
      <c r="AU173">
        <v>48.02</v>
      </c>
      <c r="AV173">
        <v>1.35</v>
      </c>
      <c r="AW173">
        <v>46.67</v>
      </c>
    </row>
    <row r="174" spans="1:49" hidden="1" outlineLevel="1" x14ac:dyDescent="0.2">
      <c r="A174" t="s">
        <v>458</v>
      </c>
      <c r="B174" s="7" t="s">
        <v>11</v>
      </c>
      <c r="C174" s="1">
        <f t="shared" si="22"/>
        <v>2464</v>
      </c>
      <c r="D174" s="7">
        <f>IF(N174&gt;0, RANK(N174,(N174:P174,Q174:AE174)),0)</f>
        <v>2</v>
      </c>
      <c r="E174" s="7">
        <f>IF(O174&gt;0,RANK(O174,(N174:P174,Q174:AE174)),0)</f>
        <v>1</v>
      </c>
      <c r="F174" s="7">
        <f t="shared" si="23"/>
        <v>0</v>
      </c>
      <c r="G174" s="45">
        <f t="shared" si="24"/>
        <v>1291</v>
      </c>
      <c r="H174" s="48">
        <f t="shared" si="25"/>
        <v>0.52394480519480524</v>
      </c>
      <c r="I174" s="6"/>
      <c r="J174" s="2">
        <f t="shared" si="26"/>
        <v>0.23011363636363635</v>
      </c>
      <c r="K174" s="2">
        <f t="shared" si="27"/>
        <v>0.75405844155844159</v>
      </c>
      <c r="L174" s="2">
        <f t="shared" si="28"/>
        <v>0</v>
      </c>
      <c r="M174" s="2">
        <f t="shared" si="29"/>
        <v>1.5827922077922052E-2</v>
      </c>
      <c r="N174" s="94">
        <v>567</v>
      </c>
      <c r="O174" s="94">
        <v>1858</v>
      </c>
      <c r="P174" s="1"/>
      <c r="Q174" s="93">
        <v>36</v>
      </c>
      <c r="U174" s="94">
        <v>3</v>
      </c>
      <c r="V174" s="1"/>
      <c r="W174" s="1"/>
      <c r="X174" s="1"/>
      <c r="Y174" s="1"/>
      <c r="Z174" s="1"/>
      <c r="AA174" s="1"/>
      <c r="AB174" s="1"/>
      <c r="AG174" t="str">
        <f t="shared" si="30"/>
        <v>Ossipee</v>
      </c>
      <c r="AH174" t="s">
        <v>792</v>
      </c>
      <c r="AI174">
        <v>1</v>
      </c>
      <c r="AK174" s="77">
        <v>33</v>
      </c>
      <c r="AL174" s="79">
        <v>3</v>
      </c>
      <c r="AM174" s="79">
        <v>70</v>
      </c>
      <c r="AN174" s="82">
        <v>58740</v>
      </c>
      <c r="AO174" s="82">
        <f t="shared" si="31"/>
        <v>33003</v>
      </c>
      <c r="AP174" t="s">
        <v>656</v>
      </c>
      <c r="AQ174">
        <f t="shared" si="32"/>
        <v>3358740</v>
      </c>
      <c r="AU174">
        <v>75.56</v>
      </c>
      <c r="AV174">
        <v>4.42</v>
      </c>
      <c r="AW174">
        <v>71.150000000000006</v>
      </c>
    </row>
    <row r="175" spans="1:49" hidden="1" outlineLevel="1" x14ac:dyDescent="0.2">
      <c r="A175" t="s">
        <v>934</v>
      </c>
      <c r="B175" s="7" t="s">
        <v>11</v>
      </c>
      <c r="C175" s="1">
        <f t="shared" si="22"/>
        <v>8758</v>
      </c>
      <c r="D175" s="7">
        <f>IF(N175&gt;0, RANK(N175,(N175:P175,Q175:AE175)),0)</f>
        <v>2</v>
      </c>
      <c r="E175" s="7">
        <f>IF(O175&gt;0,RANK(O175,(N175:P175,Q175:AE175)),0)</f>
        <v>1</v>
      </c>
      <c r="F175" s="7">
        <f t="shared" si="23"/>
        <v>0</v>
      </c>
      <c r="G175" s="45">
        <f t="shared" si="24"/>
        <v>4589</v>
      </c>
      <c r="H175" s="48">
        <f t="shared" si="25"/>
        <v>0.5239780771865723</v>
      </c>
      <c r="I175" s="6"/>
      <c r="J175" s="2">
        <f t="shared" si="26"/>
        <v>0.23064626627083809</v>
      </c>
      <c r="K175" s="2">
        <f t="shared" si="27"/>
        <v>0.75462434345741036</v>
      </c>
      <c r="L175" s="2">
        <f t="shared" si="28"/>
        <v>0</v>
      </c>
      <c r="M175" s="2">
        <f t="shared" si="29"/>
        <v>1.4729390271751575E-2</v>
      </c>
      <c r="N175" s="94">
        <v>2020</v>
      </c>
      <c r="O175" s="94">
        <v>6609</v>
      </c>
      <c r="P175" s="1"/>
      <c r="Q175" s="93">
        <v>124</v>
      </c>
      <c r="U175" s="94">
        <v>5</v>
      </c>
      <c r="V175" s="1"/>
      <c r="W175" s="1"/>
      <c r="X175" s="1"/>
      <c r="Y175" s="1"/>
      <c r="Z175" s="1"/>
      <c r="AA175" s="1"/>
      <c r="AB175" s="1"/>
      <c r="AG175" t="str">
        <f t="shared" si="30"/>
        <v>Pelham</v>
      </c>
      <c r="AH175" t="s">
        <v>15</v>
      </c>
      <c r="AI175">
        <v>2</v>
      </c>
      <c r="AK175" s="77">
        <v>33</v>
      </c>
      <c r="AL175" s="79">
        <v>11</v>
      </c>
      <c r="AM175" s="79">
        <v>125</v>
      </c>
      <c r="AN175" s="82">
        <v>59940</v>
      </c>
      <c r="AO175" s="82">
        <f t="shared" si="31"/>
        <v>33011</v>
      </c>
      <c r="AP175" t="s">
        <v>656</v>
      </c>
      <c r="AQ175">
        <f t="shared" si="32"/>
        <v>3359940</v>
      </c>
      <c r="AU175">
        <v>26.96</v>
      </c>
      <c r="AV175">
        <v>0.52</v>
      </c>
      <c r="AW175">
        <v>26.43</v>
      </c>
    </row>
    <row r="176" spans="1:49" hidden="1" outlineLevel="1" x14ac:dyDescent="0.2">
      <c r="A176" t="s">
        <v>372</v>
      </c>
      <c r="B176" s="7" t="s">
        <v>11</v>
      </c>
      <c r="C176" s="1">
        <f t="shared" si="22"/>
        <v>4311</v>
      </c>
      <c r="D176" s="7">
        <f>IF(N176&gt;0, RANK(N176,(N176:P176,Q176:AE176)),0)</f>
        <v>2</v>
      </c>
      <c r="E176" s="7">
        <f>IF(O176&gt;0,RANK(O176,(N176:P176,Q176:AE176)),0)</f>
        <v>1</v>
      </c>
      <c r="F176" s="7">
        <f t="shared" si="23"/>
        <v>0</v>
      </c>
      <c r="G176" s="45">
        <f t="shared" si="24"/>
        <v>1646</v>
      </c>
      <c r="H176" s="48">
        <f t="shared" si="25"/>
        <v>0.38181396427742981</v>
      </c>
      <c r="I176" s="6"/>
      <c r="J176" s="2">
        <f t="shared" si="26"/>
        <v>0.30201809324982604</v>
      </c>
      <c r="K176" s="2">
        <f t="shared" si="27"/>
        <v>0.68383205752725584</v>
      </c>
      <c r="L176" s="2">
        <f t="shared" si="28"/>
        <v>0</v>
      </c>
      <c r="M176" s="2">
        <f t="shared" si="29"/>
        <v>1.4149849222918176E-2</v>
      </c>
      <c r="N176" s="94">
        <v>1302</v>
      </c>
      <c r="O176" s="94">
        <v>2948</v>
      </c>
      <c r="P176" s="1"/>
      <c r="Q176" s="93">
        <v>52</v>
      </c>
      <c r="U176" s="94">
        <v>9</v>
      </c>
      <c r="V176" s="1"/>
      <c r="W176" s="1"/>
      <c r="X176" s="1"/>
      <c r="Y176" s="1"/>
      <c r="Z176" s="1"/>
      <c r="AA176" s="1"/>
      <c r="AB176" s="1"/>
      <c r="AG176" t="str">
        <f t="shared" si="30"/>
        <v>Pembroke</v>
      </c>
      <c r="AH176" t="s">
        <v>16</v>
      </c>
      <c r="AI176">
        <v>2</v>
      </c>
      <c r="AK176" s="77">
        <v>33</v>
      </c>
      <c r="AL176" s="79">
        <v>13</v>
      </c>
      <c r="AM176" s="79">
        <v>105</v>
      </c>
      <c r="AN176" s="82">
        <v>60020</v>
      </c>
      <c r="AO176" s="82">
        <f t="shared" si="31"/>
        <v>33013</v>
      </c>
      <c r="AP176" t="s">
        <v>656</v>
      </c>
      <c r="AQ176">
        <f t="shared" si="32"/>
        <v>3360020</v>
      </c>
      <c r="AU176">
        <v>22.99</v>
      </c>
      <c r="AV176">
        <v>0.16</v>
      </c>
      <c r="AW176">
        <v>22.83</v>
      </c>
    </row>
    <row r="177" spans="1:49" hidden="1" outlineLevel="1" x14ac:dyDescent="0.2">
      <c r="A177" t="s">
        <v>456</v>
      </c>
      <c r="B177" s="7" t="s">
        <v>11</v>
      </c>
      <c r="C177" s="1">
        <f t="shared" si="22"/>
        <v>4321</v>
      </c>
      <c r="D177" s="7">
        <f>IF(N177&gt;0, RANK(N177,(N177:P177,Q177:AE177)),0)</f>
        <v>1</v>
      </c>
      <c r="E177" s="7">
        <f>IF(O177&gt;0,RANK(O177,(N177:P177,Q177:AE177)),0)</f>
        <v>2</v>
      </c>
      <c r="F177" s="7">
        <f t="shared" si="23"/>
        <v>0</v>
      </c>
      <c r="G177" s="45">
        <f t="shared" si="24"/>
        <v>449</v>
      </c>
      <c r="H177" s="48">
        <f t="shared" si="25"/>
        <v>0.10391113168248091</v>
      </c>
      <c r="I177" s="6"/>
      <c r="J177" s="2">
        <f t="shared" si="26"/>
        <v>0.54501272853506133</v>
      </c>
      <c r="K177" s="2">
        <f t="shared" si="27"/>
        <v>0.44110159685258044</v>
      </c>
      <c r="L177" s="2">
        <f t="shared" si="28"/>
        <v>0</v>
      </c>
      <c r="M177" s="2">
        <f t="shared" si="29"/>
        <v>1.3885674612358234E-2</v>
      </c>
      <c r="N177" s="94">
        <v>2355</v>
      </c>
      <c r="O177" s="94">
        <v>1906</v>
      </c>
      <c r="P177" s="1"/>
      <c r="Q177" s="93">
        <v>55</v>
      </c>
      <c r="U177" s="94">
        <v>5</v>
      </c>
      <c r="V177" s="1"/>
      <c r="W177" s="1"/>
      <c r="X177" s="1"/>
      <c r="Y177" s="1"/>
      <c r="Z177" s="1"/>
      <c r="AA177" s="1"/>
      <c r="AB177" s="1"/>
      <c r="AG177" t="str">
        <f t="shared" si="30"/>
        <v>Peterborough</v>
      </c>
      <c r="AH177" t="s">
        <v>15</v>
      </c>
      <c r="AI177">
        <v>2</v>
      </c>
      <c r="AK177" s="77">
        <v>33</v>
      </c>
      <c r="AL177" s="79">
        <v>11</v>
      </c>
      <c r="AM177" s="79">
        <v>130</v>
      </c>
      <c r="AN177" s="82">
        <v>60580</v>
      </c>
      <c r="AO177" s="82">
        <f t="shared" si="31"/>
        <v>33011</v>
      </c>
      <c r="AP177" t="s">
        <v>656</v>
      </c>
      <c r="AQ177">
        <f t="shared" si="32"/>
        <v>3360580</v>
      </c>
      <c r="AU177">
        <v>38.11</v>
      </c>
      <c r="AV177">
        <v>0.41</v>
      </c>
      <c r="AW177">
        <v>37.71</v>
      </c>
    </row>
    <row r="178" spans="1:49" hidden="1" outlineLevel="1" x14ac:dyDescent="0.2">
      <c r="A178" t="s">
        <v>457</v>
      </c>
      <c r="B178" s="7" t="s">
        <v>11</v>
      </c>
      <c r="C178" s="1">
        <f t="shared" si="22"/>
        <v>441</v>
      </c>
      <c r="D178" s="7">
        <f>IF(N178&gt;0, RANK(N178,(N178:P178,Q178:AE178)),0)</f>
        <v>2</v>
      </c>
      <c r="E178" s="7">
        <f>IF(O178&gt;0,RANK(O178,(N178:P178,Q178:AE178)),0)</f>
        <v>1</v>
      </c>
      <c r="F178" s="7">
        <f t="shared" si="23"/>
        <v>0</v>
      </c>
      <c r="G178" s="45">
        <f t="shared" si="24"/>
        <v>131</v>
      </c>
      <c r="H178" s="48">
        <f t="shared" si="25"/>
        <v>0.29705215419501135</v>
      </c>
      <c r="I178" s="6"/>
      <c r="J178" s="2">
        <f t="shared" si="26"/>
        <v>0.34240362811791381</v>
      </c>
      <c r="K178" s="2">
        <f t="shared" si="27"/>
        <v>0.63945578231292521</v>
      </c>
      <c r="L178" s="2">
        <f t="shared" si="28"/>
        <v>0</v>
      </c>
      <c r="M178" s="2">
        <f t="shared" si="29"/>
        <v>1.8140589569160981E-2</v>
      </c>
      <c r="N178" s="94">
        <v>151</v>
      </c>
      <c r="O178" s="94">
        <v>282</v>
      </c>
      <c r="P178" s="1"/>
      <c r="Q178" s="93">
        <v>6</v>
      </c>
      <c r="U178" s="94">
        <v>2</v>
      </c>
      <c r="V178" s="1"/>
      <c r="W178" s="1"/>
      <c r="X178" s="1"/>
      <c r="Y178" s="1"/>
      <c r="Z178" s="1"/>
      <c r="AA178" s="1"/>
      <c r="AB178" s="1"/>
      <c r="AG178" t="str">
        <f t="shared" si="30"/>
        <v>Piermont</v>
      </c>
      <c r="AH178" t="s">
        <v>14</v>
      </c>
      <c r="AI178">
        <v>2</v>
      </c>
      <c r="AK178" s="77">
        <v>33</v>
      </c>
      <c r="AL178" s="79">
        <v>9</v>
      </c>
      <c r="AM178" s="79">
        <v>155</v>
      </c>
      <c r="AN178" s="82">
        <v>61060</v>
      </c>
      <c r="AO178" s="82">
        <f t="shared" si="31"/>
        <v>33009</v>
      </c>
      <c r="AP178" t="s">
        <v>656</v>
      </c>
      <c r="AQ178">
        <f t="shared" si="32"/>
        <v>3361060</v>
      </c>
      <c r="AU178">
        <v>39.82</v>
      </c>
      <c r="AV178">
        <v>1.33</v>
      </c>
      <c r="AW178">
        <v>38.49</v>
      </c>
    </row>
    <row r="179" spans="1:49" hidden="1" outlineLevel="1" x14ac:dyDescent="0.2">
      <c r="A179" t="s">
        <v>242</v>
      </c>
      <c r="B179" s="7" t="s">
        <v>11</v>
      </c>
      <c r="C179" s="1">
        <f t="shared" si="22"/>
        <v>1</v>
      </c>
      <c r="D179" s="7">
        <f>IF(N179&gt;0, RANK(N179,(N179:P179,Q179:AE179)),0)</f>
        <v>1</v>
      </c>
      <c r="E179" s="7">
        <f>IF(O179&gt;0,RANK(O179,(N179:P179,Q179:AE179)),0)</f>
        <v>0</v>
      </c>
      <c r="F179" s="7">
        <f t="shared" si="23"/>
        <v>0</v>
      </c>
      <c r="G179" s="45">
        <f t="shared" si="24"/>
        <v>1</v>
      </c>
      <c r="H179" s="48">
        <f t="shared" si="25"/>
        <v>1</v>
      </c>
      <c r="I179" s="6"/>
      <c r="J179" s="2">
        <f t="shared" si="26"/>
        <v>1</v>
      </c>
      <c r="K179" s="2">
        <f t="shared" si="27"/>
        <v>0</v>
      </c>
      <c r="L179" s="2">
        <f t="shared" si="28"/>
        <v>0</v>
      </c>
      <c r="M179" s="2">
        <f t="shared" si="29"/>
        <v>0</v>
      </c>
      <c r="N179" s="94">
        <v>1</v>
      </c>
      <c r="O179" s="94">
        <v>0</v>
      </c>
      <c r="P179" s="1"/>
      <c r="Q179" s="93">
        <v>0</v>
      </c>
      <c r="U179" s="94">
        <v>0</v>
      </c>
      <c r="V179" s="1"/>
      <c r="W179" s="1"/>
      <c r="X179" s="1"/>
      <c r="Y179" s="1"/>
      <c r="Z179" s="1"/>
      <c r="AA179" s="1"/>
      <c r="AB179" s="1"/>
      <c r="AG179" t="str">
        <f t="shared" si="30"/>
        <v>Pinkham's Grant</v>
      </c>
      <c r="AH179" t="s">
        <v>13</v>
      </c>
      <c r="AI179">
        <v>2</v>
      </c>
      <c r="AK179" s="77">
        <v>33</v>
      </c>
      <c r="AL179" s="79">
        <v>7</v>
      </c>
      <c r="AM179" s="79">
        <v>155</v>
      </c>
      <c r="AN179" s="82">
        <v>61620</v>
      </c>
      <c r="AO179" s="82">
        <f t="shared" si="31"/>
        <v>33007</v>
      </c>
      <c r="AP179" s="7" t="s">
        <v>551</v>
      </c>
      <c r="AQ179">
        <f t="shared" si="32"/>
        <v>3361620</v>
      </c>
      <c r="AU179">
        <v>3.77</v>
      </c>
      <c r="AV179">
        <v>0</v>
      </c>
      <c r="AW179">
        <v>3.77</v>
      </c>
    </row>
    <row r="180" spans="1:49" hidden="1" outlineLevel="1" x14ac:dyDescent="0.2">
      <c r="A180" t="s">
        <v>243</v>
      </c>
      <c r="B180" s="7" t="s">
        <v>11</v>
      </c>
      <c r="C180" s="1">
        <f t="shared" si="22"/>
        <v>542</v>
      </c>
      <c r="D180" s="7">
        <f>IF(N180&gt;0, RANK(N180,(N180:P180,Q180:AE180)),0)</f>
        <v>2</v>
      </c>
      <c r="E180" s="7">
        <f>IF(O180&gt;0,RANK(O180,(N180:P180,Q180:AE180)),0)</f>
        <v>1</v>
      </c>
      <c r="F180" s="7">
        <f t="shared" si="23"/>
        <v>0</v>
      </c>
      <c r="G180" s="45">
        <f t="shared" si="24"/>
        <v>408</v>
      </c>
      <c r="H180" s="48">
        <f t="shared" si="25"/>
        <v>0.75276752767527677</v>
      </c>
      <c r="I180" s="6"/>
      <c r="J180" s="2">
        <f t="shared" si="26"/>
        <v>0.12177121771217712</v>
      </c>
      <c r="K180" s="2">
        <f t="shared" si="27"/>
        <v>0.87453874538745391</v>
      </c>
      <c r="L180" s="2">
        <f t="shared" si="28"/>
        <v>0</v>
      </c>
      <c r="M180" s="2">
        <f t="shared" si="29"/>
        <v>3.6900369003689537E-3</v>
      </c>
      <c r="N180" s="94">
        <v>66</v>
      </c>
      <c r="O180" s="94">
        <v>474</v>
      </c>
      <c r="P180" s="1"/>
      <c r="Q180" s="93">
        <v>1</v>
      </c>
      <c r="U180" s="94">
        <v>1</v>
      </c>
      <c r="V180" s="1"/>
      <c r="W180" s="1"/>
      <c r="X180" s="1"/>
      <c r="Y180" s="1"/>
      <c r="Z180" s="1"/>
      <c r="AA180" s="1"/>
      <c r="AB180" s="1"/>
      <c r="AG180" t="str">
        <f t="shared" si="30"/>
        <v>Pittsburg</v>
      </c>
      <c r="AH180" t="s">
        <v>13</v>
      </c>
      <c r="AI180">
        <v>2</v>
      </c>
      <c r="AK180" s="77">
        <v>33</v>
      </c>
      <c r="AL180" s="79">
        <v>7</v>
      </c>
      <c r="AM180" s="79">
        <v>160</v>
      </c>
      <c r="AN180" s="82">
        <v>61780</v>
      </c>
      <c r="AO180" s="82">
        <f t="shared" si="31"/>
        <v>33007</v>
      </c>
      <c r="AP180" t="s">
        <v>656</v>
      </c>
      <c r="AQ180">
        <f t="shared" si="32"/>
        <v>3361780</v>
      </c>
      <c r="AU180">
        <v>291.35000000000002</v>
      </c>
      <c r="AV180">
        <v>9.0500000000000007</v>
      </c>
      <c r="AW180">
        <v>282.3</v>
      </c>
    </row>
    <row r="181" spans="1:49" hidden="1" outlineLevel="1" x14ac:dyDescent="0.2">
      <c r="A181" t="s">
        <v>373</v>
      </c>
      <c r="B181" s="7" t="s">
        <v>11</v>
      </c>
      <c r="C181" s="1">
        <f t="shared" si="22"/>
        <v>2080</v>
      </c>
      <c r="D181" s="7">
        <f>IF(N181&gt;0, RANK(N181,(N181:P181,Q181:AE181)),0)</f>
        <v>2</v>
      </c>
      <c r="E181" s="7">
        <f>IF(O181&gt;0,RANK(O181,(N181:P181,Q181:AE181)),0)</f>
        <v>1</v>
      </c>
      <c r="F181" s="7">
        <f t="shared" si="23"/>
        <v>0</v>
      </c>
      <c r="G181" s="45">
        <f t="shared" si="24"/>
        <v>1133</v>
      </c>
      <c r="H181" s="48">
        <f t="shared" si="25"/>
        <v>0.54471153846153841</v>
      </c>
      <c r="I181" s="6"/>
      <c r="J181" s="2">
        <f t="shared" si="26"/>
        <v>0.21875</v>
      </c>
      <c r="K181" s="2">
        <f t="shared" si="27"/>
        <v>0.76346153846153841</v>
      </c>
      <c r="L181" s="2">
        <f t="shared" si="28"/>
        <v>0</v>
      </c>
      <c r="M181" s="2">
        <f t="shared" si="29"/>
        <v>1.7788461538461586E-2</v>
      </c>
      <c r="N181" s="94">
        <v>455</v>
      </c>
      <c r="O181" s="94">
        <v>1588</v>
      </c>
      <c r="P181" s="1"/>
      <c r="Q181" s="93">
        <v>36</v>
      </c>
      <c r="U181" s="94">
        <v>1</v>
      </c>
      <c r="V181" s="1"/>
      <c r="W181" s="1"/>
      <c r="X181" s="1"/>
      <c r="Y181" s="1"/>
      <c r="Z181" s="1"/>
      <c r="AA181" s="1"/>
      <c r="AB181" s="1"/>
      <c r="AG181" t="str">
        <f t="shared" si="30"/>
        <v>Pittsfield</v>
      </c>
      <c r="AH181" t="s">
        <v>16</v>
      </c>
      <c r="AI181">
        <v>2</v>
      </c>
      <c r="AK181" s="77">
        <v>33</v>
      </c>
      <c r="AL181" s="79">
        <v>13</v>
      </c>
      <c r="AM181" s="79">
        <v>110</v>
      </c>
      <c r="AN181" s="82">
        <v>61940</v>
      </c>
      <c r="AO181" s="82">
        <f t="shared" si="31"/>
        <v>33013</v>
      </c>
      <c r="AP181" t="s">
        <v>656</v>
      </c>
      <c r="AQ181">
        <f t="shared" si="32"/>
        <v>3361940</v>
      </c>
      <c r="AU181">
        <v>23.87</v>
      </c>
      <c r="AV181">
        <v>0.3</v>
      </c>
      <c r="AW181">
        <v>23.57</v>
      </c>
    </row>
    <row r="182" spans="1:49" hidden="1" outlineLevel="1" x14ac:dyDescent="0.2">
      <c r="A182" t="s">
        <v>224</v>
      </c>
      <c r="B182" s="7" t="s">
        <v>11</v>
      </c>
      <c r="C182" s="1">
        <f t="shared" si="22"/>
        <v>1656</v>
      </c>
      <c r="D182" s="7">
        <f>IF(N182&gt;0, RANK(N182,(N182:P182,Q182:AE182)),0)</f>
        <v>2</v>
      </c>
      <c r="E182" s="7">
        <f>IF(O182&gt;0,RANK(O182,(N182:P182,Q182:AE182)),0)</f>
        <v>1</v>
      </c>
      <c r="F182" s="7">
        <f t="shared" si="23"/>
        <v>0</v>
      </c>
      <c r="G182" s="45">
        <f t="shared" si="24"/>
        <v>6</v>
      </c>
      <c r="H182" s="48">
        <f t="shared" si="25"/>
        <v>3.6231884057971015E-3</v>
      </c>
      <c r="I182" s="6"/>
      <c r="J182" s="2">
        <f t="shared" si="26"/>
        <v>0.49335748792270534</v>
      </c>
      <c r="K182" s="2">
        <f t="shared" si="27"/>
        <v>0.4969806763285024</v>
      </c>
      <c r="L182" s="2">
        <f t="shared" si="28"/>
        <v>0</v>
      </c>
      <c r="M182" s="2">
        <f t="shared" si="29"/>
        <v>9.6618357487922024E-3</v>
      </c>
      <c r="N182" s="94">
        <v>817</v>
      </c>
      <c r="O182" s="94">
        <v>823</v>
      </c>
      <c r="P182" s="1"/>
      <c r="Q182" s="93">
        <v>14</v>
      </c>
      <c r="U182" s="94">
        <v>2</v>
      </c>
      <c r="V182" s="1"/>
      <c r="W182" s="1"/>
      <c r="X182" s="1"/>
      <c r="Y182" s="1"/>
      <c r="Z182" s="1"/>
      <c r="AA182" s="1"/>
      <c r="AB182" s="1"/>
      <c r="AG182" t="str">
        <f t="shared" si="30"/>
        <v>Plainfield</v>
      </c>
      <c r="AH182" t="s">
        <v>970</v>
      </c>
      <c r="AI182">
        <v>2</v>
      </c>
      <c r="AK182" s="77">
        <v>33</v>
      </c>
      <c r="AL182" s="79">
        <v>19</v>
      </c>
      <c r="AM182" s="79">
        <v>55</v>
      </c>
      <c r="AN182" s="82">
        <v>62340</v>
      </c>
      <c r="AO182" s="82">
        <f t="shared" si="31"/>
        <v>33019</v>
      </c>
      <c r="AP182" t="s">
        <v>656</v>
      </c>
      <c r="AQ182">
        <f t="shared" si="32"/>
        <v>3362340</v>
      </c>
      <c r="AU182">
        <v>52.91</v>
      </c>
      <c r="AV182">
        <v>0.75</v>
      </c>
      <c r="AW182">
        <v>52.16</v>
      </c>
    </row>
    <row r="183" spans="1:49" hidden="1" outlineLevel="1" x14ac:dyDescent="0.2">
      <c r="A183" t="s">
        <v>580</v>
      </c>
      <c r="B183" s="7" t="s">
        <v>11</v>
      </c>
      <c r="C183" s="1">
        <f t="shared" si="22"/>
        <v>4536</v>
      </c>
      <c r="D183" s="7">
        <f>IF(N183&gt;0, RANK(N183,(N183:P183,Q183:AE183)),0)</f>
        <v>2</v>
      </c>
      <c r="E183" s="7">
        <f>IF(O183&gt;0,RANK(O183,(N183:P183,Q183:AE183)),0)</f>
        <v>1</v>
      </c>
      <c r="F183" s="7">
        <f t="shared" si="23"/>
        <v>0</v>
      </c>
      <c r="G183" s="45">
        <f t="shared" si="24"/>
        <v>1866</v>
      </c>
      <c r="H183" s="48">
        <f t="shared" si="25"/>
        <v>0.41137566137566139</v>
      </c>
      <c r="I183" s="6"/>
      <c r="J183" s="2">
        <f t="shared" si="26"/>
        <v>0.2857142857142857</v>
      </c>
      <c r="K183" s="2">
        <f t="shared" si="27"/>
        <v>0.69708994708994709</v>
      </c>
      <c r="L183" s="2">
        <f t="shared" si="28"/>
        <v>0</v>
      </c>
      <c r="M183" s="2">
        <f t="shared" si="29"/>
        <v>1.7195767195767209E-2</v>
      </c>
      <c r="N183" s="94">
        <v>1296</v>
      </c>
      <c r="O183" s="94">
        <v>3162</v>
      </c>
      <c r="P183" s="1"/>
      <c r="Q183" s="93">
        <v>75</v>
      </c>
      <c r="U183" s="94">
        <v>3</v>
      </c>
      <c r="V183" s="1"/>
      <c r="W183" s="1"/>
      <c r="X183" s="1"/>
      <c r="Y183" s="1"/>
      <c r="Z183" s="1"/>
      <c r="AA183" s="1"/>
      <c r="AB183" s="1"/>
      <c r="AG183" t="str">
        <f t="shared" si="30"/>
        <v>Plaistow</v>
      </c>
      <c r="AH183" t="s">
        <v>289</v>
      </c>
      <c r="AI183">
        <v>1</v>
      </c>
      <c r="AK183" s="77">
        <v>33</v>
      </c>
      <c r="AL183" s="79">
        <v>15</v>
      </c>
      <c r="AM183" s="79">
        <v>140</v>
      </c>
      <c r="AN183" s="82">
        <v>62500</v>
      </c>
      <c r="AO183" s="82">
        <f t="shared" si="31"/>
        <v>33015</v>
      </c>
      <c r="AP183" t="s">
        <v>656</v>
      </c>
      <c r="AQ183">
        <f t="shared" si="32"/>
        <v>3362500</v>
      </c>
      <c r="AU183">
        <v>10.64</v>
      </c>
      <c r="AV183">
        <v>0.01</v>
      </c>
      <c r="AW183">
        <v>10.63</v>
      </c>
    </row>
    <row r="184" spans="1:49" hidden="1" outlineLevel="1" x14ac:dyDescent="0.2">
      <c r="A184" t="s">
        <v>225</v>
      </c>
      <c r="B184" s="7" t="s">
        <v>11</v>
      </c>
      <c r="C184" s="1">
        <f t="shared" si="22"/>
        <v>3314</v>
      </c>
      <c r="D184" s="7">
        <f>IF(N184&gt;0, RANK(N184,(N184:P184,Q184:AE184)),0)</f>
        <v>2</v>
      </c>
      <c r="E184" s="7">
        <f>IF(O184&gt;0,RANK(O184,(N184:P184,Q184:AE184)),0)</f>
        <v>1</v>
      </c>
      <c r="F184" s="7">
        <f t="shared" si="23"/>
        <v>0</v>
      </c>
      <c r="G184" s="45">
        <f t="shared" si="24"/>
        <v>160</v>
      </c>
      <c r="H184" s="48">
        <f t="shared" si="25"/>
        <v>4.8280024140012069E-2</v>
      </c>
      <c r="I184" s="6"/>
      <c r="J184" s="2">
        <f t="shared" si="26"/>
        <v>0.46167773083886543</v>
      </c>
      <c r="K184" s="2">
        <f t="shared" si="27"/>
        <v>0.50995775497887752</v>
      </c>
      <c r="L184" s="2">
        <f t="shared" si="28"/>
        <v>0</v>
      </c>
      <c r="M184" s="2">
        <f t="shared" si="29"/>
        <v>2.836451418225705E-2</v>
      </c>
      <c r="N184" s="94">
        <v>1530</v>
      </c>
      <c r="O184" s="94">
        <v>1690</v>
      </c>
      <c r="P184" s="1"/>
      <c r="Q184" s="93">
        <v>94</v>
      </c>
      <c r="U184" s="94">
        <v>0</v>
      </c>
      <c r="V184" s="1"/>
      <c r="W184" s="1"/>
      <c r="X184" s="1"/>
      <c r="Y184" s="1"/>
      <c r="Z184" s="1"/>
      <c r="AA184" s="1"/>
      <c r="AB184" s="1"/>
      <c r="AG184" t="str">
        <f t="shared" si="30"/>
        <v>Plymouth</v>
      </c>
      <c r="AH184" t="s">
        <v>14</v>
      </c>
      <c r="AI184">
        <v>2</v>
      </c>
      <c r="AK184" s="77">
        <v>33</v>
      </c>
      <c r="AL184" s="79">
        <v>9</v>
      </c>
      <c r="AM184" s="79">
        <v>160</v>
      </c>
      <c r="AN184" s="82">
        <v>62660</v>
      </c>
      <c r="AO184" s="82">
        <f t="shared" si="31"/>
        <v>33009</v>
      </c>
      <c r="AP184" t="s">
        <v>656</v>
      </c>
      <c r="AQ184">
        <f t="shared" si="32"/>
        <v>3362660</v>
      </c>
      <c r="AU184">
        <v>28.74</v>
      </c>
      <c r="AV184">
        <v>0.35</v>
      </c>
      <c r="AW184">
        <v>28.39</v>
      </c>
    </row>
    <row r="185" spans="1:49" hidden="1" outlineLevel="1" x14ac:dyDescent="0.2">
      <c r="A185" t="s">
        <v>581</v>
      </c>
      <c r="B185" s="7" t="s">
        <v>11</v>
      </c>
      <c r="C185" s="1">
        <f t="shared" si="22"/>
        <v>14397</v>
      </c>
      <c r="D185" s="7">
        <f>IF(N185&gt;0, RANK(N185,(N185:P185,Q185:AE185)),0)</f>
        <v>1</v>
      </c>
      <c r="E185" s="7">
        <f>IF(O185&gt;0,RANK(O185,(N185:P185,Q185:AE185)),0)</f>
        <v>2</v>
      </c>
      <c r="F185" s="7">
        <f t="shared" si="23"/>
        <v>0</v>
      </c>
      <c r="G185" s="45">
        <f t="shared" si="24"/>
        <v>489</v>
      </c>
      <c r="H185" s="48">
        <f t="shared" si="25"/>
        <v>3.3965409460304227E-2</v>
      </c>
      <c r="I185" s="6"/>
      <c r="J185" s="2">
        <f t="shared" si="26"/>
        <v>0.51052302563033969</v>
      </c>
      <c r="K185" s="2">
        <f t="shared" si="27"/>
        <v>0.47655761617003545</v>
      </c>
      <c r="L185" s="2">
        <f t="shared" si="28"/>
        <v>0</v>
      </c>
      <c r="M185" s="2">
        <f t="shared" si="29"/>
        <v>1.2919358199624864E-2</v>
      </c>
      <c r="N185" s="94">
        <v>7350</v>
      </c>
      <c r="O185" s="94">
        <v>6861</v>
      </c>
      <c r="P185" s="1"/>
      <c r="Q185" s="93">
        <v>178</v>
      </c>
      <c r="U185" s="94">
        <v>8</v>
      </c>
      <c r="V185" s="1"/>
      <c r="W185" s="1"/>
      <c r="X185" s="1"/>
      <c r="Y185" s="1"/>
      <c r="Z185" s="1"/>
      <c r="AA185" s="1"/>
      <c r="AB185" s="1"/>
      <c r="AG185" t="str">
        <f t="shared" si="30"/>
        <v>Portsmouth</v>
      </c>
      <c r="AH185" t="s">
        <v>289</v>
      </c>
      <c r="AI185">
        <v>1</v>
      </c>
      <c r="AK185" s="77">
        <v>33</v>
      </c>
      <c r="AL185" s="79">
        <v>15</v>
      </c>
      <c r="AM185" s="79">
        <v>145</v>
      </c>
      <c r="AN185" s="82">
        <v>62900</v>
      </c>
      <c r="AO185" s="82">
        <f t="shared" si="31"/>
        <v>33015</v>
      </c>
      <c r="AP185" t="s">
        <v>142</v>
      </c>
      <c r="AQ185">
        <f t="shared" si="32"/>
        <v>3362900</v>
      </c>
      <c r="AU185">
        <v>16.79</v>
      </c>
      <c r="AV185">
        <v>1.18</v>
      </c>
      <c r="AW185">
        <v>15.61</v>
      </c>
    </row>
    <row r="186" spans="1:49" hidden="1" outlineLevel="1" x14ac:dyDescent="0.2">
      <c r="A186" t="s">
        <v>107</v>
      </c>
      <c r="B186" s="7" t="s">
        <v>11</v>
      </c>
      <c r="C186" s="1">
        <f t="shared" si="22"/>
        <v>272</v>
      </c>
      <c r="D186" s="7">
        <f>IF(N186&gt;0, RANK(N186,(N186:P186,Q186:AE186)),0)</f>
        <v>2</v>
      </c>
      <c r="E186" s="7">
        <f>IF(O186&gt;0,RANK(O186,(N186:P186,Q186:AE186)),0)</f>
        <v>1</v>
      </c>
      <c r="F186" s="7">
        <f t="shared" si="23"/>
        <v>0</v>
      </c>
      <c r="G186" s="45">
        <f t="shared" si="24"/>
        <v>15</v>
      </c>
      <c r="H186" s="48">
        <f t="shared" si="25"/>
        <v>5.514705882352941E-2</v>
      </c>
      <c r="I186" s="6"/>
      <c r="J186" s="2">
        <f t="shared" si="26"/>
        <v>0.47058823529411764</v>
      </c>
      <c r="K186" s="2">
        <f t="shared" si="27"/>
        <v>0.52573529411764708</v>
      </c>
      <c r="L186" s="2">
        <f t="shared" si="28"/>
        <v>0</v>
      </c>
      <c r="M186" s="2">
        <f t="shared" si="29"/>
        <v>3.6764705882352811E-3</v>
      </c>
      <c r="N186" s="94">
        <v>128</v>
      </c>
      <c r="O186" s="94">
        <v>143</v>
      </c>
      <c r="P186" s="1"/>
      <c r="Q186" s="93">
        <v>1</v>
      </c>
      <c r="U186" s="94">
        <v>0</v>
      </c>
      <c r="V186" s="1"/>
      <c r="W186" s="1"/>
      <c r="X186" s="1"/>
      <c r="Y186" s="1"/>
      <c r="Z186" s="1"/>
      <c r="AA186" s="1"/>
      <c r="AB186" s="1"/>
      <c r="AG186" t="str">
        <f t="shared" si="30"/>
        <v>Randolph</v>
      </c>
      <c r="AH186" t="s">
        <v>13</v>
      </c>
      <c r="AI186">
        <v>2</v>
      </c>
      <c r="AK186" s="77">
        <v>33</v>
      </c>
      <c r="AL186" s="79">
        <v>7</v>
      </c>
      <c r="AM186" s="79">
        <v>165</v>
      </c>
      <c r="AN186" s="82">
        <v>63860</v>
      </c>
      <c r="AO186" s="82">
        <f t="shared" si="31"/>
        <v>33007</v>
      </c>
      <c r="AP186" t="s">
        <v>656</v>
      </c>
      <c r="AQ186">
        <f t="shared" si="32"/>
        <v>3363860</v>
      </c>
      <c r="AU186">
        <v>47.15</v>
      </c>
      <c r="AV186">
        <v>0.04</v>
      </c>
      <c r="AW186">
        <v>47.11</v>
      </c>
    </row>
    <row r="187" spans="1:49" hidden="1" outlineLevel="1" x14ac:dyDescent="0.2">
      <c r="A187" t="s">
        <v>852</v>
      </c>
      <c r="B187" s="7" t="s">
        <v>11</v>
      </c>
      <c r="C187" s="1">
        <f t="shared" si="22"/>
        <v>5921</v>
      </c>
      <c r="D187" s="7">
        <f>IF(N187&gt;0, RANK(N187,(N187:P187,Q187:AE187)),0)</f>
        <v>2</v>
      </c>
      <c r="E187" s="7">
        <f>IF(O187&gt;0,RANK(O187,(N187:P187,Q187:AE187)),0)</f>
        <v>1</v>
      </c>
      <c r="F187" s="7">
        <f t="shared" si="23"/>
        <v>0</v>
      </c>
      <c r="G187" s="45">
        <f t="shared" si="24"/>
        <v>3166</v>
      </c>
      <c r="H187" s="48">
        <f t="shared" si="25"/>
        <v>0.53470697517311261</v>
      </c>
      <c r="I187" s="6"/>
      <c r="J187" s="2">
        <f t="shared" si="26"/>
        <v>0.22428643810167201</v>
      </c>
      <c r="K187" s="2">
        <f t="shared" si="27"/>
        <v>0.75899341327478465</v>
      </c>
      <c r="L187" s="2">
        <f t="shared" si="28"/>
        <v>0</v>
      </c>
      <c r="M187" s="2">
        <f t="shared" si="29"/>
        <v>1.6720148623543318E-2</v>
      </c>
      <c r="N187" s="94">
        <v>1328</v>
      </c>
      <c r="O187" s="94">
        <v>4494</v>
      </c>
      <c r="P187" s="1"/>
      <c r="Q187" s="93">
        <v>83</v>
      </c>
      <c r="U187" s="94">
        <v>16</v>
      </c>
      <c r="V187" s="1"/>
      <c r="W187" s="1"/>
      <c r="X187" s="1"/>
      <c r="Y187" s="1"/>
      <c r="Z187" s="1"/>
      <c r="AA187" s="1"/>
      <c r="AB187" s="1"/>
      <c r="AG187" t="str">
        <f t="shared" si="30"/>
        <v>Raymond</v>
      </c>
      <c r="AH187" t="s">
        <v>289</v>
      </c>
      <c r="AI187">
        <v>1</v>
      </c>
      <c r="AK187" s="77">
        <v>33</v>
      </c>
      <c r="AL187" s="79">
        <v>15</v>
      </c>
      <c r="AM187" s="79">
        <v>150</v>
      </c>
      <c r="AN187" s="82">
        <v>64020</v>
      </c>
      <c r="AO187" s="82">
        <f t="shared" si="31"/>
        <v>33015</v>
      </c>
      <c r="AP187" t="s">
        <v>656</v>
      </c>
      <c r="AQ187">
        <f t="shared" si="32"/>
        <v>3364020</v>
      </c>
      <c r="AU187">
        <v>29.57</v>
      </c>
      <c r="AV187">
        <v>0.79</v>
      </c>
      <c r="AW187">
        <v>28.78</v>
      </c>
    </row>
    <row r="188" spans="1:49" hidden="1" outlineLevel="1" x14ac:dyDescent="0.2">
      <c r="A188" t="s">
        <v>667</v>
      </c>
      <c r="B188" s="7" t="s">
        <v>11</v>
      </c>
      <c r="C188" s="1">
        <f t="shared" si="22"/>
        <v>701</v>
      </c>
      <c r="D188" s="7">
        <f>IF(N188&gt;0, RANK(N188,(N188:P188,Q188:AE188)),0)</f>
        <v>2</v>
      </c>
      <c r="E188" s="7">
        <f>IF(O188&gt;0,RANK(O188,(N188:P188,Q188:AE188)),0)</f>
        <v>1</v>
      </c>
      <c r="F188" s="7">
        <f t="shared" si="23"/>
        <v>0</v>
      </c>
      <c r="G188" s="45">
        <f t="shared" si="24"/>
        <v>287</v>
      </c>
      <c r="H188" s="48">
        <f t="shared" si="25"/>
        <v>0.40941512125534951</v>
      </c>
      <c r="I188" s="6"/>
      <c r="J188" s="2">
        <f t="shared" si="26"/>
        <v>0.28245363766048504</v>
      </c>
      <c r="K188" s="2">
        <f t="shared" si="27"/>
        <v>0.69186875891583455</v>
      </c>
      <c r="L188" s="2">
        <f t="shared" si="28"/>
        <v>0</v>
      </c>
      <c r="M188" s="2">
        <f t="shared" si="29"/>
        <v>2.5677603423680417E-2</v>
      </c>
      <c r="N188" s="94">
        <v>198</v>
      </c>
      <c r="O188" s="94">
        <v>485</v>
      </c>
      <c r="P188" s="1"/>
      <c r="Q188" s="93">
        <v>17</v>
      </c>
      <c r="U188" s="94">
        <v>1</v>
      </c>
      <c r="V188" s="1"/>
      <c r="W188" s="1"/>
      <c r="X188" s="1"/>
      <c r="Y188" s="1"/>
      <c r="Z188" s="1"/>
      <c r="AA188" s="1"/>
      <c r="AB188" s="1"/>
      <c r="AG188" t="str">
        <f t="shared" si="30"/>
        <v>Richmond</v>
      </c>
      <c r="AH188" t="s">
        <v>12</v>
      </c>
      <c r="AI188">
        <v>2</v>
      </c>
      <c r="AK188" s="77">
        <v>33</v>
      </c>
      <c r="AL188" s="79">
        <v>5</v>
      </c>
      <c r="AM188" s="79">
        <v>65</v>
      </c>
      <c r="AN188" s="82">
        <v>64420</v>
      </c>
      <c r="AO188" s="82">
        <f t="shared" si="31"/>
        <v>33005</v>
      </c>
      <c r="AP188" t="s">
        <v>656</v>
      </c>
      <c r="AQ188">
        <f t="shared" si="32"/>
        <v>3364420</v>
      </c>
      <c r="AU188">
        <v>37.770000000000003</v>
      </c>
      <c r="AV188">
        <v>0.2</v>
      </c>
      <c r="AW188">
        <v>37.57</v>
      </c>
    </row>
    <row r="189" spans="1:49" hidden="1" outlineLevel="1" x14ac:dyDescent="0.2">
      <c r="A189" t="s">
        <v>582</v>
      </c>
      <c r="B189" s="7" t="s">
        <v>11</v>
      </c>
      <c r="C189" s="1">
        <f t="shared" si="22"/>
        <v>3581</v>
      </c>
      <c r="D189" s="7">
        <f>IF(N189&gt;0, RANK(N189,(N189:P189,Q189:AE189)),0)</f>
        <v>2</v>
      </c>
      <c r="E189" s="7">
        <f>IF(O189&gt;0,RANK(O189,(N189:P189,Q189:AE189)),0)</f>
        <v>1</v>
      </c>
      <c r="F189" s="7">
        <f t="shared" si="23"/>
        <v>0</v>
      </c>
      <c r="G189" s="45">
        <f t="shared" si="24"/>
        <v>1649</v>
      </c>
      <c r="H189" s="48">
        <f t="shared" si="25"/>
        <v>0.4604858977939123</v>
      </c>
      <c r="I189" s="6"/>
      <c r="J189" s="2">
        <f t="shared" si="26"/>
        <v>0.25970399329796146</v>
      </c>
      <c r="K189" s="2">
        <f t="shared" si="27"/>
        <v>0.72018989109187381</v>
      </c>
      <c r="L189" s="2">
        <f t="shared" si="28"/>
        <v>0</v>
      </c>
      <c r="M189" s="2">
        <f t="shared" si="29"/>
        <v>2.0106115610164732E-2</v>
      </c>
      <c r="N189" s="94">
        <v>930</v>
      </c>
      <c r="O189" s="94">
        <v>2579</v>
      </c>
      <c r="P189" s="1"/>
      <c r="Q189" s="93">
        <v>68</v>
      </c>
      <c r="U189" s="94">
        <v>4</v>
      </c>
      <c r="V189" s="1"/>
      <c r="W189" s="1"/>
      <c r="X189" s="1"/>
      <c r="Y189" s="1"/>
      <c r="Z189" s="1"/>
      <c r="AA189" s="1"/>
      <c r="AB189" s="1"/>
      <c r="AG189" t="str">
        <f t="shared" si="30"/>
        <v>Rindge</v>
      </c>
      <c r="AH189" t="s">
        <v>12</v>
      </c>
      <c r="AI189">
        <v>2</v>
      </c>
      <c r="AK189" s="77">
        <v>33</v>
      </c>
      <c r="AL189" s="79">
        <v>5</v>
      </c>
      <c r="AM189" s="79">
        <v>70</v>
      </c>
      <c r="AN189" s="82">
        <v>64580</v>
      </c>
      <c r="AO189" s="82">
        <f t="shared" si="31"/>
        <v>33005</v>
      </c>
      <c r="AP189" t="s">
        <v>656</v>
      </c>
      <c r="AQ189">
        <f t="shared" si="32"/>
        <v>3364580</v>
      </c>
      <c r="AU189">
        <v>39.96</v>
      </c>
      <c r="AV189">
        <v>2.77</v>
      </c>
      <c r="AW189">
        <v>37.19</v>
      </c>
    </row>
    <row r="190" spans="1:49" hidden="1" outlineLevel="1" x14ac:dyDescent="0.2">
      <c r="A190" t="s">
        <v>936</v>
      </c>
      <c r="B190" s="7" t="s">
        <v>11</v>
      </c>
      <c r="C190" s="1">
        <f t="shared" si="22"/>
        <v>16703</v>
      </c>
      <c r="D190" s="7">
        <f>IF(N190&gt;0, RANK(N190,(N190:P190,Q190:AE190)),0)</f>
        <v>2</v>
      </c>
      <c r="E190" s="7">
        <f>IF(O190&gt;0,RANK(O190,(N190:P190,Q190:AE190)),0)</f>
        <v>1</v>
      </c>
      <c r="F190" s="7">
        <f t="shared" si="23"/>
        <v>0</v>
      </c>
      <c r="G190" s="45">
        <f t="shared" si="24"/>
        <v>7023</v>
      </c>
      <c r="H190" s="48">
        <f t="shared" si="25"/>
        <v>0.42046338981021375</v>
      </c>
      <c r="I190" s="6"/>
      <c r="J190" s="2">
        <f t="shared" si="26"/>
        <v>0.2803089265401425</v>
      </c>
      <c r="K190" s="2">
        <f t="shared" si="27"/>
        <v>0.70077231635035619</v>
      </c>
      <c r="L190" s="2">
        <f t="shared" si="28"/>
        <v>0</v>
      </c>
      <c r="M190" s="2">
        <f t="shared" si="29"/>
        <v>1.8918757109501305E-2</v>
      </c>
      <c r="N190" s="94">
        <v>4682</v>
      </c>
      <c r="O190" s="94">
        <v>11705</v>
      </c>
      <c r="P190" s="1"/>
      <c r="Q190" s="93">
        <v>307</v>
      </c>
      <c r="U190" s="94">
        <v>9</v>
      </c>
      <c r="V190" s="1"/>
      <c r="W190" s="1"/>
      <c r="X190" s="1"/>
      <c r="Y190" s="1"/>
      <c r="Z190" s="1"/>
      <c r="AA190" s="1"/>
      <c r="AB190" s="1"/>
      <c r="AG190" t="str">
        <f t="shared" si="30"/>
        <v>Rochester</v>
      </c>
      <c r="AH190" t="s">
        <v>312</v>
      </c>
      <c r="AI190">
        <v>1</v>
      </c>
      <c r="AK190" s="77">
        <v>33</v>
      </c>
      <c r="AL190" s="79">
        <v>17</v>
      </c>
      <c r="AM190" s="79">
        <v>50</v>
      </c>
      <c r="AN190" s="82">
        <v>65140</v>
      </c>
      <c r="AO190" s="82">
        <f t="shared" si="31"/>
        <v>33017</v>
      </c>
      <c r="AP190" t="s">
        <v>142</v>
      </c>
      <c r="AQ190">
        <f t="shared" si="32"/>
        <v>3365140</v>
      </c>
      <c r="AU190">
        <v>45.78</v>
      </c>
      <c r="AV190">
        <v>0.63</v>
      </c>
      <c r="AW190">
        <v>45.15</v>
      </c>
    </row>
    <row r="191" spans="1:49" hidden="1" outlineLevel="1" x14ac:dyDescent="0.2">
      <c r="A191" t="s">
        <v>583</v>
      </c>
      <c r="B191" s="7" t="s">
        <v>11</v>
      </c>
      <c r="C191" s="1">
        <f t="shared" si="22"/>
        <v>1717</v>
      </c>
      <c r="D191" s="7">
        <f>IF(N191&gt;0, RANK(N191,(N191:P191,Q191:AE191)),0)</f>
        <v>2</v>
      </c>
      <c r="E191" s="7">
        <f>IF(O191&gt;0,RANK(O191,(N191:P191,Q191:AE191)),0)</f>
        <v>1</v>
      </c>
      <c r="F191" s="7">
        <f t="shared" si="23"/>
        <v>0</v>
      </c>
      <c r="G191" s="45">
        <f t="shared" si="24"/>
        <v>479</v>
      </c>
      <c r="H191" s="48">
        <f t="shared" si="25"/>
        <v>0.2789749563191613</v>
      </c>
      <c r="I191" s="6"/>
      <c r="J191" s="2">
        <f t="shared" si="26"/>
        <v>0.35352358765288294</v>
      </c>
      <c r="K191" s="2">
        <f t="shared" si="27"/>
        <v>0.6324985439720443</v>
      </c>
      <c r="L191" s="2">
        <f t="shared" si="28"/>
        <v>0</v>
      </c>
      <c r="M191" s="2">
        <f t="shared" si="29"/>
        <v>1.3977868375072755E-2</v>
      </c>
      <c r="N191" s="94">
        <v>607</v>
      </c>
      <c r="O191" s="94">
        <v>1086</v>
      </c>
      <c r="P191" s="1"/>
      <c r="Q191" s="93">
        <v>24</v>
      </c>
      <c r="U191" s="94">
        <v>0</v>
      </c>
      <c r="V191" s="1"/>
      <c r="W191" s="1"/>
      <c r="X191" s="1"/>
      <c r="Y191" s="1"/>
      <c r="Z191" s="1"/>
      <c r="AA191" s="1"/>
      <c r="AB191" s="1"/>
      <c r="AG191" t="str">
        <f t="shared" si="30"/>
        <v>Rollinsford</v>
      </c>
      <c r="AH191" t="s">
        <v>312</v>
      </c>
      <c r="AI191">
        <v>1</v>
      </c>
      <c r="AK191" s="77">
        <v>33</v>
      </c>
      <c r="AL191" s="79">
        <v>17</v>
      </c>
      <c r="AM191" s="79">
        <v>55</v>
      </c>
      <c r="AN191" s="82">
        <v>65540</v>
      </c>
      <c r="AO191" s="82">
        <f t="shared" si="31"/>
        <v>33017</v>
      </c>
      <c r="AP191" t="s">
        <v>656</v>
      </c>
      <c r="AQ191">
        <f t="shared" si="32"/>
        <v>3365540</v>
      </c>
      <c r="AU191">
        <v>7.54</v>
      </c>
      <c r="AV191">
        <v>0.25</v>
      </c>
      <c r="AW191">
        <v>7.29</v>
      </c>
    </row>
    <row r="192" spans="1:49" hidden="1" outlineLevel="1" x14ac:dyDescent="0.2">
      <c r="A192" t="s">
        <v>227</v>
      </c>
      <c r="B192" s="7" t="s">
        <v>11</v>
      </c>
      <c r="C192" s="1">
        <f t="shared" si="22"/>
        <v>136</v>
      </c>
      <c r="D192" s="7">
        <f>IF(N192&gt;0, RANK(N192,(N192:P192,Q192:AE192)),0)</f>
        <v>1</v>
      </c>
      <c r="E192" s="7">
        <f>IF(O192&gt;0,RANK(O192,(N192:P192,Q192:AE192)),0)</f>
        <v>2</v>
      </c>
      <c r="F192" s="7">
        <f t="shared" si="23"/>
        <v>0</v>
      </c>
      <c r="G192" s="45">
        <f t="shared" si="24"/>
        <v>8</v>
      </c>
      <c r="H192" s="48">
        <f t="shared" si="25"/>
        <v>5.8823529411764705E-2</v>
      </c>
      <c r="I192" s="6"/>
      <c r="J192" s="2">
        <f t="shared" si="26"/>
        <v>0.5220588235294118</v>
      </c>
      <c r="K192" s="2">
        <f t="shared" si="27"/>
        <v>0.46323529411764708</v>
      </c>
      <c r="L192" s="2">
        <f t="shared" si="28"/>
        <v>0</v>
      </c>
      <c r="M192" s="2">
        <f t="shared" si="29"/>
        <v>1.4705882352941124E-2</v>
      </c>
      <c r="N192" s="94">
        <v>71</v>
      </c>
      <c r="O192" s="94">
        <v>63</v>
      </c>
      <c r="P192" s="1"/>
      <c r="Q192" s="93">
        <v>2</v>
      </c>
      <c r="U192" s="94">
        <v>0</v>
      </c>
      <c r="V192" s="1"/>
      <c r="W192" s="1"/>
      <c r="X192" s="1"/>
      <c r="Y192" s="1"/>
      <c r="Z192" s="1"/>
      <c r="AA192" s="1"/>
      <c r="AB192" s="1"/>
      <c r="AG192" t="str">
        <f t="shared" si="30"/>
        <v>Roxbury</v>
      </c>
      <c r="AH192" t="s">
        <v>12</v>
      </c>
      <c r="AI192">
        <v>2</v>
      </c>
      <c r="AK192" s="77">
        <v>33</v>
      </c>
      <c r="AL192" s="79">
        <v>5</v>
      </c>
      <c r="AM192" s="79">
        <v>75</v>
      </c>
      <c r="AN192" s="82">
        <v>65700</v>
      </c>
      <c r="AO192" s="82">
        <f t="shared" si="31"/>
        <v>33005</v>
      </c>
      <c r="AP192" t="s">
        <v>656</v>
      </c>
      <c r="AQ192">
        <f t="shared" si="32"/>
        <v>3365700</v>
      </c>
      <c r="AU192">
        <v>12.19</v>
      </c>
      <c r="AV192">
        <v>0.28999999999999998</v>
      </c>
      <c r="AW192">
        <v>11.9</v>
      </c>
    </row>
    <row r="193" spans="1:49" hidden="1" outlineLevel="1" x14ac:dyDescent="0.2">
      <c r="A193" t="s">
        <v>584</v>
      </c>
      <c r="B193" s="7" t="s">
        <v>11</v>
      </c>
      <c r="C193" s="1">
        <f t="shared" si="22"/>
        <v>944</v>
      </c>
      <c r="D193" s="7">
        <f>IF(N193&gt;0, RANK(N193,(N193:P193,Q193:AE193)),0)</f>
        <v>2</v>
      </c>
      <c r="E193" s="7">
        <f>IF(O193&gt;0,RANK(O193,(N193:P193,Q193:AE193)),0)</f>
        <v>1</v>
      </c>
      <c r="F193" s="7">
        <f t="shared" si="23"/>
        <v>0</v>
      </c>
      <c r="G193" s="45">
        <f t="shared" si="24"/>
        <v>363</v>
      </c>
      <c r="H193" s="48">
        <f t="shared" si="25"/>
        <v>0.38453389830508472</v>
      </c>
      <c r="I193" s="6"/>
      <c r="J193" s="2">
        <f t="shared" si="26"/>
        <v>0.29766949152542371</v>
      </c>
      <c r="K193" s="2">
        <f t="shared" si="27"/>
        <v>0.68220338983050843</v>
      </c>
      <c r="L193" s="2">
        <f t="shared" si="28"/>
        <v>0</v>
      </c>
      <c r="M193" s="2">
        <f t="shared" si="29"/>
        <v>2.012711864406791E-2</v>
      </c>
      <c r="N193" s="94">
        <v>281</v>
      </c>
      <c r="O193" s="94">
        <v>644</v>
      </c>
      <c r="P193" s="1"/>
      <c r="Q193" s="93">
        <v>18</v>
      </c>
      <c r="U193" s="94">
        <v>1</v>
      </c>
      <c r="V193" s="1"/>
      <c r="W193" s="1"/>
      <c r="X193" s="1"/>
      <c r="Y193" s="1"/>
      <c r="Z193" s="1"/>
      <c r="AA193" s="1"/>
      <c r="AB193" s="1"/>
      <c r="AG193" t="str">
        <f t="shared" si="30"/>
        <v>Rumney</v>
      </c>
      <c r="AH193" t="s">
        <v>14</v>
      </c>
      <c r="AI193">
        <v>2</v>
      </c>
      <c r="AK193" s="77">
        <v>33</v>
      </c>
      <c r="AL193" s="79">
        <v>9</v>
      </c>
      <c r="AM193" s="79">
        <v>165</v>
      </c>
      <c r="AN193" s="82">
        <v>65940</v>
      </c>
      <c r="AO193" s="82">
        <f t="shared" si="31"/>
        <v>33009</v>
      </c>
      <c r="AP193" t="s">
        <v>656</v>
      </c>
      <c r="AQ193">
        <f t="shared" si="32"/>
        <v>3365940</v>
      </c>
      <c r="AU193">
        <v>42.56</v>
      </c>
      <c r="AV193">
        <v>0.63</v>
      </c>
      <c r="AW193">
        <v>41.92</v>
      </c>
    </row>
    <row r="194" spans="1:49" hidden="1" outlineLevel="1" x14ac:dyDescent="0.2">
      <c r="A194" t="s">
        <v>811</v>
      </c>
      <c r="B194" s="7" t="s">
        <v>11</v>
      </c>
      <c r="C194" s="1">
        <f t="shared" si="22"/>
        <v>4427</v>
      </c>
      <c r="D194" s="7">
        <f>IF(N194&gt;0, RANK(N194,(N194:P194,Q194:AE194)),0)</f>
        <v>2</v>
      </c>
      <c r="E194" s="7">
        <f>IF(O194&gt;0,RANK(O194,(N194:P194,Q194:AE194)),0)</f>
        <v>1</v>
      </c>
      <c r="F194" s="7">
        <f t="shared" si="23"/>
        <v>0</v>
      </c>
      <c r="G194" s="45">
        <f t="shared" si="24"/>
        <v>881</v>
      </c>
      <c r="H194" s="48">
        <f t="shared" si="25"/>
        <v>0.19900609893833296</v>
      </c>
      <c r="I194" s="6"/>
      <c r="J194" s="2">
        <f t="shared" si="26"/>
        <v>0.39688276485204427</v>
      </c>
      <c r="K194" s="2">
        <f t="shared" si="27"/>
        <v>0.5958888637903772</v>
      </c>
      <c r="L194" s="2">
        <f t="shared" si="28"/>
        <v>0</v>
      </c>
      <c r="M194" s="2">
        <f t="shared" si="29"/>
        <v>7.228371357578478E-3</v>
      </c>
      <c r="N194" s="94">
        <v>1757</v>
      </c>
      <c r="O194" s="94">
        <v>2638</v>
      </c>
      <c r="P194" s="1"/>
      <c r="Q194" s="93">
        <v>28</v>
      </c>
      <c r="U194" s="94">
        <v>4</v>
      </c>
      <c r="V194" s="1"/>
      <c r="W194" s="1"/>
      <c r="X194" s="1"/>
      <c r="Y194" s="1"/>
      <c r="Z194" s="1"/>
      <c r="AA194" s="1"/>
      <c r="AB194" s="1"/>
      <c r="AG194" t="str">
        <f t="shared" si="30"/>
        <v>Rye</v>
      </c>
      <c r="AH194" t="s">
        <v>289</v>
      </c>
      <c r="AI194">
        <v>1</v>
      </c>
      <c r="AK194" s="77">
        <v>33</v>
      </c>
      <c r="AL194" s="79">
        <v>15</v>
      </c>
      <c r="AM194" s="79">
        <v>155</v>
      </c>
      <c r="AN194" s="82">
        <v>66180</v>
      </c>
      <c r="AO194" s="82">
        <f t="shared" si="31"/>
        <v>33015</v>
      </c>
      <c r="AP194" t="s">
        <v>656</v>
      </c>
      <c r="AQ194">
        <f t="shared" si="32"/>
        <v>3366180</v>
      </c>
      <c r="AU194">
        <v>35.5</v>
      </c>
      <c r="AV194">
        <v>22.88</v>
      </c>
      <c r="AW194">
        <v>12.62</v>
      </c>
    </row>
    <row r="195" spans="1:49" hidden="1" outlineLevel="1" x14ac:dyDescent="0.2">
      <c r="A195" t="s">
        <v>228</v>
      </c>
      <c r="B195" s="7" t="s">
        <v>11</v>
      </c>
      <c r="C195" s="1">
        <f t="shared" ref="C195:C244" si="33">SUM(N195:AE195)</f>
        <v>17660</v>
      </c>
      <c r="D195" s="7">
        <f>IF(N195&gt;0, RANK(N195,(N195:P195,Q195:AE195)),0)</f>
        <v>2</v>
      </c>
      <c r="E195" s="7">
        <f>IF(O195&gt;0,RANK(O195,(N195:P195,Q195:AE195)),0)</f>
        <v>1</v>
      </c>
      <c r="F195" s="7">
        <f t="shared" ref="F195:F244" si="34">IF(P195&gt;0,RANK(P195,(N195:AE195)),0)</f>
        <v>0</v>
      </c>
      <c r="G195" s="45">
        <f t="shared" ref="G195:G244" si="35">IF(C195&gt;0,MAX(N195:P195)-LARGE(N195:P195,2),0)</f>
        <v>8913</v>
      </c>
      <c r="H195" s="48">
        <f t="shared" ref="H195:H244" si="36">IF(C195&gt;0,G195/C195,0)</f>
        <v>0.50469988674971689</v>
      </c>
      <c r="I195" s="6"/>
      <c r="J195" s="2">
        <f t="shared" ref="J195:J244" si="37">IF(C195=0,"-",N195/C195)</f>
        <v>0.2428652321630804</v>
      </c>
      <c r="K195" s="2">
        <f t="shared" ref="K195:K244" si="38">IF(C195=0,"-",O195/C195)</f>
        <v>0.74756511891279731</v>
      </c>
      <c r="L195" s="2">
        <f t="shared" ref="L195:L244" si="39">IF(C195=0,"-",P195/C195)</f>
        <v>0</v>
      </c>
      <c r="M195" s="2">
        <f t="shared" ref="M195:M244" si="40">IF(C195=0,"-",(1-J195-K195-L195))</f>
        <v>9.5696489241222649E-3</v>
      </c>
      <c r="N195" s="94">
        <v>4289</v>
      </c>
      <c r="O195" s="94">
        <v>13202</v>
      </c>
      <c r="P195" s="1"/>
      <c r="Q195" s="93">
        <v>162</v>
      </c>
      <c r="U195" s="94">
        <v>7</v>
      </c>
      <c r="V195" s="1"/>
      <c r="W195" s="1"/>
      <c r="X195" s="1"/>
      <c r="Y195" s="1"/>
      <c r="Z195" s="1"/>
      <c r="AA195" s="1"/>
      <c r="AB195" s="1"/>
      <c r="AG195" t="str">
        <f t="shared" ref="AG195:AG244" si="41">A195</f>
        <v>Salem</v>
      </c>
      <c r="AH195" t="s">
        <v>289</v>
      </c>
      <c r="AI195">
        <v>2</v>
      </c>
      <c r="AK195" s="77">
        <v>33</v>
      </c>
      <c r="AL195" s="79">
        <v>15</v>
      </c>
      <c r="AM195" s="79">
        <v>160</v>
      </c>
      <c r="AN195" s="82">
        <v>66660</v>
      </c>
      <c r="AO195" s="82">
        <f t="shared" ref="AO195:AO243" si="42">AK195*1000+AL195</f>
        <v>33015</v>
      </c>
      <c r="AP195" t="s">
        <v>656</v>
      </c>
      <c r="AQ195">
        <f t="shared" ref="AQ195:AQ243" si="43">AK195*100000+AN195</f>
        <v>3366660</v>
      </c>
      <c r="AU195">
        <v>25.86</v>
      </c>
      <c r="AV195">
        <v>1.1599999999999999</v>
      </c>
      <c r="AW195">
        <v>24.7</v>
      </c>
    </row>
    <row r="196" spans="1:49" hidden="1" outlineLevel="1" x14ac:dyDescent="0.2">
      <c r="A196" t="s">
        <v>229</v>
      </c>
      <c r="B196" s="7" t="s">
        <v>11</v>
      </c>
      <c r="C196" s="1">
        <f t="shared" si="33"/>
        <v>920</v>
      </c>
      <c r="D196" s="7">
        <f>IF(N196&gt;0, RANK(N196,(N196:P196,Q196:AE196)),0)</f>
        <v>2</v>
      </c>
      <c r="E196" s="7">
        <f>IF(O196&gt;0,RANK(O196,(N196:P196,Q196:AE196)),0)</f>
        <v>1</v>
      </c>
      <c r="F196" s="7">
        <f t="shared" si="34"/>
        <v>0</v>
      </c>
      <c r="G196" s="45">
        <f t="shared" si="35"/>
        <v>407</v>
      </c>
      <c r="H196" s="48">
        <f t="shared" si="36"/>
        <v>0.44239130434782609</v>
      </c>
      <c r="I196" s="6"/>
      <c r="J196" s="2">
        <f t="shared" si="37"/>
        <v>0.27065217391304347</v>
      </c>
      <c r="K196" s="2">
        <f t="shared" si="38"/>
        <v>0.71304347826086956</v>
      </c>
      <c r="L196" s="2">
        <f t="shared" si="39"/>
        <v>0</v>
      </c>
      <c r="M196" s="2">
        <f t="shared" si="40"/>
        <v>1.6304347826087029E-2</v>
      </c>
      <c r="N196" s="94">
        <v>249</v>
      </c>
      <c r="O196" s="94">
        <v>656</v>
      </c>
      <c r="P196" s="1"/>
      <c r="Q196" s="93">
        <v>14</v>
      </c>
      <c r="U196" s="94">
        <v>1</v>
      </c>
      <c r="V196" s="1"/>
      <c r="W196" s="1"/>
      <c r="X196" s="1"/>
      <c r="Y196" s="1"/>
      <c r="Z196" s="1"/>
      <c r="AA196" s="1"/>
      <c r="AB196" s="1"/>
      <c r="AG196" t="str">
        <f t="shared" si="41"/>
        <v>Salisbury</v>
      </c>
      <c r="AH196" t="s">
        <v>16</v>
      </c>
      <c r="AI196">
        <v>2</v>
      </c>
      <c r="AK196" s="77">
        <v>33</v>
      </c>
      <c r="AL196" s="79">
        <v>13</v>
      </c>
      <c r="AM196" s="79">
        <v>115</v>
      </c>
      <c r="AN196" s="82">
        <v>66980</v>
      </c>
      <c r="AO196" s="82">
        <f t="shared" si="42"/>
        <v>33013</v>
      </c>
      <c r="AP196" t="s">
        <v>656</v>
      </c>
      <c r="AQ196">
        <f t="shared" si="43"/>
        <v>3366980</v>
      </c>
      <c r="AU196">
        <v>40.21</v>
      </c>
      <c r="AV196">
        <v>0.26</v>
      </c>
      <c r="AW196">
        <v>39.96</v>
      </c>
    </row>
    <row r="197" spans="1:49" hidden="1" outlineLevel="1" x14ac:dyDescent="0.2">
      <c r="A197" t="s">
        <v>812</v>
      </c>
      <c r="B197" s="7" t="s">
        <v>11</v>
      </c>
      <c r="C197" s="1">
        <f t="shared" si="33"/>
        <v>2018</v>
      </c>
      <c r="D197" s="7">
        <f>IF(N197&gt;0, RANK(N197,(N197:P197,Q197:AE197)),0)</f>
        <v>2</v>
      </c>
      <c r="E197" s="7">
        <f>IF(O197&gt;0,RANK(O197,(N197:P197,Q197:AE197)),0)</f>
        <v>1</v>
      </c>
      <c r="F197" s="7">
        <f t="shared" si="34"/>
        <v>0</v>
      </c>
      <c r="G197" s="45">
        <f t="shared" si="35"/>
        <v>874</v>
      </c>
      <c r="H197" s="48">
        <f t="shared" si="36"/>
        <v>0.43310208126858274</v>
      </c>
      <c r="I197" s="6"/>
      <c r="J197" s="2">
        <f t="shared" si="37"/>
        <v>0.27651139742319125</v>
      </c>
      <c r="K197" s="2">
        <f t="shared" si="38"/>
        <v>0.70961347869177405</v>
      </c>
      <c r="L197" s="2">
        <f t="shared" si="39"/>
        <v>0</v>
      </c>
      <c r="M197" s="2">
        <f t="shared" si="40"/>
        <v>1.3875123885034757E-2</v>
      </c>
      <c r="N197" s="94">
        <v>558</v>
      </c>
      <c r="O197" s="94">
        <v>1432</v>
      </c>
      <c r="P197" s="1"/>
      <c r="Q197" s="93">
        <v>25</v>
      </c>
      <c r="U197" s="94">
        <v>3</v>
      </c>
      <c r="V197" s="1"/>
      <c r="W197" s="1"/>
      <c r="X197" s="1"/>
      <c r="Y197" s="1"/>
      <c r="Z197" s="1"/>
      <c r="AA197" s="1"/>
      <c r="AB197" s="1"/>
      <c r="AG197" t="str">
        <f t="shared" si="41"/>
        <v>Sanbornton</v>
      </c>
      <c r="AH197" t="s">
        <v>307</v>
      </c>
      <c r="AI197">
        <v>1</v>
      </c>
      <c r="AK197" s="77">
        <v>33</v>
      </c>
      <c r="AL197" s="79">
        <v>1</v>
      </c>
      <c r="AM197" s="79">
        <v>50</v>
      </c>
      <c r="AN197" s="82">
        <v>67300</v>
      </c>
      <c r="AO197" s="82">
        <f t="shared" si="42"/>
        <v>33001</v>
      </c>
      <c r="AP197" t="s">
        <v>656</v>
      </c>
      <c r="AQ197">
        <f t="shared" si="43"/>
        <v>3367300</v>
      </c>
      <c r="AU197">
        <v>49.76</v>
      </c>
      <c r="AV197">
        <v>2.2200000000000002</v>
      </c>
      <c r="AW197">
        <v>47.54</v>
      </c>
    </row>
    <row r="198" spans="1:49" hidden="1" outlineLevel="1" x14ac:dyDescent="0.2">
      <c r="A198" t="s">
        <v>247</v>
      </c>
      <c r="B198" s="7" t="s">
        <v>11</v>
      </c>
      <c r="C198" s="1">
        <f t="shared" si="33"/>
        <v>3953</v>
      </c>
      <c r="D198" s="7">
        <f>IF(N198&gt;0, RANK(N198,(N198:P198,Q198:AE198)),0)</f>
        <v>2</v>
      </c>
      <c r="E198" s="7">
        <f>IF(O198&gt;0,RANK(O198,(N198:P198,Q198:AE198)),0)</f>
        <v>1</v>
      </c>
      <c r="F198" s="7">
        <f t="shared" si="34"/>
        <v>0</v>
      </c>
      <c r="G198" s="45">
        <f t="shared" si="35"/>
        <v>1952</v>
      </c>
      <c r="H198" s="48">
        <f t="shared" si="36"/>
        <v>0.49380217556286365</v>
      </c>
      <c r="I198" s="6"/>
      <c r="J198" s="2">
        <f t="shared" si="37"/>
        <v>0.24462433594738173</v>
      </c>
      <c r="K198" s="2">
        <f t="shared" si="38"/>
        <v>0.73842651151024541</v>
      </c>
      <c r="L198" s="2">
        <f t="shared" si="39"/>
        <v>0</v>
      </c>
      <c r="M198" s="2">
        <f t="shared" si="40"/>
        <v>1.6949152542372836E-2</v>
      </c>
      <c r="N198" s="94">
        <v>967</v>
      </c>
      <c r="O198" s="94">
        <v>2919</v>
      </c>
      <c r="P198" s="1"/>
      <c r="Q198" s="93">
        <v>67</v>
      </c>
      <c r="U198" s="94">
        <v>0</v>
      </c>
      <c r="V198" s="1"/>
      <c r="W198" s="1"/>
      <c r="X198" s="1"/>
      <c r="Y198" s="1"/>
      <c r="Z198" s="1"/>
      <c r="AA198" s="1"/>
      <c r="AB198" s="1"/>
      <c r="AG198" t="str">
        <f t="shared" si="41"/>
        <v>Sandown</v>
      </c>
      <c r="AH198" t="s">
        <v>289</v>
      </c>
      <c r="AI198">
        <v>1</v>
      </c>
      <c r="AK198" s="77">
        <v>33</v>
      </c>
      <c r="AL198" s="79">
        <v>15</v>
      </c>
      <c r="AM198" s="79">
        <v>165</v>
      </c>
      <c r="AN198" s="82">
        <v>67620</v>
      </c>
      <c r="AO198" s="82">
        <f t="shared" si="42"/>
        <v>33015</v>
      </c>
      <c r="AP198" t="s">
        <v>656</v>
      </c>
      <c r="AQ198">
        <f t="shared" si="43"/>
        <v>3367620</v>
      </c>
      <c r="AU198">
        <v>14.42</v>
      </c>
      <c r="AV198">
        <v>0.51</v>
      </c>
      <c r="AW198">
        <v>13.91</v>
      </c>
    </row>
    <row r="199" spans="1:49" hidden="1" outlineLevel="1" x14ac:dyDescent="0.2">
      <c r="A199" t="s">
        <v>878</v>
      </c>
      <c r="B199" s="7" t="s">
        <v>11</v>
      </c>
      <c r="C199" s="1">
        <f t="shared" si="33"/>
        <v>1124</v>
      </c>
      <c r="D199" s="7">
        <f>IF(N199&gt;0, RANK(N199,(N199:P199,Q199:AE199)),0)</f>
        <v>2</v>
      </c>
      <c r="E199" s="7">
        <f>IF(O199&gt;0,RANK(O199,(N199:P199,Q199:AE199)),0)</f>
        <v>1</v>
      </c>
      <c r="F199" s="7">
        <f t="shared" si="34"/>
        <v>0</v>
      </c>
      <c r="G199" s="45">
        <f t="shared" si="35"/>
        <v>58</v>
      </c>
      <c r="H199" s="48">
        <f t="shared" si="36"/>
        <v>5.1601423487544484E-2</v>
      </c>
      <c r="I199" s="6"/>
      <c r="J199" s="2">
        <f t="shared" si="37"/>
        <v>0.46797153024911031</v>
      </c>
      <c r="K199" s="2">
        <f t="shared" si="38"/>
        <v>0.5195729537366548</v>
      </c>
      <c r="L199" s="2">
        <f t="shared" si="39"/>
        <v>0</v>
      </c>
      <c r="M199" s="2">
        <f t="shared" si="40"/>
        <v>1.2455516014234891E-2</v>
      </c>
      <c r="N199" s="94">
        <v>526</v>
      </c>
      <c r="O199" s="94">
        <v>584</v>
      </c>
      <c r="P199" s="1"/>
      <c r="Q199" s="93">
        <v>12</v>
      </c>
      <c r="U199" s="94">
        <v>2</v>
      </c>
      <c r="V199" s="1"/>
      <c r="W199" s="1"/>
      <c r="X199" s="1"/>
      <c r="Y199" s="1"/>
      <c r="Z199" s="1"/>
      <c r="AA199" s="1"/>
      <c r="AB199" s="1"/>
      <c r="AG199" t="str">
        <f t="shared" si="41"/>
        <v>Sandwich</v>
      </c>
      <c r="AH199" t="s">
        <v>792</v>
      </c>
      <c r="AI199">
        <v>1</v>
      </c>
      <c r="AK199" s="77">
        <v>33</v>
      </c>
      <c r="AL199" s="79">
        <v>3</v>
      </c>
      <c r="AM199" s="79">
        <v>75</v>
      </c>
      <c r="AN199" s="82">
        <v>67780</v>
      </c>
      <c r="AO199" s="82">
        <f t="shared" si="42"/>
        <v>33003</v>
      </c>
      <c r="AP199" t="s">
        <v>656</v>
      </c>
      <c r="AQ199">
        <f t="shared" si="43"/>
        <v>3367780</v>
      </c>
      <c r="AU199">
        <v>93.47</v>
      </c>
      <c r="AV199">
        <v>2.88</v>
      </c>
      <c r="AW199">
        <v>90.6</v>
      </c>
    </row>
    <row r="200" spans="1:49" hidden="1" outlineLevel="1" x14ac:dyDescent="0.2">
      <c r="A200" t="s">
        <v>807</v>
      </c>
      <c r="B200" s="7" t="s">
        <v>11</v>
      </c>
      <c r="C200" s="1">
        <f t="shared" si="33"/>
        <v>4892</v>
      </c>
      <c r="D200" s="7">
        <f>IF(N200&gt;0, RANK(N200,(N200:P200,Q200:AE200)),0)</f>
        <v>2</v>
      </c>
      <c r="E200" s="7">
        <f>IF(O200&gt;0,RANK(O200,(N200:P200,Q200:AE200)),0)</f>
        <v>1</v>
      </c>
      <c r="F200" s="7">
        <f t="shared" si="34"/>
        <v>0</v>
      </c>
      <c r="G200" s="45">
        <f t="shared" si="35"/>
        <v>2521</v>
      </c>
      <c r="H200" s="48">
        <f t="shared" si="36"/>
        <v>0.51533115290269826</v>
      </c>
      <c r="I200" s="6"/>
      <c r="J200" s="2">
        <f t="shared" si="37"/>
        <v>0.2338511856091578</v>
      </c>
      <c r="K200" s="2">
        <f t="shared" si="38"/>
        <v>0.74918233851185612</v>
      </c>
      <c r="L200" s="2">
        <f t="shared" si="39"/>
        <v>0</v>
      </c>
      <c r="M200" s="2">
        <f t="shared" si="40"/>
        <v>1.6966475878986031E-2</v>
      </c>
      <c r="N200" s="94">
        <v>1144</v>
      </c>
      <c r="O200" s="94">
        <v>3665</v>
      </c>
      <c r="P200" s="1"/>
      <c r="Q200" s="93">
        <v>77</v>
      </c>
      <c r="U200" s="94">
        <v>6</v>
      </c>
      <c r="V200" s="1"/>
      <c r="W200" s="1"/>
      <c r="X200" s="1"/>
      <c r="Y200" s="1"/>
      <c r="Z200" s="1"/>
      <c r="AA200" s="1"/>
      <c r="AB200" s="1"/>
      <c r="AG200" t="str">
        <f t="shared" si="41"/>
        <v>Seabrook</v>
      </c>
      <c r="AH200" t="s">
        <v>289</v>
      </c>
      <c r="AI200">
        <v>1</v>
      </c>
      <c r="AK200" s="77">
        <v>33</v>
      </c>
      <c r="AL200" s="79">
        <v>15</v>
      </c>
      <c r="AM200" s="79">
        <v>170</v>
      </c>
      <c r="AN200" s="82">
        <v>68260</v>
      </c>
      <c r="AO200" s="82">
        <f t="shared" si="42"/>
        <v>33015</v>
      </c>
      <c r="AP200" t="s">
        <v>656</v>
      </c>
      <c r="AQ200">
        <f t="shared" si="43"/>
        <v>3368260</v>
      </c>
      <c r="AU200">
        <v>9.6199999999999992</v>
      </c>
      <c r="AV200">
        <v>0.75</v>
      </c>
      <c r="AW200">
        <v>8.86</v>
      </c>
    </row>
    <row r="201" spans="1:49" hidden="1" outlineLevel="1" x14ac:dyDescent="0.2">
      <c r="A201" t="s">
        <v>711</v>
      </c>
      <c r="B201" s="7" t="s">
        <v>11</v>
      </c>
      <c r="C201" s="1">
        <f t="shared" si="33"/>
        <v>272</v>
      </c>
      <c r="D201" s="7">
        <f>IF(N201&gt;0, RANK(N201,(N201:P201,Q201:AE201)),0)</f>
        <v>2</v>
      </c>
      <c r="E201" s="7">
        <f>IF(O201&gt;0,RANK(O201,(N201:P201,Q201:AE201)),0)</f>
        <v>1</v>
      </c>
      <c r="F201" s="7">
        <f t="shared" si="34"/>
        <v>0</v>
      </c>
      <c r="G201" s="45">
        <f t="shared" si="35"/>
        <v>54</v>
      </c>
      <c r="H201" s="48">
        <f t="shared" si="36"/>
        <v>0.19852941176470587</v>
      </c>
      <c r="I201" s="6"/>
      <c r="J201" s="2">
        <f t="shared" si="37"/>
        <v>0.39338235294117646</v>
      </c>
      <c r="K201" s="2">
        <f t="shared" si="38"/>
        <v>0.59191176470588236</v>
      </c>
      <c r="L201" s="2">
        <f t="shared" si="39"/>
        <v>0</v>
      </c>
      <c r="M201" s="2">
        <f t="shared" si="40"/>
        <v>1.4705882352941235E-2</v>
      </c>
      <c r="N201" s="94">
        <v>107</v>
      </c>
      <c r="O201" s="94">
        <v>161</v>
      </c>
      <c r="P201" s="1"/>
      <c r="Q201" s="93">
        <v>4</v>
      </c>
      <c r="U201" s="94">
        <v>0</v>
      </c>
      <c r="V201" s="1"/>
      <c r="W201" s="1"/>
      <c r="X201" s="1"/>
      <c r="Y201" s="1"/>
      <c r="Z201" s="1"/>
      <c r="AA201" s="1"/>
      <c r="AB201" s="1"/>
      <c r="AG201" t="str">
        <f t="shared" si="41"/>
        <v>Sharon</v>
      </c>
      <c r="AH201" t="s">
        <v>15</v>
      </c>
      <c r="AI201">
        <v>2</v>
      </c>
      <c r="AK201" s="77">
        <v>33</v>
      </c>
      <c r="AL201" s="79">
        <v>11</v>
      </c>
      <c r="AM201" s="79">
        <v>135</v>
      </c>
      <c r="AN201" s="82">
        <v>68820</v>
      </c>
      <c r="AO201" s="82">
        <f t="shared" si="42"/>
        <v>33011</v>
      </c>
      <c r="AP201" t="s">
        <v>656</v>
      </c>
      <c r="AQ201">
        <f t="shared" si="43"/>
        <v>3368820</v>
      </c>
      <c r="AU201">
        <v>14.6</v>
      </c>
      <c r="AV201">
        <v>0</v>
      </c>
      <c r="AW201">
        <v>14.6</v>
      </c>
    </row>
    <row r="202" spans="1:49" hidden="1" outlineLevel="1" x14ac:dyDescent="0.2">
      <c r="A202" t="s">
        <v>880</v>
      </c>
      <c r="B202" s="7" t="s">
        <v>11</v>
      </c>
      <c r="C202" s="1">
        <f t="shared" si="33"/>
        <v>248</v>
      </c>
      <c r="D202" s="7">
        <f>IF(N202&gt;0, RANK(N202,(N202:P202,Q202:AE202)),0)</f>
        <v>2</v>
      </c>
      <c r="E202" s="7">
        <f>IF(O202&gt;0,RANK(O202,(N202:P202,Q202:AE202)),0)</f>
        <v>1</v>
      </c>
      <c r="F202" s="7">
        <f t="shared" si="34"/>
        <v>0</v>
      </c>
      <c r="G202" s="45">
        <f t="shared" si="35"/>
        <v>75</v>
      </c>
      <c r="H202" s="48">
        <f t="shared" si="36"/>
        <v>0.30241935483870969</v>
      </c>
      <c r="I202" s="6"/>
      <c r="J202" s="2">
        <f t="shared" si="37"/>
        <v>0.34274193548387094</v>
      </c>
      <c r="K202" s="2">
        <f t="shared" si="38"/>
        <v>0.64516129032258063</v>
      </c>
      <c r="L202" s="2">
        <f t="shared" si="39"/>
        <v>0</v>
      </c>
      <c r="M202" s="2">
        <f t="shared" si="40"/>
        <v>1.2096774193548376E-2</v>
      </c>
      <c r="N202" s="94">
        <v>85</v>
      </c>
      <c r="O202" s="94">
        <v>160</v>
      </c>
      <c r="P202" s="1"/>
      <c r="Q202" s="93">
        <v>3</v>
      </c>
      <c r="U202" s="94">
        <v>0</v>
      </c>
      <c r="V202" s="1"/>
      <c r="W202" s="1"/>
      <c r="X202" s="1"/>
      <c r="Y202" s="1"/>
      <c r="Z202" s="1"/>
      <c r="AA202" s="1"/>
      <c r="AB202" s="1"/>
      <c r="AG202" t="str">
        <f t="shared" si="41"/>
        <v>Shelburne</v>
      </c>
      <c r="AH202" t="s">
        <v>13</v>
      </c>
      <c r="AI202">
        <v>2</v>
      </c>
      <c r="AK202" s="77">
        <v>33</v>
      </c>
      <c r="AL202" s="79">
        <v>7</v>
      </c>
      <c r="AM202" s="79">
        <v>180</v>
      </c>
      <c r="AN202" s="82">
        <v>68980</v>
      </c>
      <c r="AO202" s="82">
        <f t="shared" si="42"/>
        <v>33007</v>
      </c>
      <c r="AP202" t="s">
        <v>656</v>
      </c>
      <c r="AQ202">
        <f t="shared" si="43"/>
        <v>3368980</v>
      </c>
      <c r="AU202">
        <v>48.8</v>
      </c>
      <c r="AV202">
        <v>0.9</v>
      </c>
      <c r="AW202">
        <v>47.89</v>
      </c>
    </row>
    <row r="203" spans="1:49" hidden="1" outlineLevel="1" x14ac:dyDescent="0.2">
      <c r="A203" t="s">
        <v>808</v>
      </c>
      <c r="B203" s="7" t="s">
        <v>11</v>
      </c>
      <c r="C203" s="1">
        <f t="shared" si="33"/>
        <v>6027</v>
      </c>
      <c r="D203" s="7">
        <f>IF(N203&gt;0, RANK(N203,(N203:P203,Q203:AE203)),0)</f>
        <v>2</v>
      </c>
      <c r="E203" s="7">
        <f>IF(O203&gt;0,RANK(O203,(N203:P203,Q203:AE203)),0)</f>
        <v>1</v>
      </c>
      <c r="F203" s="7">
        <f t="shared" si="34"/>
        <v>0</v>
      </c>
      <c r="G203" s="45">
        <f t="shared" si="35"/>
        <v>1486</v>
      </c>
      <c r="H203" s="48">
        <f t="shared" si="36"/>
        <v>0.24655715944914552</v>
      </c>
      <c r="I203" s="6"/>
      <c r="J203" s="2">
        <f t="shared" si="37"/>
        <v>0.36867429898788784</v>
      </c>
      <c r="K203" s="2">
        <f t="shared" si="38"/>
        <v>0.61523145843703331</v>
      </c>
      <c r="L203" s="2">
        <f t="shared" si="39"/>
        <v>0</v>
      </c>
      <c r="M203" s="2">
        <f t="shared" si="40"/>
        <v>1.6094242575078854E-2</v>
      </c>
      <c r="N203" s="94">
        <v>2222</v>
      </c>
      <c r="O203" s="94">
        <v>3708</v>
      </c>
      <c r="P203" s="1"/>
      <c r="Q203" s="93">
        <v>92</v>
      </c>
      <c r="U203" s="94">
        <v>5</v>
      </c>
      <c r="V203" s="1"/>
      <c r="W203" s="1"/>
      <c r="X203" s="1"/>
      <c r="Y203" s="1"/>
      <c r="Z203" s="1"/>
      <c r="AA203" s="1"/>
      <c r="AB203" s="1"/>
      <c r="AG203" t="str">
        <f t="shared" si="41"/>
        <v>Somersworth</v>
      </c>
      <c r="AH203" t="s">
        <v>312</v>
      </c>
      <c r="AI203">
        <v>1</v>
      </c>
      <c r="AK203" s="77">
        <v>33</v>
      </c>
      <c r="AL203" s="79">
        <v>17</v>
      </c>
      <c r="AM203" s="79">
        <v>60</v>
      </c>
      <c r="AN203" s="82">
        <v>69940</v>
      </c>
      <c r="AO203" s="82">
        <f t="shared" si="42"/>
        <v>33017</v>
      </c>
      <c r="AP203" t="s">
        <v>142</v>
      </c>
      <c r="AQ203">
        <f t="shared" si="43"/>
        <v>3369940</v>
      </c>
      <c r="AU203">
        <v>10.01</v>
      </c>
      <c r="AV203">
        <v>0.23</v>
      </c>
      <c r="AW203">
        <v>9.7799999999999994</v>
      </c>
    </row>
    <row r="204" spans="1:49" hidden="1" outlineLevel="1" x14ac:dyDescent="0.2">
      <c r="A204" t="s">
        <v>809</v>
      </c>
      <c r="B204" s="7" t="s">
        <v>11</v>
      </c>
      <c r="C204" s="1">
        <f t="shared" si="33"/>
        <v>644</v>
      </c>
      <c r="D204" s="7">
        <f>IF(N204&gt;0, RANK(N204,(N204:P204,Q204:AE204)),0)</f>
        <v>2</v>
      </c>
      <c r="E204" s="7">
        <f>IF(O204&gt;0,RANK(O204,(N204:P204,Q204:AE204)),0)</f>
        <v>1</v>
      </c>
      <c r="F204" s="7">
        <f t="shared" si="34"/>
        <v>0</v>
      </c>
      <c r="G204" s="45">
        <f t="shared" si="35"/>
        <v>205</v>
      </c>
      <c r="H204" s="48">
        <f t="shared" si="36"/>
        <v>0.31832298136645965</v>
      </c>
      <c r="I204" s="6"/>
      <c r="J204" s="2">
        <f t="shared" si="37"/>
        <v>0.33385093167701863</v>
      </c>
      <c r="K204" s="2">
        <f t="shared" si="38"/>
        <v>0.65217391304347827</v>
      </c>
      <c r="L204" s="2">
        <f t="shared" si="39"/>
        <v>0</v>
      </c>
      <c r="M204" s="2">
        <f t="shared" si="40"/>
        <v>1.3975155279503104E-2</v>
      </c>
      <c r="N204" s="94">
        <v>215</v>
      </c>
      <c r="O204" s="94">
        <v>420</v>
      </c>
      <c r="P204" s="1"/>
      <c r="Q204" s="93">
        <v>9</v>
      </c>
      <c r="U204" s="94">
        <v>0</v>
      </c>
      <c r="V204" s="1"/>
      <c r="W204" s="1"/>
      <c r="X204" s="1"/>
      <c r="Y204" s="1"/>
      <c r="Z204" s="1"/>
      <c r="AA204" s="1"/>
      <c r="AB204" s="1"/>
      <c r="AG204" t="str">
        <f t="shared" si="41"/>
        <v>South Hampton</v>
      </c>
      <c r="AH204" t="s">
        <v>289</v>
      </c>
      <c r="AI204">
        <v>1</v>
      </c>
      <c r="AK204" s="77">
        <v>33</v>
      </c>
      <c r="AL204" s="79">
        <v>15</v>
      </c>
      <c r="AM204" s="79">
        <v>175</v>
      </c>
      <c r="AN204" s="82">
        <v>71140</v>
      </c>
      <c r="AO204" s="82">
        <f t="shared" si="42"/>
        <v>33015</v>
      </c>
      <c r="AP204" t="s">
        <v>656</v>
      </c>
      <c r="AQ204">
        <f t="shared" si="43"/>
        <v>3371140</v>
      </c>
      <c r="AU204">
        <v>8.01</v>
      </c>
      <c r="AV204">
        <v>0.13</v>
      </c>
      <c r="AW204">
        <v>7.87</v>
      </c>
    </row>
    <row r="205" spans="1:49" hidden="1" outlineLevel="1" x14ac:dyDescent="0.2">
      <c r="A205" t="s">
        <v>162</v>
      </c>
      <c r="B205" s="7" t="s">
        <v>11</v>
      </c>
      <c r="C205" s="1">
        <f t="shared" si="33"/>
        <v>881</v>
      </c>
      <c r="D205" s="7">
        <f>IF(N205&gt;0, RANK(N205,(N205:P205,Q205:AE205)),0)</f>
        <v>2</v>
      </c>
      <c r="E205" s="7">
        <f>IF(O205&gt;0,RANK(O205,(N205:P205,Q205:AE205)),0)</f>
        <v>1</v>
      </c>
      <c r="F205" s="7">
        <f t="shared" si="34"/>
        <v>0</v>
      </c>
      <c r="G205" s="45">
        <f t="shared" si="35"/>
        <v>271</v>
      </c>
      <c r="H205" s="48">
        <f t="shared" si="36"/>
        <v>0.30760499432463112</v>
      </c>
      <c r="I205" s="6"/>
      <c r="J205" s="2">
        <f t="shared" si="37"/>
        <v>0.33825198637911463</v>
      </c>
      <c r="K205" s="2">
        <f t="shared" si="38"/>
        <v>0.64585698070374575</v>
      </c>
      <c r="L205" s="2">
        <f t="shared" si="39"/>
        <v>0</v>
      </c>
      <c r="M205" s="2">
        <f t="shared" si="40"/>
        <v>1.5891032917139558E-2</v>
      </c>
      <c r="N205" s="94">
        <v>298</v>
      </c>
      <c r="O205" s="94">
        <v>569</v>
      </c>
      <c r="P205" s="1"/>
      <c r="Q205" s="93">
        <v>13</v>
      </c>
      <c r="U205" s="94">
        <v>1</v>
      </c>
      <c r="V205" s="1"/>
      <c r="W205" s="1"/>
      <c r="X205" s="1"/>
      <c r="Y205" s="1"/>
      <c r="Z205" s="1"/>
      <c r="AA205" s="1"/>
      <c r="AB205" s="1"/>
      <c r="AG205" t="str">
        <f t="shared" si="41"/>
        <v>Springfield</v>
      </c>
      <c r="AH205" t="s">
        <v>970</v>
      </c>
      <c r="AI205">
        <v>2</v>
      </c>
      <c r="AK205" s="77">
        <v>33</v>
      </c>
      <c r="AL205" s="79">
        <v>19</v>
      </c>
      <c r="AM205" s="79">
        <v>60</v>
      </c>
      <c r="AN205" s="82">
        <v>72740</v>
      </c>
      <c r="AO205" s="82">
        <f t="shared" si="42"/>
        <v>33019</v>
      </c>
      <c r="AP205" t="s">
        <v>656</v>
      </c>
      <c r="AQ205">
        <f t="shared" si="43"/>
        <v>3372740</v>
      </c>
      <c r="AU205">
        <v>44.14</v>
      </c>
      <c r="AV205">
        <v>0.89</v>
      </c>
      <c r="AW205">
        <v>43.25</v>
      </c>
    </row>
    <row r="206" spans="1:49" hidden="1" outlineLevel="1" x14ac:dyDescent="0.2">
      <c r="A206" t="s">
        <v>154</v>
      </c>
      <c r="B206" s="7" t="s">
        <v>11</v>
      </c>
      <c r="C206" s="1">
        <f t="shared" si="33"/>
        <v>293</v>
      </c>
      <c r="D206" s="7">
        <f>IF(N206&gt;0, RANK(N206,(N206:P206,Q206:AE206)),0)</f>
        <v>2</v>
      </c>
      <c r="E206" s="7">
        <f>IF(O206&gt;0,RANK(O206,(N206:P206,Q206:AE206)),0)</f>
        <v>1</v>
      </c>
      <c r="F206" s="7">
        <f t="shared" si="34"/>
        <v>0</v>
      </c>
      <c r="G206" s="45">
        <f t="shared" si="35"/>
        <v>166</v>
      </c>
      <c r="H206" s="48">
        <f t="shared" si="36"/>
        <v>0.56655290102389078</v>
      </c>
      <c r="I206" s="6"/>
      <c r="J206" s="2">
        <f t="shared" si="37"/>
        <v>0.20819112627986347</v>
      </c>
      <c r="K206" s="2">
        <f t="shared" si="38"/>
        <v>0.77474402730375425</v>
      </c>
      <c r="L206" s="2">
        <f t="shared" si="39"/>
        <v>0</v>
      </c>
      <c r="M206" s="2">
        <f t="shared" si="40"/>
        <v>1.7064846416382284E-2</v>
      </c>
      <c r="N206" s="94">
        <v>61</v>
      </c>
      <c r="O206" s="94">
        <v>227</v>
      </c>
      <c r="P206" s="1"/>
      <c r="Q206" s="93">
        <v>4</v>
      </c>
      <c r="U206" s="94">
        <v>1</v>
      </c>
      <c r="V206" s="1"/>
      <c r="W206" s="1"/>
      <c r="X206" s="1"/>
      <c r="Y206" s="1"/>
      <c r="Z206" s="1"/>
      <c r="AA206" s="1"/>
      <c r="AB206" s="1"/>
      <c r="AG206" t="str">
        <f t="shared" si="41"/>
        <v>Stark</v>
      </c>
      <c r="AH206" t="s">
        <v>13</v>
      </c>
      <c r="AI206">
        <v>2</v>
      </c>
      <c r="AK206" s="77">
        <v>33</v>
      </c>
      <c r="AL206" s="79">
        <v>7</v>
      </c>
      <c r="AM206" s="79">
        <v>185</v>
      </c>
      <c r="AN206" s="82">
        <v>73060</v>
      </c>
      <c r="AO206" s="82">
        <f t="shared" si="42"/>
        <v>33007</v>
      </c>
      <c r="AP206" t="s">
        <v>656</v>
      </c>
      <c r="AQ206">
        <f t="shared" si="43"/>
        <v>3373060</v>
      </c>
      <c r="AU206">
        <v>59.6</v>
      </c>
      <c r="AV206">
        <v>0.5</v>
      </c>
      <c r="AW206">
        <v>59.1</v>
      </c>
    </row>
    <row r="207" spans="1:49" hidden="1" outlineLevel="1" x14ac:dyDescent="0.2">
      <c r="A207" t="s">
        <v>810</v>
      </c>
      <c r="B207" s="7" t="s">
        <v>11</v>
      </c>
      <c r="C207" s="1">
        <f t="shared" si="33"/>
        <v>394</v>
      </c>
      <c r="D207" s="7">
        <f>IF(N207&gt;0, RANK(N207,(N207:P207,Q207:AE207)),0)</f>
        <v>2</v>
      </c>
      <c r="E207" s="7">
        <f>IF(O207&gt;0,RANK(O207,(N207:P207,Q207:AE207)),0)</f>
        <v>1</v>
      </c>
      <c r="F207" s="7">
        <f t="shared" si="34"/>
        <v>0</v>
      </c>
      <c r="G207" s="45">
        <f t="shared" si="35"/>
        <v>261</v>
      </c>
      <c r="H207" s="48">
        <f t="shared" si="36"/>
        <v>0.6624365482233503</v>
      </c>
      <c r="I207" s="6"/>
      <c r="J207" s="2">
        <f t="shared" si="37"/>
        <v>0.1649746192893401</v>
      </c>
      <c r="K207" s="2">
        <f t="shared" si="38"/>
        <v>0.82741116751269039</v>
      </c>
      <c r="L207" s="2">
        <f t="shared" si="39"/>
        <v>0</v>
      </c>
      <c r="M207" s="2">
        <f t="shared" si="40"/>
        <v>7.6142131979695105E-3</v>
      </c>
      <c r="N207" s="94">
        <v>65</v>
      </c>
      <c r="O207" s="94">
        <v>326</v>
      </c>
      <c r="P207" s="1"/>
      <c r="Q207" s="93">
        <v>2</v>
      </c>
      <c r="U207" s="94">
        <v>1</v>
      </c>
      <c r="V207" s="1"/>
      <c r="W207" s="1"/>
      <c r="X207" s="1"/>
      <c r="Y207" s="1"/>
      <c r="Z207" s="1"/>
      <c r="AA207" s="1"/>
      <c r="AB207" s="1"/>
      <c r="AG207" t="str">
        <f t="shared" si="41"/>
        <v>Stewartstown</v>
      </c>
      <c r="AH207" t="s">
        <v>13</v>
      </c>
      <c r="AI207">
        <v>2</v>
      </c>
      <c r="AK207" s="77">
        <v>33</v>
      </c>
      <c r="AL207" s="79">
        <v>7</v>
      </c>
      <c r="AM207" s="79">
        <v>190</v>
      </c>
      <c r="AN207" s="82">
        <v>73380</v>
      </c>
      <c r="AO207" s="82">
        <f t="shared" si="42"/>
        <v>33007</v>
      </c>
      <c r="AP207" t="s">
        <v>656</v>
      </c>
      <c r="AQ207">
        <f t="shared" si="43"/>
        <v>3373380</v>
      </c>
      <c r="AU207">
        <v>46.78</v>
      </c>
      <c r="AV207">
        <v>0.39</v>
      </c>
      <c r="AW207">
        <v>46.38</v>
      </c>
    </row>
    <row r="208" spans="1:49" hidden="1" outlineLevel="1" x14ac:dyDescent="0.2">
      <c r="A208" t="s">
        <v>647</v>
      </c>
      <c r="B208" s="7" t="s">
        <v>11</v>
      </c>
      <c r="C208" s="1">
        <f t="shared" si="33"/>
        <v>919</v>
      </c>
      <c r="D208" s="7">
        <f>IF(N208&gt;0, RANK(N208,(N208:P208,Q208:AE208)),0)</f>
        <v>2</v>
      </c>
      <c r="E208" s="7">
        <f>IF(O208&gt;0,RANK(O208,(N208:P208,Q208:AE208)),0)</f>
        <v>1</v>
      </c>
      <c r="F208" s="7">
        <f t="shared" si="34"/>
        <v>0</v>
      </c>
      <c r="G208" s="45">
        <f t="shared" si="35"/>
        <v>201</v>
      </c>
      <c r="H208" s="48">
        <f t="shared" si="36"/>
        <v>0.21871599564744287</v>
      </c>
      <c r="I208" s="6"/>
      <c r="J208" s="2">
        <f t="shared" si="37"/>
        <v>0.38411316648531013</v>
      </c>
      <c r="K208" s="2">
        <f t="shared" si="38"/>
        <v>0.60282916213275295</v>
      </c>
      <c r="L208" s="2">
        <f t="shared" si="39"/>
        <v>0</v>
      </c>
      <c r="M208" s="2">
        <f t="shared" si="40"/>
        <v>1.3057671381936919E-2</v>
      </c>
      <c r="N208" s="94">
        <v>353</v>
      </c>
      <c r="O208" s="94">
        <v>554</v>
      </c>
      <c r="P208" s="1"/>
      <c r="Q208" s="93">
        <v>12</v>
      </c>
      <c r="U208" s="94">
        <v>0</v>
      </c>
      <c r="V208" s="1"/>
      <c r="W208" s="1"/>
      <c r="X208" s="1"/>
      <c r="Y208" s="1"/>
      <c r="Z208" s="1"/>
      <c r="AA208" s="1"/>
      <c r="AB208" s="1"/>
      <c r="AG208" t="str">
        <f t="shared" si="41"/>
        <v>Stoddard</v>
      </c>
      <c r="AH208" t="s">
        <v>12</v>
      </c>
      <c r="AI208">
        <v>2</v>
      </c>
      <c r="AK208" s="77">
        <v>33</v>
      </c>
      <c r="AL208" s="79">
        <v>5</v>
      </c>
      <c r="AM208" s="79">
        <v>80</v>
      </c>
      <c r="AN208" s="82">
        <v>73700</v>
      </c>
      <c r="AO208" s="82">
        <f t="shared" si="42"/>
        <v>33005</v>
      </c>
      <c r="AP208" t="s">
        <v>656</v>
      </c>
      <c r="AQ208">
        <f t="shared" si="43"/>
        <v>3373700</v>
      </c>
      <c r="AU208">
        <v>53.01</v>
      </c>
      <c r="AV208">
        <v>2.13</v>
      </c>
      <c r="AW208">
        <v>50.88</v>
      </c>
    </row>
    <row r="209" spans="1:49" hidden="1" outlineLevel="1" x14ac:dyDescent="0.2">
      <c r="A209" t="s">
        <v>312</v>
      </c>
      <c r="B209" s="7" t="s">
        <v>11</v>
      </c>
      <c r="C209" s="1">
        <f t="shared" si="33"/>
        <v>2748</v>
      </c>
      <c r="D209" s="7">
        <f>IF(N209&gt;0, RANK(N209,(N209:P209,Q209:AE209)),0)</f>
        <v>2</v>
      </c>
      <c r="E209" s="7">
        <f>IF(O209&gt;0,RANK(O209,(N209:P209,Q209:AE209)),0)</f>
        <v>1</v>
      </c>
      <c r="F209" s="7">
        <f t="shared" si="34"/>
        <v>0</v>
      </c>
      <c r="G209" s="45">
        <f t="shared" si="35"/>
        <v>1087</v>
      </c>
      <c r="H209" s="48">
        <f t="shared" si="36"/>
        <v>0.39556040756914118</v>
      </c>
      <c r="I209" s="6"/>
      <c r="J209" s="2">
        <f t="shared" si="37"/>
        <v>0.29512372634643375</v>
      </c>
      <c r="K209" s="2">
        <f t="shared" si="38"/>
        <v>0.69068413391557493</v>
      </c>
      <c r="L209" s="2">
        <f t="shared" si="39"/>
        <v>0</v>
      </c>
      <c r="M209" s="2">
        <f t="shared" si="40"/>
        <v>1.4192139737991383E-2</v>
      </c>
      <c r="N209" s="94">
        <v>811</v>
      </c>
      <c r="O209" s="94">
        <v>1898</v>
      </c>
      <c r="P209" s="1"/>
      <c r="Q209" s="93">
        <v>39</v>
      </c>
      <c r="U209" s="94">
        <v>0</v>
      </c>
      <c r="V209" s="1"/>
      <c r="W209" s="1"/>
      <c r="X209" s="1"/>
      <c r="Y209" s="1"/>
      <c r="Z209" s="1"/>
      <c r="AA209" s="1"/>
      <c r="AB209" s="1"/>
      <c r="AG209" t="str">
        <f t="shared" si="41"/>
        <v>Strafford</v>
      </c>
      <c r="AH209" t="s">
        <v>312</v>
      </c>
      <c r="AI209">
        <v>1</v>
      </c>
      <c r="AK209" s="77">
        <v>33</v>
      </c>
      <c r="AL209" s="79">
        <v>17</v>
      </c>
      <c r="AM209" s="79">
        <v>65</v>
      </c>
      <c r="AN209" s="82">
        <v>73860</v>
      </c>
      <c r="AO209" s="82">
        <f t="shared" si="42"/>
        <v>33017</v>
      </c>
      <c r="AP209" t="s">
        <v>656</v>
      </c>
      <c r="AQ209">
        <f t="shared" si="43"/>
        <v>3373860</v>
      </c>
      <c r="AU209">
        <v>51.42</v>
      </c>
      <c r="AV209">
        <v>2.25</v>
      </c>
      <c r="AW209">
        <v>49.17</v>
      </c>
    </row>
    <row r="210" spans="1:49" hidden="1" outlineLevel="1" x14ac:dyDescent="0.2">
      <c r="A210" t="s">
        <v>234</v>
      </c>
      <c r="B210" s="7" t="s">
        <v>11</v>
      </c>
      <c r="C210" s="1">
        <f t="shared" si="33"/>
        <v>297</v>
      </c>
      <c r="D210" s="7">
        <f>IF(N210&gt;0, RANK(N210,(N210:P210,Q210:AE210)),0)</f>
        <v>2</v>
      </c>
      <c r="E210" s="7">
        <f>IF(O210&gt;0,RANK(O210,(N210:P210,Q210:AE210)),0)</f>
        <v>1</v>
      </c>
      <c r="F210" s="7">
        <f t="shared" si="34"/>
        <v>0</v>
      </c>
      <c r="G210" s="45">
        <f t="shared" si="35"/>
        <v>109</v>
      </c>
      <c r="H210" s="48">
        <f t="shared" si="36"/>
        <v>0.367003367003367</v>
      </c>
      <c r="I210" s="6"/>
      <c r="J210" s="2">
        <f t="shared" si="37"/>
        <v>0.30303030303030304</v>
      </c>
      <c r="K210" s="2">
        <f t="shared" si="38"/>
        <v>0.67003367003366998</v>
      </c>
      <c r="L210" s="2">
        <f t="shared" si="39"/>
        <v>0</v>
      </c>
      <c r="M210" s="2">
        <f t="shared" si="40"/>
        <v>2.6936026936027035E-2</v>
      </c>
      <c r="N210" s="94">
        <v>90</v>
      </c>
      <c r="O210" s="94">
        <v>199</v>
      </c>
      <c r="P210" s="1"/>
      <c r="Q210" s="93">
        <v>7</v>
      </c>
      <c r="U210" s="94">
        <v>1</v>
      </c>
      <c r="V210" s="1"/>
      <c r="W210" s="1"/>
      <c r="X210" s="1"/>
      <c r="Y210" s="1"/>
      <c r="Z210" s="1"/>
      <c r="AA210" s="1"/>
      <c r="AB210" s="1"/>
      <c r="AG210" t="str">
        <f t="shared" si="41"/>
        <v>Stratford</v>
      </c>
      <c r="AH210" t="s">
        <v>13</v>
      </c>
      <c r="AI210">
        <v>2</v>
      </c>
      <c r="AK210" s="77">
        <v>33</v>
      </c>
      <c r="AL210" s="79">
        <v>7</v>
      </c>
      <c r="AM210" s="79">
        <v>195</v>
      </c>
      <c r="AN210" s="82">
        <v>74180</v>
      </c>
      <c r="AO210" s="82">
        <f t="shared" si="42"/>
        <v>33007</v>
      </c>
      <c r="AP210" t="s">
        <v>656</v>
      </c>
      <c r="AQ210">
        <f t="shared" si="43"/>
        <v>3374180</v>
      </c>
      <c r="AU210">
        <v>80</v>
      </c>
      <c r="AV210">
        <v>0.14000000000000001</v>
      </c>
      <c r="AW210">
        <v>79.849999999999994</v>
      </c>
    </row>
    <row r="211" spans="1:49" hidden="1" outlineLevel="1" x14ac:dyDescent="0.2">
      <c r="A211" t="s">
        <v>492</v>
      </c>
      <c r="B211" s="7" t="s">
        <v>11</v>
      </c>
      <c r="C211" s="1">
        <f t="shared" si="33"/>
        <v>5442</v>
      </c>
      <c r="D211" s="7">
        <f>IF(N211&gt;0, RANK(N211,(N211:P211,Q211:AE211)),0)</f>
        <v>2</v>
      </c>
      <c r="E211" s="7">
        <f>IF(O211&gt;0,RANK(O211,(N211:P211,Q211:AE211)),0)</f>
        <v>1</v>
      </c>
      <c r="F211" s="7">
        <f t="shared" si="34"/>
        <v>0</v>
      </c>
      <c r="G211" s="45">
        <f t="shared" si="35"/>
        <v>1351</v>
      </c>
      <c r="H211" s="48">
        <f t="shared" si="36"/>
        <v>0.24825431826534361</v>
      </c>
      <c r="I211" s="6"/>
      <c r="J211" s="2">
        <f t="shared" si="37"/>
        <v>0.37228959941198086</v>
      </c>
      <c r="K211" s="2">
        <f t="shared" si="38"/>
        <v>0.62054391767732453</v>
      </c>
      <c r="L211" s="2">
        <f t="shared" si="39"/>
        <v>0</v>
      </c>
      <c r="M211" s="2">
        <f t="shared" si="40"/>
        <v>7.1664829106946604E-3</v>
      </c>
      <c r="N211" s="94">
        <v>2026</v>
      </c>
      <c r="O211" s="94">
        <v>3377</v>
      </c>
      <c r="P211" s="1"/>
      <c r="Q211" s="93">
        <v>34</v>
      </c>
      <c r="U211" s="94">
        <v>5</v>
      </c>
      <c r="V211" s="1"/>
      <c r="W211" s="1"/>
      <c r="X211" s="1"/>
      <c r="Y211" s="1"/>
      <c r="Z211" s="1"/>
      <c r="AA211" s="1"/>
      <c r="AB211" s="1"/>
      <c r="AG211" t="str">
        <f t="shared" si="41"/>
        <v>Stratham</v>
      </c>
      <c r="AH211" t="s">
        <v>289</v>
      </c>
      <c r="AI211">
        <v>1</v>
      </c>
      <c r="AK211" s="77">
        <v>33</v>
      </c>
      <c r="AL211" s="79">
        <v>15</v>
      </c>
      <c r="AM211" s="79">
        <v>180</v>
      </c>
      <c r="AN211" s="82">
        <v>74340</v>
      </c>
      <c r="AO211" s="82">
        <f t="shared" si="42"/>
        <v>33015</v>
      </c>
      <c r="AP211" t="s">
        <v>656</v>
      </c>
      <c r="AQ211">
        <f t="shared" si="43"/>
        <v>3374340</v>
      </c>
      <c r="AU211">
        <v>15.48</v>
      </c>
      <c r="AV211">
        <v>0.37</v>
      </c>
      <c r="AW211">
        <v>15.11</v>
      </c>
    </row>
    <row r="212" spans="1:49" hidden="1" outlineLevel="1" x14ac:dyDescent="0.2">
      <c r="A212" t="s">
        <v>493</v>
      </c>
      <c r="B212" s="7" t="s">
        <v>11</v>
      </c>
      <c r="C212" s="1">
        <f t="shared" si="33"/>
        <v>482</v>
      </c>
      <c r="D212" s="7">
        <f>IF(N212&gt;0, RANK(N212,(N212:P212,Q212:AE212)),0)</f>
        <v>2</v>
      </c>
      <c r="E212" s="7">
        <f>IF(O212&gt;0,RANK(O212,(N212:P212,Q212:AE212)),0)</f>
        <v>1</v>
      </c>
      <c r="F212" s="7">
        <f t="shared" si="34"/>
        <v>0</v>
      </c>
      <c r="G212" s="45">
        <f t="shared" si="35"/>
        <v>16</v>
      </c>
      <c r="H212" s="48">
        <f t="shared" si="36"/>
        <v>3.3195020746887967E-2</v>
      </c>
      <c r="I212" s="6"/>
      <c r="J212" s="2">
        <f t="shared" si="37"/>
        <v>0.47925311203319504</v>
      </c>
      <c r="K212" s="2">
        <f t="shared" si="38"/>
        <v>0.51244813278008294</v>
      </c>
      <c r="L212" s="2">
        <f t="shared" si="39"/>
        <v>0</v>
      </c>
      <c r="M212" s="2">
        <f t="shared" si="40"/>
        <v>8.2987551867219622E-3</v>
      </c>
      <c r="N212" s="94">
        <v>231</v>
      </c>
      <c r="O212" s="94">
        <v>247</v>
      </c>
      <c r="P212" s="1"/>
      <c r="Q212" s="93">
        <v>4</v>
      </c>
      <c r="U212" s="94">
        <v>0</v>
      </c>
      <c r="V212" s="1"/>
      <c r="W212" s="1"/>
      <c r="X212" s="1"/>
      <c r="Y212" s="1"/>
      <c r="Z212" s="1"/>
      <c r="AA212" s="1"/>
      <c r="AB212" s="1"/>
      <c r="AG212" t="str">
        <f t="shared" si="41"/>
        <v>Sugar Hill</v>
      </c>
      <c r="AH212" t="s">
        <v>14</v>
      </c>
      <c r="AI212">
        <v>2</v>
      </c>
      <c r="AK212" s="77">
        <v>33</v>
      </c>
      <c r="AL212" s="79">
        <v>9</v>
      </c>
      <c r="AM212" s="79">
        <v>167</v>
      </c>
      <c r="AN212" s="82">
        <v>74740</v>
      </c>
      <c r="AO212" s="82">
        <f t="shared" si="42"/>
        <v>33009</v>
      </c>
      <c r="AP212" t="s">
        <v>656</v>
      </c>
      <c r="AQ212">
        <f t="shared" si="43"/>
        <v>3374740</v>
      </c>
      <c r="AU212">
        <v>17.23</v>
      </c>
      <c r="AV212">
        <v>0.11</v>
      </c>
      <c r="AW212">
        <v>17.11</v>
      </c>
    </row>
    <row r="213" spans="1:49" hidden="1" outlineLevel="1" x14ac:dyDescent="0.2">
      <c r="A213" t="s">
        <v>970</v>
      </c>
      <c r="B213" s="7" t="s">
        <v>11</v>
      </c>
      <c r="C213" s="1">
        <f t="shared" si="33"/>
        <v>399</v>
      </c>
      <c r="D213" s="7">
        <f>IF(N213&gt;0, RANK(N213,(N213:P213,Q213:AE213)),0)</f>
        <v>2</v>
      </c>
      <c r="E213" s="7">
        <f>IF(O213&gt;0,RANK(O213,(N213:P213,Q213:AE213)),0)</f>
        <v>1</v>
      </c>
      <c r="F213" s="7">
        <f t="shared" si="34"/>
        <v>0</v>
      </c>
      <c r="G213" s="45">
        <f t="shared" si="35"/>
        <v>109</v>
      </c>
      <c r="H213" s="48">
        <f t="shared" si="36"/>
        <v>0.27318295739348369</v>
      </c>
      <c r="I213" s="6"/>
      <c r="J213" s="2">
        <f t="shared" si="37"/>
        <v>0.34837092731829572</v>
      </c>
      <c r="K213" s="2">
        <f t="shared" si="38"/>
        <v>0.62155388471177941</v>
      </c>
      <c r="L213" s="2">
        <f t="shared" si="39"/>
        <v>0</v>
      </c>
      <c r="M213" s="2">
        <f t="shared" si="40"/>
        <v>3.007518796992481E-2</v>
      </c>
      <c r="N213" s="94">
        <v>139</v>
      </c>
      <c r="O213" s="94">
        <v>248</v>
      </c>
      <c r="P213" s="1"/>
      <c r="Q213" s="93">
        <v>10</v>
      </c>
      <c r="U213" s="94">
        <v>2</v>
      </c>
      <c r="V213" s="1"/>
      <c r="W213" s="1"/>
      <c r="X213" s="1"/>
      <c r="Y213" s="1"/>
      <c r="Z213" s="1"/>
      <c r="AA213" s="1"/>
      <c r="AB213" s="1"/>
      <c r="AG213" t="str">
        <f t="shared" si="41"/>
        <v>Sullivan</v>
      </c>
      <c r="AH213" t="s">
        <v>12</v>
      </c>
      <c r="AI213">
        <v>2</v>
      </c>
      <c r="AK213" s="77">
        <v>33</v>
      </c>
      <c r="AL213" s="79">
        <v>5</v>
      </c>
      <c r="AM213" s="79">
        <v>85</v>
      </c>
      <c r="AN213" s="82">
        <v>74900</v>
      </c>
      <c r="AO213" s="82">
        <f t="shared" si="42"/>
        <v>33005</v>
      </c>
      <c r="AP213" t="s">
        <v>656</v>
      </c>
      <c r="AQ213">
        <f t="shared" si="43"/>
        <v>3374900</v>
      </c>
      <c r="AU213">
        <v>18.7</v>
      </c>
      <c r="AV213">
        <v>0.19</v>
      </c>
      <c r="AW213">
        <v>18.510000000000002</v>
      </c>
    </row>
    <row r="214" spans="1:49" hidden="1" outlineLevel="1" x14ac:dyDescent="0.2">
      <c r="A214" t="s">
        <v>494</v>
      </c>
      <c r="B214" s="7" t="s">
        <v>11</v>
      </c>
      <c r="C214" s="1">
        <f t="shared" si="33"/>
        <v>2413</v>
      </c>
      <c r="D214" s="7">
        <f>IF(N214&gt;0, RANK(N214,(N214:P214,Q214:AE214)),0)</f>
        <v>2</v>
      </c>
      <c r="E214" s="7">
        <f>IF(O214&gt;0,RANK(O214,(N214:P214,Q214:AE214)),0)</f>
        <v>1</v>
      </c>
      <c r="F214" s="7">
        <f t="shared" si="34"/>
        <v>0</v>
      </c>
      <c r="G214" s="45">
        <f t="shared" si="35"/>
        <v>853</v>
      </c>
      <c r="H214" s="48">
        <f t="shared" si="36"/>
        <v>0.35350186489846663</v>
      </c>
      <c r="I214" s="6"/>
      <c r="J214" s="2">
        <f t="shared" si="37"/>
        <v>0.31661831744716123</v>
      </c>
      <c r="K214" s="2">
        <f t="shared" si="38"/>
        <v>0.67012018234562787</v>
      </c>
      <c r="L214" s="2">
        <f t="shared" si="39"/>
        <v>0</v>
      </c>
      <c r="M214" s="2">
        <f t="shared" si="40"/>
        <v>1.3261500207210841E-2</v>
      </c>
      <c r="N214" s="94">
        <v>764</v>
      </c>
      <c r="O214" s="94">
        <v>1617</v>
      </c>
      <c r="P214" s="1"/>
      <c r="Q214" s="93">
        <v>31</v>
      </c>
      <c r="U214" s="94">
        <v>1</v>
      </c>
      <c r="V214" s="1"/>
      <c r="W214" s="1"/>
      <c r="X214" s="1"/>
      <c r="Y214" s="1"/>
      <c r="Z214" s="1"/>
      <c r="AA214" s="1"/>
      <c r="AB214" s="1"/>
      <c r="AG214" t="str">
        <f t="shared" si="41"/>
        <v>Sunapee</v>
      </c>
      <c r="AH214" t="s">
        <v>970</v>
      </c>
      <c r="AI214">
        <v>2</v>
      </c>
      <c r="AK214" s="77">
        <v>33</v>
      </c>
      <c r="AL214" s="79">
        <v>19</v>
      </c>
      <c r="AM214" s="79">
        <v>65</v>
      </c>
      <c r="AN214" s="82">
        <v>75060</v>
      </c>
      <c r="AO214" s="82">
        <f t="shared" si="42"/>
        <v>33019</v>
      </c>
      <c r="AP214" t="s">
        <v>656</v>
      </c>
      <c r="AQ214">
        <f t="shared" si="43"/>
        <v>3375060</v>
      </c>
      <c r="AU214">
        <v>25.2</v>
      </c>
      <c r="AV214">
        <v>4.08</v>
      </c>
      <c r="AW214">
        <v>21.12</v>
      </c>
    </row>
    <row r="215" spans="1:49" hidden="1" outlineLevel="1" x14ac:dyDescent="0.2">
      <c r="A215" t="s">
        <v>129</v>
      </c>
      <c r="B215" s="7" t="s">
        <v>11</v>
      </c>
      <c r="C215" s="1">
        <f t="shared" si="33"/>
        <v>552</v>
      </c>
      <c r="D215" s="7">
        <f>IF(N215&gt;0, RANK(N215,(N215:P215,Q215:AE215)),0)</f>
        <v>2</v>
      </c>
      <c r="E215" s="7">
        <f>IF(O215&gt;0,RANK(O215,(N215:P215,Q215:AE215)),0)</f>
        <v>1</v>
      </c>
      <c r="F215" s="7">
        <f t="shared" si="34"/>
        <v>0</v>
      </c>
      <c r="G215" s="45">
        <f t="shared" si="35"/>
        <v>133</v>
      </c>
      <c r="H215" s="48">
        <f t="shared" si="36"/>
        <v>0.24094202898550723</v>
      </c>
      <c r="I215" s="6"/>
      <c r="J215" s="2">
        <f t="shared" si="37"/>
        <v>0.375</v>
      </c>
      <c r="K215" s="2">
        <f t="shared" si="38"/>
        <v>0.61594202898550721</v>
      </c>
      <c r="L215" s="2">
        <f t="shared" si="39"/>
        <v>0</v>
      </c>
      <c r="M215" s="2">
        <f t="shared" si="40"/>
        <v>9.0579710144927938E-3</v>
      </c>
      <c r="N215" s="94">
        <v>207</v>
      </c>
      <c r="O215" s="94">
        <v>340</v>
      </c>
      <c r="P215" s="1"/>
      <c r="Q215" s="93">
        <v>5</v>
      </c>
      <c r="U215" s="94">
        <v>0</v>
      </c>
      <c r="V215" s="1"/>
      <c r="W215" s="1"/>
      <c r="X215" s="1"/>
      <c r="Y215" s="1"/>
      <c r="Z215" s="1"/>
      <c r="AA215" s="1"/>
      <c r="AB215" s="1"/>
      <c r="AG215" t="str">
        <f t="shared" si="41"/>
        <v>Surry</v>
      </c>
      <c r="AH215" t="s">
        <v>12</v>
      </c>
      <c r="AI215">
        <v>2</v>
      </c>
      <c r="AK215" s="77">
        <v>33</v>
      </c>
      <c r="AL215" s="79">
        <v>5</v>
      </c>
      <c r="AM215" s="79">
        <v>90</v>
      </c>
      <c r="AN215" s="82">
        <v>75300</v>
      </c>
      <c r="AO215" s="82">
        <f t="shared" si="42"/>
        <v>33005</v>
      </c>
      <c r="AP215" t="s">
        <v>656</v>
      </c>
      <c r="AQ215">
        <f t="shared" si="43"/>
        <v>3375300</v>
      </c>
      <c r="AU215">
        <v>15.89</v>
      </c>
      <c r="AV215">
        <v>0.32</v>
      </c>
      <c r="AW215">
        <v>15.58</v>
      </c>
    </row>
    <row r="216" spans="1:49" hidden="1" outlineLevel="1" x14ac:dyDescent="0.2">
      <c r="A216" t="s">
        <v>885</v>
      </c>
      <c r="B216" s="7" t="s">
        <v>11</v>
      </c>
      <c r="C216" s="1">
        <f t="shared" si="33"/>
        <v>1352</v>
      </c>
      <c r="D216" s="7">
        <f>IF(N216&gt;0, RANK(N216,(N216:P216,Q216:AE216)),0)</f>
        <v>2</v>
      </c>
      <c r="E216" s="7">
        <f>IF(O216&gt;0,RANK(O216,(N216:P216,Q216:AE216)),0)</f>
        <v>1</v>
      </c>
      <c r="F216" s="7">
        <f t="shared" si="34"/>
        <v>0</v>
      </c>
      <c r="G216" s="45">
        <f t="shared" si="35"/>
        <v>295</v>
      </c>
      <c r="H216" s="48">
        <f t="shared" si="36"/>
        <v>0.21819526627218935</v>
      </c>
      <c r="I216" s="6"/>
      <c r="J216" s="2">
        <f t="shared" si="37"/>
        <v>0.38461538461538464</v>
      </c>
      <c r="K216" s="2">
        <f t="shared" si="38"/>
        <v>0.60281065088757402</v>
      </c>
      <c r="L216" s="2">
        <f t="shared" si="39"/>
        <v>0</v>
      </c>
      <c r="M216" s="2">
        <f t="shared" si="40"/>
        <v>1.2573964497041401E-2</v>
      </c>
      <c r="N216" s="94">
        <v>520</v>
      </c>
      <c r="O216" s="94">
        <v>815</v>
      </c>
      <c r="P216" s="1"/>
      <c r="Q216" s="93">
        <v>16</v>
      </c>
      <c r="U216" s="94">
        <v>1</v>
      </c>
      <c r="V216" s="1"/>
      <c r="W216" s="1"/>
      <c r="X216" s="1"/>
      <c r="Y216" s="1"/>
      <c r="Z216" s="1"/>
      <c r="AA216" s="1"/>
      <c r="AB216" s="1"/>
      <c r="AG216" t="str">
        <f t="shared" si="41"/>
        <v>Sutton</v>
      </c>
      <c r="AH216" t="s">
        <v>16</v>
      </c>
      <c r="AI216">
        <v>2</v>
      </c>
      <c r="AK216" s="77">
        <v>33</v>
      </c>
      <c r="AL216" s="79">
        <v>13</v>
      </c>
      <c r="AM216" s="79">
        <v>120</v>
      </c>
      <c r="AN216" s="82">
        <v>75460</v>
      </c>
      <c r="AO216" s="82">
        <f t="shared" si="42"/>
        <v>33013</v>
      </c>
      <c r="AP216" t="s">
        <v>656</v>
      </c>
      <c r="AQ216">
        <f t="shared" si="43"/>
        <v>3375460</v>
      </c>
      <c r="AU216">
        <v>43.14</v>
      </c>
      <c r="AV216">
        <v>0.8</v>
      </c>
      <c r="AW216">
        <v>42.34</v>
      </c>
    </row>
    <row r="217" spans="1:49" hidden="1" outlineLevel="1" x14ac:dyDescent="0.2">
      <c r="A217" t="s">
        <v>585</v>
      </c>
      <c r="B217" s="7" t="s">
        <v>11</v>
      </c>
      <c r="C217" s="1">
        <f t="shared" si="33"/>
        <v>3750</v>
      </c>
      <c r="D217" s="7">
        <f>IF(N217&gt;0, RANK(N217,(N217:P217,Q217:AE217)),0)</f>
        <v>2</v>
      </c>
      <c r="E217" s="7">
        <f>IF(O217&gt;0,RANK(O217,(N217:P217,Q217:AE217)),0)</f>
        <v>1</v>
      </c>
      <c r="F217" s="7">
        <f t="shared" si="34"/>
        <v>0</v>
      </c>
      <c r="G217" s="45">
        <f t="shared" si="35"/>
        <v>1109</v>
      </c>
      <c r="H217" s="48">
        <f t="shared" si="36"/>
        <v>0.29573333333333335</v>
      </c>
      <c r="I217" s="6"/>
      <c r="J217" s="2">
        <f t="shared" si="37"/>
        <v>0.34533333333333333</v>
      </c>
      <c r="K217" s="2">
        <f t="shared" si="38"/>
        <v>0.64106666666666667</v>
      </c>
      <c r="L217" s="2">
        <f t="shared" si="39"/>
        <v>0</v>
      </c>
      <c r="M217" s="2">
        <f t="shared" si="40"/>
        <v>1.3600000000000056E-2</v>
      </c>
      <c r="N217" s="94">
        <v>1295</v>
      </c>
      <c r="O217" s="94">
        <v>2404</v>
      </c>
      <c r="P217" s="1"/>
      <c r="Q217" s="93">
        <v>45</v>
      </c>
      <c r="U217" s="94">
        <v>6</v>
      </c>
      <c r="V217" s="1"/>
      <c r="W217" s="1"/>
      <c r="X217" s="1"/>
      <c r="Y217" s="1"/>
      <c r="Z217" s="1"/>
      <c r="AA217" s="1"/>
      <c r="AB217" s="1"/>
      <c r="AG217" t="str">
        <f t="shared" si="41"/>
        <v>Swanzey</v>
      </c>
      <c r="AH217" t="s">
        <v>12</v>
      </c>
      <c r="AI217">
        <v>2</v>
      </c>
      <c r="AK217" s="77">
        <v>33</v>
      </c>
      <c r="AL217" s="79">
        <v>5</v>
      </c>
      <c r="AM217" s="79">
        <v>95</v>
      </c>
      <c r="AN217" s="82">
        <v>75700</v>
      </c>
      <c r="AO217" s="82">
        <f t="shared" si="42"/>
        <v>33005</v>
      </c>
      <c r="AP217" t="s">
        <v>656</v>
      </c>
      <c r="AQ217">
        <f t="shared" si="43"/>
        <v>3375700</v>
      </c>
      <c r="AU217">
        <v>45.35</v>
      </c>
      <c r="AV217">
        <v>0.36</v>
      </c>
      <c r="AW217">
        <v>44.99</v>
      </c>
    </row>
    <row r="218" spans="1:49" hidden="1" outlineLevel="1" x14ac:dyDescent="0.2">
      <c r="A218" t="s">
        <v>586</v>
      </c>
      <c r="B218" s="7" t="s">
        <v>11</v>
      </c>
      <c r="C218" s="1">
        <f t="shared" si="33"/>
        <v>1763</v>
      </c>
      <c r="D218" s="7">
        <f>IF(N218&gt;0, RANK(N218,(N218:P218,Q218:AE218)),0)</f>
        <v>2</v>
      </c>
      <c r="E218" s="7">
        <f>IF(O218&gt;0,RANK(O218,(N218:P218,Q218:AE218)),0)</f>
        <v>1</v>
      </c>
      <c r="F218" s="7">
        <f t="shared" si="34"/>
        <v>0</v>
      </c>
      <c r="G218" s="45">
        <f t="shared" si="35"/>
        <v>450</v>
      </c>
      <c r="H218" s="48">
        <f t="shared" si="36"/>
        <v>0.25524673851389679</v>
      </c>
      <c r="I218" s="6"/>
      <c r="J218" s="2">
        <f t="shared" si="37"/>
        <v>0.36528644356211004</v>
      </c>
      <c r="K218" s="2">
        <f t="shared" si="38"/>
        <v>0.62053318207600683</v>
      </c>
      <c r="L218" s="2">
        <f t="shared" si="39"/>
        <v>0</v>
      </c>
      <c r="M218" s="2">
        <f t="shared" si="40"/>
        <v>1.418037436188313E-2</v>
      </c>
      <c r="N218" s="94">
        <v>644</v>
      </c>
      <c r="O218" s="94">
        <v>1094</v>
      </c>
      <c r="P218" s="1"/>
      <c r="Q218" s="93">
        <v>24</v>
      </c>
      <c r="U218" s="94">
        <v>1</v>
      </c>
      <c r="V218" s="1"/>
      <c r="W218" s="1"/>
      <c r="X218" s="1"/>
      <c r="Y218" s="1"/>
      <c r="Z218" s="1"/>
      <c r="AA218" s="1"/>
      <c r="AB218" s="1"/>
      <c r="AG218" t="str">
        <f t="shared" si="41"/>
        <v>Tamworth</v>
      </c>
      <c r="AH218" t="s">
        <v>792</v>
      </c>
      <c r="AI218">
        <v>1</v>
      </c>
      <c r="AK218" s="77">
        <v>33</v>
      </c>
      <c r="AL218" s="79">
        <v>3</v>
      </c>
      <c r="AM218" s="79">
        <v>80</v>
      </c>
      <c r="AN218" s="82">
        <v>76100</v>
      </c>
      <c r="AO218" s="82">
        <f t="shared" si="42"/>
        <v>33003</v>
      </c>
      <c r="AP218" t="s">
        <v>656</v>
      </c>
      <c r="AQ218">
        <f t="shared" si="43"/>
        <v>3376100</v>
      </c>
      <c r="AU218">
        <v>60.75</v>
      </c>
      <c r="AV218">
        <v>0.82</v>
      </c>
      <c r="AW218">
        <v>59.93</v>
      </c>
    </row>
    <row r="219" spans="1:49" hidden="1" outlineLevel="1" x14ac:dyDescent="0.2">
      <c r="A219" t="s">
        <v>163</v>
      </c>
      <c r="B219" s="7" t="s">
        <v>11</v>
      </c>
      <c r="C219" s="1">
        <f t="shared" si="33"/>
        <v>946</v>
      </c>
      <c r="D219" s="7">
        <f>IF(N219&gt;0, RANK(N219,(N219:P219,Q219:AE219)),0)</f>
        <v>2</v>
      </c>
      <c r="E219" s="7">
        <f>IF(O219&gt;0,RANK(O219,(N219:P219,Q219:AE219)),0)</f>
        <v>1</v>
      </c>
      <c r="F219" s="7">
        <f t="shared" si="34"/>
        <v>0</v>
      </c>
      <c r="G219" s="45">
        <f t="shared" si="35"/>
        <v>214</v>
      </c>
      <c r="H219" s="48">
        <f t="shared" si="36"/>
        <v>0.22621564482029599</v>
      </c>
      <c r="I219" s="6"/>
      <c r="J219" s="2">
        <f t="shared" si="37"/>
        <v>0.38054968287526425</v>
      </c>
      <c r="K219" s="2">
        <f t="shared" si="38"/>
        <v>0.60676532769556024</v>
      </c>
      <c r="L219" s="2">
        <f t="shared" si="39"/>
        <v>0</v>
      </c>
      <c r="M219" s="2">
        <f t="shared" si="40"/>
        <v>1.2684989429175508E-2</v>
      </c>
      <c r="N219" s="94">
        <v>360</v>
      </c>
      <c r="O219" s="94">
        <v>574</v>
      </c>
      <c r="P219" s="1"/>
      <c r="Q219" s="93">
        <v>12</v>
      </c>
      <c r="U219" s="94">
        <v>0</v>
      </c>
      <c r="V219" s="1"/>
      <c r="W219" s="1"/>
      <c r="X219" s="1"/>
      <c r="Y219" s="1"/>
      <c r="Z219" s="1"/>
      <c r="AA219" s="1"/>
      <c r="AB219" s="1"/>
      <c r="AG219" t="str">
        <f t="shared" si="41"/>
        <v>Temple</v>
      </c>
      <c r="AH219" t="s">
        <v>15</v>
      </c>
      <c r="AI219">
        <v>2</v>
      </c>
      <c r="AK219" s="77">
        <v>33</v>
      </c>
      <c r="AL219" s="79">
        <v>11</v>
      </c>
      <c r="AM219" s="79">
        <v>140</v>
      </c>
      <c r="AN219" s="82">
        <v>76260</v>
      </c>
      <c r="AO219" s="82">
        <f t="shared" si="42"/>
        <v>33011</v>
      </c>
      <c r="AP219" t="s">
        <v>656</v>
      </c>
      <c r="AQ219">
        <f t="shared" si="43"/>
        <v>3376260</v>
      </c>
      <c r="AU219">
        <v>23.46</v>
      </c>
      <c r="AV219">
        <v>0.22</v>
      </c>
      <c r="AW219">
        <v>23.24</v>
      </c>
    </row>
    <row r="220" spans="1:49" hidden="1" outlineLevel="1" x14ac:dyDescent="0.2">
      <c r="A220" t="s">
        <v>587</v>
      </c>
      <c r="B220" s="7" t="s">
        <v>11</v>
      </c>
      <c r="C220" s="1">
        <f t="shared" si="33"/>
        <v>1690</v>
      </c>
      <c r="D220" s="7">
        <f>IF(N220&gt;0, RANK(N220,(N220:P220,Q220:AE220)),0)</f>
        <v>2</v>
      </c>
      <c r="E220" s="7">
        <f>IF(O220&gt;0,RANK(O220,(N220:P220,Q220:AE220)),0)</f>
        <v>1</v>
      </c>
      <c r="F220" s="7">
        <f t="shared" si="34"/>
        <v>0</v>
      </c>
      <c r="G220" s="45">
        <f t="shared" si="35"/>
        <v>514</v>
      </c>
      <c r="H220" s="48">
        <f t="shared" si="36"/>
        <v>0.30414201183431955</v>
      </c>
      <c r="I220" s="6"/>
      <c r="J220" s="2">
        <f t="shared" si="37"/>
        <v>0.33905325443786982</v>
      </c>
      <c r="K220" s="2">
        <f t="shared" si="38"/>
        <v>0.64319526627218937</v>
      </c>
      <c r="L220" s="2">
        <f t="shared" si="39"/>
        <v>0</v>
      </c>
      <c r="M220" s="2">
        <f t="shared" si="40"/>
        <v>1.7751479289940808E-2</v>
      </c>
      <c r="N220" s="94">
        <v>573</v>
      </c>
      <c r="O220" s="94">
        <v>1087</v>
      </c>
      <c r="P220" s="1"/>
      <c r="Q220" s="93">
        <v>29</v>
      </c>
      <c r="U220" s="94">
        <v>1</v>
      </c>
      <c r="V220" s="1"/>
      <c r="W220" s="1"/>
      <c r="X220" s="1"/>
      <c r="Y220" s="1"/>
      <c r="Z220" s="1"/>
      <c r="AA220" s="1"/>
      <c r="AB220" s="1"/>
      <c r="AG220" t="str">
        <f t="shared" si="41"/>
        <v>Thornton</v>
      </c>
      <c r="AH220" t="s">
        <v>14</v>
      </c>
      <c r="AI220">
        <v>2</v>
      </c>
      <c r="AK220" s="77">
        <v>33</v>
      </c>
      <c r="AL220" s="79">
        <v>9</v>
      </c>
      <c r="AM220" s="79">
        <v>170</v>
      </c>
      <c r="AN220" s="82">
        <v>76740</v>
      </c>
      <c r="AO220" s="82">
        <f t="shared" si="42"/>
        <v>33009</v>
      </c>
      <c r="AP220" t="s">
        <v>656</v>
      </c>
      <c r="AQ220">
        <f t="shared" si="43"/>
        <v>3376740</v>
      </c>
      <c r="AU220">
        <v>50.82</v>
      </c>
      <c r="AV220">
        <v>0.42</v>
      </c>
      <c r="AW220">
        <v>50.4</v>
      </c>
    </row>
    <row r="221" spans="1:49" hidden="1" outlineLevel="1" x14ac:dyDescent="0.2">
      <c r="A221" t="s">
        <v>588</v>
      </c>
      <c r="B221" s="7" t="s">
        <v>11</v>
      </c>
      <c r="C221" s="1">
        <f t="shared" si="33"/>
        <v>2021</v>
      </c>
      <c r="D221" s="7">
        <f>IF(N221&gt;0, RANK(N221,(N221:P221,Q221:AE221)),0)</f>
        <v>2</v>
      </c>
      <c r="E221" s="7">
        <f>IF(O221&gt;0,RANK(O221,(N221:P221,Q221:AE221)),0)</f>
        <v>1</v>
      </c>
      <c r="F221" s="7">
        <f t="shared" si="34"/>
        <v>0</v>
      </c>
      <c r="G221" s="45">
        <f t="shared" si="35"/>
        <v>922</v>
      </c>
      <c r="H221" s="48">
        <f t="shared" si="36"/>
        <v>0.4562097971301336</v>
      </c>
      <c r="I221" s="6"/>
      <c r="J221" s="2">
        <f t="shared" si="37"/>
        <v>0.26175160811479464</v>
      </c>
      <c r="K221" s="2">
        <f t="shared" si="38"/>
        <v>0.71796140524492824</v>
      </c>
      <c r="L221" s="2">
        <f t="shared" si="39"/>
        <v>0</v>
      </c>
      <c r="M221" s="2">
        <f t="shared" si="40"/>
        <v>2.0286986640277171E-2</v>
      </c>
      <c r="N221" s="94">
        <v>529</v>
      </c>
      <c r="O221" s="94">
        <v>1451</v>
      </c>
      <c r="P221" s="1"/>
      <c r="Q221" s="93">
        <v>39</v>
      </c>
      <c r="U221" s="94">
        <v>2</v>
      </c>
      <c r="V221" s="1"/>
      <c r="W221" s="1"/>
      <c r="X221" s="1"/>
      <c r="Y221" s="1"/>
      <c r="Z221" s="1"/>
      <c r="AA221" s="1"/>
      <c r="AB221" s="1"/>
      <c r="AG221" t="str">
        <f t="shared" si="41"/>
        <v>Tilton</v>
      </c>
      <c r="AH221" t="s">
        <v>307</v>
      </c>
      <c r="AI221">
        <v>1</v>
      </c>
      <c r="AK221" s="77">
        <v>33</v>
      </c>
      <c r="AL221" s="79">
        <v>1</v>
      </c>
      <c r="AM221" s="79">
        <v>55</v>
      </c>
      <c r="AN221" s="82">
        <v>77060</v>
      </c>
      <c r="AO221" s="82">
        <f t="shared" si="42"/>
        <v>33001</v>
      </c>
      <c r="AP221" t="s">
        <v>656</v>
      </c>
      <c r="AQ221">
        <f t="shared" si="43"/>
        <v>3377060</v>
      </c>
      <c r="AU221">
        <v>12.03</v>
      </c>
      <c r="AV221">
        <v>0.57999999999999996</v>
      </c>
      <c r="AW221">
        <v>11.44</v>
      </c>
    </row>
    <row r="222" spans="1:49" hidden="1" outlineLevel="1" x14ac:dyDescent="0.2">
      <c r="A222" t="s">
        <v>165</v>
      </c>
      <c r="B222" s="7" t="s">
        <v>11</v>
      </c>
      <c r="C222" s="1">
        <f t="shared" si="33"/>
        <v>1099</v>
      </c>
      <c r="D222" s="7">
        <f>IF(N222&gt;0, RANK(N222,(N222:P222,Q222:AE222)),0)</f>
        <v>2</v>
      </c>
      <c r="E222" s="7">
        <f>IF(O222&gt;0,RANK(O222,(N222:P222,Q222:AE222)),0)</f>
        <v>1</v>
      </c>
      <c r="F222" s="7">
        <f t="shared" si="34"/>
        <v>0</v>
      </c>
      <c r="G222" s="45">
        <f t="shared" si="35"/>
        <v>435</v>
      </c>
      <c r="H222" s="48">
        <f t="shared" si="36"/>
        <v>0.39581437670609643</v>
      </c>
      <c r="I222" s="6"/>
      <c r="J222" s="2">
        <f t="shared" si="37"/>
        <v>0.29026387625113742</v>
      </c>
      <c r="K222" s="2">
        <f t="shared" si="38"/>
        <v>0.6860782529572339</v>
      </c>
      <c r="L222" s="2">
        <f t="shared" si="39"/>
        <v>0</v>
      </c>
      <c r="M222" s="2">
        <f t="shared" si="40"/>
        <v>2.3657870791628732E-2</v>
      </c>
      <c r="N222" s="94">
        <v>319</v>
      </c>
      <c r="O222" s="94">
        <v>754</v>
      </c>
      <c r="P222" s="1"/>
      <c r="Q222" s="93">
        <v>24</v>
      </c>
      <c r="U222" s="94">
        <v>2</v>
      </c>
      <c r="V222" s="1"/>
      <c r="W222" s="1"/>
      <c r="X222" s="1"/>
      <c r="Y222" s="1"/>
      <c r="Z222" s="1"/>
      <c r="AA222" s="1"/>
      <c r="AB222" s="1"/>
      <c r="AG222" t="str">
        <f t="shared" si="41"/>
        <v>Troy</v>
      </c>
      <c r="AH222" t="s">
        <v>12</v>
      </c>
      <c r="AI222">
        <v>2</v>
      </c>
      <c r="AK222" s="77">
        <v>33</v>
      </c>
      <c r="AL222" s="79">
        <v>5</v>
      </c>
      <c r="AM222" s="79">
        <v>100</v>
      </c>
      <c r="AN222" s="82">
        <v>77380</v>
      </c>
      <c r="AO222" s="82">
        <f t="shared" si="42"/>
        <v>33005</v>
      </c>
      <c r="AP222" t="s">
        <v>656</v>
      </c>
      <c r="AQ222">
        <f t="shared" si="43"/>
        <v>3377380</v>
      </c>
      <c r="AU222">
        <v>17.579999999999998</v>
      </c>
      <c r="AV222">
        <v>0.16</v>
      </c>
      <c r="AW222">
        <v>17.420000000000002</v>
      </c>
    </row>
    <row r="223" spans="1:49" hidden="1" outlineLevel="1" x14ac:dyDescent="0.2">
      <c r="A223" t="s">
        <v>253</v>
      </c>
      <c r="B223" s="7" t="s">
        <v>11</v>
      </c>
      <c r="C223" s="1">
        <f t="shared" si="33"/>
        <v>1893</v>
      </c>
      <c r="D223" s="7">
        <f>IF(N223&gt;0, RANK(N223,(N223:P223,Q223:AE223)),0)</f>
        <v>2</v>
      </c>
      <c r="E223" s="7">
        <f>IF(O223&gt;0,RANK(O223,(N223:P223,Q223:AE223)),0)</f>
        <v>1</v>
      </c>
      <c r="F223" s="7">
        <f t="shared" si="34"/>
        <v>0</v>
      </c>
      <c r="G223" s="45">
        <f t="shared" si="35"/>
        <v>894</v>
      </c>
      <c r="H223" s="48">
        <f t="shared" si="36"/>
        <v>0.47226624405705231</v>
      </c>
      <c r="I223" s="6"/>
      <c r="J223" s="2">
        <f t="shared" si="37"/>
        <v>0.26043317485472794</v>
      </c>
      <c r="K223" s="2">
        <f t="shared" si="38"/>
        <v>0.73269941891178025</v>
      </c>
      <c r="L223" s="2">
        <f t="shared" si="39"/>
        <v>0</v>
      </c>
      <c r="M223" s="2">
        <f t="shared" si="40"/>
        <v>6.8674062334918018E-3</v>
      </c>
      <c r="N223" s="94">
        <v>493</v>
      </c>
      <c r="O223" s="94">
        <v>1387</v>
      </c>
      <c r="P223" s="1"/>
      <c r="Q223" s="93">
        <v>10</v>
      </c>
      <c r="U223" s="94">
        <v>3</v>
      </c>
      <c r="V223" s="1"/>
      <c r="W223" s="1"/>
      <c r="X223" s="1"/>
      <c r="Y223" s="1"/>
      <c r="Z223" s="1"/>
      <c r="AA223" s="1"/>
      <c r="AB223" s="1"/>
      <c r="AG223" t="str">
        <f t="shared" si="41"/>
        <v>Tuftonboro</v>
      </c>
      <c r="AH223" t="s">
        <v>792</v>
      </c>
      <c r="AI223">
        <v>1</v>
      </c>
      <c r="AK223" s="77">
        <v>33</v>
      </c>
      <c r="AL223" s="79">
        <v>3</v>
      </c>
      <c r="AM223" s="79">
        <v>85</v>
      </c>
      <c r="AN223" s="82">
        <v>77620</v>
      </c>
      <c r="AO223" s="82">
        <f t="shared" si="42"/>
        <v>33003</v>
      </c>
      <c r="AP223" t="s">
        <v>656</v>
      </c>
      <c r="AQ223">
        <f t="shared" si="43"/>
        <v>3377620</v>
      </c>
      <c r="AU223">
        <v>50.08</v>
      </c>
      <c r="AV223">
        <v>8.94</v>
      </c>
      <c r="AW223">
        <v>41.13</v>
      </c>
    </row>
    <row r="224" spans="1:49" hidden="1" outlineLevel="1" x14ac:dyDescent="0.2">
      <c r="A224" t="s">
        <v>166</v>
      </c>
      <c r="B224" s="7" t="s">
        <v>11</v>
      </c>
      <c r="C224" s="1">
        <f t="shared" si="33"/>
        <v>878</v>
      </c>
      <c r="D224" s="7">
        <f>IF(N224&gt;0, RANK(N224,(N224:P224,Q224:AE224)),0)</f>
        <v>2</v>
      </c>
      <c r="E224" s="7">
        <f>IF(O224&gt;0,RANK(O224,(N224:P224,Q224:AE224)),0)</f>
        <v>1</v>
      </c>
      <c r="F224" s="7">
        <f t="shared" si="34"/>
        <v>0</v>
      </c>
      <c r="G224" s="45">
        <f t="shared" si="35"/>
        <v>485</v>
      </c>
      <c r="H224" s="48">
        <f t="shared" si="36"/>
        <v>0.55239179954441908</v>
      </c>
      <c r="I224" s="6"/>
      <c r="J224" s="2">
        <f t="shared" si="37"/>
        <v>0.2152619589977221</v>
      </c>
      <c r="K224" s="2">
        <f t="shared" si="38"/>
        <v>0.76765375854214124</v>
      </c>
      <c r="L224" s="2">
        <f t="shared" si="39"/>
        <v>0</v>
      </c>
      <c r="M224" s="2">
        <f t="shared" si="40"/>
        <v>1.7084282460136713E-2</v>
      </c>
      <c r="N224" s="94">
        <v>189</v>
      </c>
      <c r="O224" s="94">
        <v>674</v>
      </c>
      <c r="P224" s="1"/>
      <c r="Q224" s="93">
        <v>14</v>
      </c>
      <c r="U224" s="94">
        <v>1</v>
      </c>
      <c r="V224" s="1"/>
      <c r="W224" s="1"/>
      <c r="X224" s="1"/>
      <c r="Y224" s="1"/>
      <c r="Z224" s="1"/>
      <c r="AA224" s="1"/>
      <c r="AB224" s="1"/>
      <c r="AG224" t="str">
        <f t="shared" si="41"/>
        <v>Unity</v>
      </c>
      <c r="AH224" t="s">
        <v>970</v>
      </c>
      <c r="AI224">
        <v>2</v>
      </c>
      <c r="AK224" s="77">
        <v>33</v>
      </c>
      <c r="AL224" s="79">
        <v>19</v>
      </c>
      <c r="AM224" s="79">
        <v>70</v>
      </c>
      <c r="AN224" s="82">
        <v>77940</v>
      </c>
      <c r="AO224" s="82">
        <f t="shared" si="42"/>
        <v>33019</v>
      </c>
      <c r="AP224" t="s">
        <v>656</v>
      </c>
      <c r="AQ224">
        <f t="shared" si="43"/>
        <v>3377940</v>
      </c>
      <c r="AU224">
        <v>37.18</v>
      </c>
      <c r="AV224">
        <v>0.24</v>
      </c>
      <c r="AW224">
        <v>36.94</v>
      </c>
    </row>
    <row r="225" spans="1:49" hidden="1" outlineLevel="1" x14ac:dyDescent="0.2">
      <c r="A225" t="s">
        <v>886</v>
      </c>
      <c r="B225" s="7" t="s">
        <v>11</v>
      </c>
      <c r="C225" s="1">
        <f t="shared" si="33"/>
        <v>3292</v>
      </c>
      <c r="D225" s="7">
        <f>IF(N225&gt;0, RANK(N225,(N225:P225,Q225:AE225)),0)</f>
        <v>2</v>
      </c>
      <c r="E225" s="7">
        <f>IF(O225&gt;0,RANK(O225,(N225:P225,Q225:AE225)),0)</f>
        <v>1</v>
      </c>
      <c r="F225" s="7">
        <f t="shared" si="34"/>
        <v>0</v>
      </c>
      <c r="G225" s="45">
        <f t="shared" si="35"/>
        <v>1815</v>
      </c>
      <c r="H225" s="48">
        <f t="shared" si="36"/>
        <v>0.55133657351154308</v>
      </c>
      <c r="I225" s="6"/>
      <c r="J225" s="2">
        <f t="shared" si="37"/>
        <v>0.21992709599027946</v>
      </c>
      <c r="K225" s="2">
        <f t="shared" si="38"/>
        <v>0.77126366950182257</v>
      </c>
      <c r="L225" s="2">
        <f t="shared" si="39"/>
        <v>0</v>
      </c>
      <c r="M225" s="2">
        <f t="shared" si="40"/>
        <v>8.809234507897945E-3</v>
      </c>
      <c r="N225" s="94">
        <v>724</v>
      </c>
      <c r="O225" s="94">
        <v>2539</v>
      </c>
      <c r="P225" s="1"/>
      <c r="Q225" s="93">
        <v>29</v>
      </c>
      <c r="U225" s="94">
        <v>0</v>
      </c>
      <c r="V225" s="1"/>
      <c r="W225" s="1"/>
      <c r="X225" s="1"/>
      <c r="Y225" s="1"/>
      <c r="Z225" s="1"/>
      <c r="AA225" s="1"/>
      <c r="AB225" s="1"/>
      <c r="AG225" t="str">
        <f t="shared" si="41"/>
        <v>Wakefield</v>
      </c>
      <c r="AH225" t="s">
        <v>792</v>
      </c>
      <c r="AI225">
        <v>1</v>
      </c>
      <c r="AK225" s="77">
        <v>33</v>
      </c>
      <c r="AL225" s="79">
        <v>3</v>
      </c>
      <c r="AM225" s="79">
        <v>90</v>
      </c>
      <c r="AN225" s="82">
        <v>78180</v>
      </c>
      <c r="AO225" s="82">
        <f t="shared" si="42"/>
        <v>33003</v>
      </c>
      <c r="AP225" t="s">
        <v>656</v>
      </c>
      <c r="AQ225">
        <f t="shared" si="43"/>
        <v>3378180</v>
      </c>
      <c r="AU225">
        <v>44.65</v>
      </c>
      <c r="AV225">
        <v>5.32</v>
      </c>
      <c r="AW225">
        <v>39.32</v>
      </c>
    </row>
    <row r="226" spans="1:49" hidden="1" outlineLevel="1" x14ac:dyDescent="0.2">
      <c r="A226" t="s">
        <v>887</v>
      </c>
      <c r="B226" s="7" t="s">
        <v>11</v>
      </c>
      <c r="C226" s="1">
        <f t="shared" si="33"/>
        <v>2325</v>
      </c>
      <c r="D226" s="7">
        <f>IF(N226&gt;0, RANK(N226,(N226:P226,Q226:AE226)),0)</f>
        <v>2</v>
      </c>
      <c r="E226" s="7">
        <f>IF(O226&gt;0,RANK(O226,(N226:P226,Q226:AE226)),0)</f>
        <v>1</v>
      </c>
      <c r="F226" s="7">
        <f t="shared" si="34"/>
        <v>0</v>
      </c>
      <c r="G226" s="45">
        <f t="shared" si="35"/>
        <v>284</v>
      </c>
      <c r="H226" s="48">
        <f t="shared" si="36"/>
        <v>0.1221505376344086</v>
      </c>
      <c r="I226" s="6"/>
      <c r="J226" s="2">
        <f t="shared" si="37"/>
        <v>0.429247311827957</v>
      </c>
      <c r="K226" s="2">
        <f t="shared" si="38"/>
        <v>0.55139784946236559</v>
      </c>
      <c r="L226" s="2">
        <f t="shared" si="39"/>
        <v>0</v>
      </c>
      <c r="M226" s="2">
        <f t="shared" si="40"/>
        <v>1.9354838709677469E-2</v>
      </c>
      <c r="N226" s="94">
        <v>998</v>
      </c>
      <c r="O226" s="94">
        <v>1282</v>
      </c>
      <c r="P226" s="1"/>
      <c r="Q226" s="93">
        <v>42</v>
      </c>
      <c r="U226" s="94">
        <v>3</v>
      </c>
      <c r="V226" s="1"/>
      <c r="W226" s="1"/>
      <c r="X226" s="1"/>
      <c r="Y226" s="1"/>
      <c r="Z226" s="1"/>
      <c r="AA226" s="1"/>
      <c r="AB226" s="1"/>
      <c r="AG226" t="str">
        <f t="shared" si="41"/>
        <v>Walpole</v>
      </c>
      <c r="AH226" t="s">
        <v>12</v>
      </c>
      <c r="AI226">
        <v>2</v>
      </c>
      <c r="AK226" s="77">
        <v>33</v>
      </c>
      <c r="AL226" s="79">
        <v>5</v>
      </c>
      <c r="AM226" s="79">
        <v>105</v>
      </c>
      <c r="AN226" s="82">
        <v>78420</v>
      </c>
      <c r="AO226" s="82">
        <f t="shared" si="42"/>
        <v>33005</v>
      </c>
      <c r="AP226" t="s">
        <v>656</v>
      </c>
      <c r="AQ226">
        <f t="shared" si="43"/>
        <v>3378420</v>
      </c>
      <c r="AU226">
        <v>36.64</v>
      </c>
      <c r="AV226">
        <v>1.08</v>
      </c>
      <c r="AW226">
        <v>35.57</v>
      </c>
    </row>
    <row r="227" spans="1:49" hidden="1" outlineLevel="1" x14ac:dyDescent="0.2">
      <c r="A227" t="s">
        <v>374</v>
      </c>
      <c r="B227" s="7" t="s">
        <v>11</v>
      </c>
      <c r="C227" s="1">
        <f t="shared" si="33"/>
        <v>1936</v>
      </c>
      <c r="D227" s="7">
        <f>IF(N227&gt;0, RANK(N227,(N227:P227,Q227:AE227)),0)</f>
        <v>2</v>
      </c>
      <c r="E227" s="7">
        <f>IF(O227&gt;0,RANK(O227,(N227:P227,Q227:AE227)),0)</f>
        <v>1</v>
      </c>
      <c r="F227" s="7">
        <f t="shared" si="34"/>
        <v>0</v>
      </c>
      <c r="G227" s="45">
        <f t="shared" si="35"/>
        <v>384</v>
      </c>
      <c r="H227" s="48">
        <f t="shared" si="36"/>
        <v>0.19834710743801653</v>
      </c>
      <c r="I227" s="6"/>
      <c r="J227" s="2">
        <f t="shared" si="37"/>
        <v>0.3925619834710744</v>
      </c>
      <c r="K227" s="2">
        <f t="shared" si="38"/>
        <v>0.59090909090909094</v>
      </c>
      <c r="L227" s="2">
        <f t="shared" si="39"/>
        <v>0</v>
      </c>
      <c r="M227" s="2">
        <f t="shared" si="40"/>
        <v>1.6528925619834656E-2</v>
      </c>
      <c r="N227" s="94">
        <v>760</v>
      </c>
      <c r="O227" s="94">
        <v>1144</v>
      </c>
      <c r="P227" s="1"/>
      <c r="Q227" s="93">
        <v>27</v>
      </c>
      <c r="U227" s="94">
        <v>5</v>
      </c>
      <c r="V227" s="1"/>
      <c r="W227" s="1"/>
      <c r="X227" s="1"/>
      <c r="Y227" s="1"/>
      <c r="Z227" s="1"/>
      <c r="AA227" s="1"/>
      <c r="AB227" s="1"/>
      <c r="AG227" t="str">
        <f t="shared" si="41"/>
        <v>Warner</v>
      </c>
      <c r="AH227" t="s">
        <v>16</v>
      </c>
      <c r="AI227">
        <v>2</v>
      </c>
      <c r="AK227" s="77">
        <v>33</v>
      </c>
      <c r="AL227" s="79">
        <v>13</v>
      </c>
      <c r="AM227" s="79">
        <v>125</v>
      </c>
      <c r="AN227" s="82">
        <v>78580</v>
      </c>
      <c r="AO227" s="82">
        <f t="shared" si="42"/>
        <v>33013</v>
      </c>
      <c r="AP227" t="s">
        <v>656</v>
      </c>
      <c r="AQ227">
        <f t="shared" si="43"/>
        <v>3378580</v>
      </c>
      <c r="AU227">
        <v>55.9</v>
      </c>
      <c r="AV227">
        <v>0.24</v>
      </c>
      <c r="AW227">
        <v>55.65</v>
      </c>
    </row>
    <row r="228" spans="1:49" hidden="1" outlineLevel="1" x14ac:dyDescent="0.2">
      <c r="A228" t="s">
        <v>439</v>
      </c>
      <c r="B228" s="7" t="s">
        <v>11</v>
      </c>
      <c r="C228" s="1">
        <f t="shared" si="33"/>
        <v>476</v>
      </c>
      <c r="D228" s="7">
        <f>IF(N228&gt;0, RANK(N228,(N228:P228,Q228:AE228)),0)</f>
        <v>2</v>
      </c>
      <c r="E228" s="7">
        <f>IF(O228&gt;0,RANK(O228,(N228:P228,Q228:AE228)),0)</f>
        <v>1</v>
      </c>
      <c r="F228" s="7">
        <f t="shared" si="34"/>
        <v>0</v>
      </c>
      <c r="G228" s="45">
        <f t="shared" si="35"/>
        <v>216</v>
      </c>
      <c r="H228" s="48">
        <f t="shared" si="36"/>
        <v>0.45378151260504201</v>
      </c>
      <c r="I228" s="6"/>
      <c r="J228" s="2">
        <f t="shared" si="37"/>
        <v>0.25840336134453784</v>
      </c>
      <c r="K228" s="2">
        <f t="shared" si="38"/>
        <v>0.71218487394957986</v>
      </c>
      <c r="L228" s="2">
        <f t="shared" si="39"/>
        <v>0</v>
      </c>
      <c r="M228" s="2">
        <f t="shared" si="40"/>
        <v>2.9411764705882359E-2</v>
      </c>
      <c r="N228" s="94">
        <v>123</v>
      </c>
      <c r="O228" s="94">
        <v>339</v>
      </c>
      <c r="P228" s="1"/>
      <c r="Q228" s="93">
        <v>14</v>
      </c>
      <c r="U228" s="94">
        <v>0</v>
      </c>
      <c r="V228" s="1"/>
      <c r="W228" s="1"/>
      <c r="X228" s="1"/>
      <c r="Y228" s="1"/>
      <c r="Z228" s="1"/>
      <c r="AA228" s="1"/>
      <c r="AB228" s="1"/>
      <c r="AG228" t="str">
        <f t="shared" si="41"/>
        <v>Warren</v>
      </c>
      <c r="AH228" t="s">
        <v>14</v>
      </c>
      <c r="AI228">
        <v>2</v>
      </c>
      <c r="AK228" s="77">
        <v>33</v>
      </c>
      <c r="AL228" s="79">
        <v>9</v>
      </c>
      <c r="AM228" s="79">
        <v>175</v>
      </c>
      <c r="AN228" s="82">
        <v>78740</v>
      </c>
      <c r="AO228" s="82">
        <f t="shared" si="42"/>
        <v>33009</v>
      </c>
      <c r="AP228" t="s">
        <v>656</v>
      </c>
      <c r="AQ228">
        <f t="shared" si="43"/>
        <v>3378740</v>
      </c>
      <c r="AU228">
        <v>49.05</v>
      </c>
      <c r="AV228">
        <v>0.39</v>
      </c>
      <c r="AW228">
        <v>48.66</v>
      </c>
    </row>
    <row r="229" spans="1:49" hidden="1" outlineLevel="1" x14ac:dyDescent="0.2">
      <c r="A229" t="s">
        <v>387</v>
      </c>
      <c r="B229" s="7" t="s">
        <v>11</v>
      </c>
      <c r="C229" s="1">
        <f t="shared" si="33"/>
        <v>797</v>
      </c>
      <c r="D229" s="7">
        <f>IF(N229&gt;0, RANK(N229,(N229:P229,Q229:AE229)),0)</f>
        <v>2</v>
      </c>
      <c r="E229" s="7">
        <f>IF(O229&gt;0,RANK(O229,(N229:P229,Q229:AE229)),0)</f>
        <v>1</v>
      </c>
      <c r="F229" s="7">
        <f t="shared" si="34"/>
        <v>0</v>
      </c>
      <c r="G229" s="45">
        <f t="shared" si="35"/>
        <v>370</v>
      </c>
      <c r="H229" s="48">
        <f t="shared" si="36"/>
        <v>0.46424090338770391</v>
      </c>
      <c r="I229" s="6"/>
      <c r="J229" s="2">
        <f t="shared" si="37"/>
        <v>0.25972396486825594</v>
      </c>
      <c r="K229" s="2">
        <f t="shared" si="38"/>
        <v>0.72396486825595985</v>
      </c>
      <c r="L229" s="2">
        <f t="shared" si="39"/>
        <v>0</v>
      </c>
      <c r="M229" s="2">
        <f t="shared" si="40"/>
        <v>1.6311166875784266E-2</v>
      </c>
      <c r="N229" s="94">
        <v>207</v>
      </c>
      <c r="O229" s="94">
        <v>577</v>
      </c>
      <c r="P229" s="1"/>
      <c r="Q229" s="93">
        <v>12</v>
      </c>
      <c r="U229" s="94">
        <v>1</v>
      </c>
      <c r="V229" s="1"/>
      <c r="W229" s="1"/>
      <c r="X229" s="1"/>
      <c r="Y229" s="1"/>
      <c r="Z229" s="1"/>
      <c r="AA229" s="1"/>
      <c r="AB229" s="1"/>
      <c r="AG229" t="str">
        <f t="shared" si="41"/>
        <v>Washington</v>
      </c>
      <c r="AH229" t="s">
        <v>970</v>
      </c>
      <c r="AI229">
        <v>2</v>
      </c>
      <c r="AK229" s="77">
        <v>33</v>
      </c>
      <c r="AL229" s="79">
        <v>19</v>
      </c>
      <c r="AM229" s="79">
        <v>75</v>
      </c>
      <c r="AN229" s="82">
        <v>78980</v>
      </c>
      <c r="AO229" s="82">
        <f t="shared" si="42"/>
        <v>33019</v>
      </c>
      <c r="AP229" t="s">
        <v>656</v>
      </c>
      <c r="AQ229">
        <f t="shared" si="43"/>
        <v>3378980</v>
      </c>
      <c r="AU229">
        <v>47.63</v>
      </c>
      <c r="AV229">
        <v>2.2000000000000002</v>
      </c>
      <c r="AW229">
        <v>45.43</v>
      </c>
    </row>
    <row r="230" spans="1:49" hidden="1" outlineLevel="1" x14ac:dyDescent="0.2">
      <c r="A230" t="s">
        <v>254</v>
      </c>
      <c r="B230" s="7" t="s">
        <v>11</v>
      </c>
      <c r="C230" s="1">
        <f t="shared" si="33"/>
        <v>368</v>
      </c>
      <c r="D230" s="7">
        <f>IF(N230&gt;0, RANK(N230,(N230:P230,Q230:AE230)),0)</f>
        <v>2</v>
      </c>
      <c r="E230" s="7">
        <f>IF(O230&gt;0,RANK(O230,(N230:P230,Q230:AE230)),0)</f>
        <v>1</v>
      </c>
      <c r="F230" s="7">
        <f t="shared" si="34"/>
        <v>0</v>
      </c>
      <c r="G230" s="45">
        <f t="shared" si="35"/>
        <v>80</v>
      </c>
      <c r="H230" s="48">
        <f t="shared" si="36"/>
        <v>0.21739130434782608</v>
      </c>
      <c r="I230" s="6"/>
      <c r="J230" s="2">
        <f t="shared" si="37"/>
        <v>0.3858695652173913</v>
      </c>
      <c r="K230" s="2">
        <f t="shared" si="38"/>
        <v>0.60326086956521741</v>
      </c>
      <c r="L230" s="2">
        <f t="shared" si="39"/>
        <v>0</v>
      </c>
      <c r="M230" s="2">
        <f t="shared" si="40"/>
        <v>1.0869565217391242E-2</v>
      </c>
      <c r="N230" s="94">
        <v>142</v>
      </c>
      <c r="O230" s="94">
        <v>222</v>
      </c>
      <c r="P230" s="1"/>
      <c r="Q230" s="93">
        <v>4</v>
      </c>
      <c r="U230" s="94">
        <v>0</v>
      </c>
      <c r="V230" s="1"/>
      <c r="W230" s="1"/>
      <c r="X230" s="1"/>
      <c r="Y230" s="1"/>
      <c r="Z230" s="1"/>
      <c r="AA230" s="1"/>
      <c r="AB230" s="1"/>
      <c r="AG230" t="str">
        <f t="shared" si="41"/>
        <v>Waterville Valley</v>
      </c>
      <c r="AH230" t="s">
        <v>14</v>
      </c>
      <c r="AI230">
        <v>2</v>
      </c>
      <c r="AK230" s="77">
        <v>33</v>
      </c>
      <c r="AL230" s="79">
        <v>9</v>
      </c>
      <c r="AM230" s="79">
        <v>181</v>
      </c>
      <c r="AN230" s="82">
        <v>79380</v>
      </c>
      <c r="AO230" s="82">
        <f t="shared" si="42"/>
        <v>33009</v>
      </c>
      <c r="AP230" t="s">
        <v>656</v>
      </c>
      <c r="AQ230">
        <f t="shared" si="43"/>
        <v>3379380</v>
      </c>
      <c r="AU230">
        <v>64.92</v>
      </c>
      <c r="AV230">
        <v>0.03</v>
      </c>
      <c r="AW230">
        <v>64.89</v>
      </c>
    </row>
    <row r="231" spans="1:49" hidden="1" outlineLevel="1" x14ac:dyDescent="0.2">
      <c r="A231" t="s">
        <v>255</v>
      </c>
      <c r="B231" s="7" t="s">
        <v>11</v>
      </c>
      <c r="C231" s="1">
        <f t="shared" si="33"/>
        <v>5496</v>
      </c>
      <c r="D231" s="7">
        <f>IF(N231&gt;0, RANK(N231,(N231:P231,Q231:AE231)),0)</f>
        <v>2</v>
      </c>
      <c r="E231" s="7">
        <f>IF(O231&gt;0,RANK(O231,(N231:P231,Q231:AE231)),0)</f>
        <v>1</v>
      </c>
      <c r="F231" s="7">
        <f t="shared" si="34"/>
        <v>0</v>
      </c>
      <c r="G231" s="45">
        <f t="shared" si="35"/>
        <v>2926</v>
      </c>
      <c r="H231" s="48">
        <f t="shared" si="36"/>
        <v>0.53238719068413387</v>
      </c>
      <c r="I231" s="6"/>
      <c r="J231" s="2">
        <f t="shared" si="37"/>
        <v>0.22707423580786026</v>
      </c>
      <c r="K231" s="2">
        <f t="shared" si="38"/>
        <v>0.75946142649199422</v>
      </c>
      <c r="L231" s="2">
        <f t="shared" si="39"/>
        <v>0</v>
      </c>
      <c r="M231" s="2">
        <f t="shared" si="40"/>
        <v>1.3464337700145546E-2</v>
      </c>
      <c r="N231" s="94">
        <v>1248</v>
      </c>
      <c r="O231" s="94">
        <v>4174</v>
      </c>
      <c r="P231" s="1"/>
      <c r="Q231" s="93">
        <v>72</v>
      </c>
      <c r="U231" s="94">
        <v>2</v>
      </c>
      <c r="V231" s="1"/>
      <c r="W231" s="1"/>
      <c r="X231" s="1"/>
      <c r="Y231" s="1"/>
      <c r="Z231" s="1"/>
      <c r="AA231" s="1"/>
      <c r="AB231" s="1"/>
      <c r="AG231" t="str">
        <f t="shared" si="41"/>
        <v>Weare</v>
      </c>
      <c r="AH231" t="s">
        <v>15</v>
      </c>
      <c r="AI231">
        <v>2</v>
      </c>
      <c r="AK231" s="77">
        <v>33</v>
      </c>
      <c r="AL231" s="79">
        <v>11</v>
      </c>
      <c r="AM231" s="79">
        <v>145</v>
      </c>
      <c r="AN231" s="82">
        <v>79780</v>
      </c>
      <c r="AO231" s="82">
        <f t="shared" si="42"/>
        <v>33011</v>
      </c>
      <c r="AP231" t="s">
        <v>656</v>
      </c>
      <c r="AQ231">
        <f t="shared" si="43"/>
        <v>3379780</v>
      </c>
      <c r="AU231">
        <v>59.89</v>
      </c>
      <c r="AV231">
        <v>1.04</v>
      </c>
      <c r="AW231">
        <v>58.85</v>
      </c>
    </row>
    <row r="232" spans="1:49" hidden="1" outlineLevel="1" x14ac:dyDescent="0.2">
      <c r="A232" t="s">
        <v>72</v>
      </c>
      <c r="B232" s="7" t="s">
        <v>11</v>
      </c>
      <c r="C232" s="1">
        <f t="shared" si="33"/>
        <v>1229</v>
      </c>
      <c r="D232" s="7">
        <f>IF(N232&gt;0, RANK(N232,(N232:P232,Q232:AE232)),0)</f>
        <v>2</v>
      </c>
      <c r="E232" s="7">
        <f>IF(O232&gt;0,RANK(O232,(N232:P232,Q232:AE232)),0)</f>
        <v>1</v>
      </c>
      <c r="F232" s="7">
        <f t="shared" si="34"/>
        <v>0</v>
      </c>
      <c r="G232" s="45">
        <f t="shared" si="35"/>
        <v>504</v>
      </c>
      <c r="H232" s="48">
        <f t="shared" si="36"/>
        <v>0.41008950366151342</v>
      </c>
      <c r="I232" s="6"/>
      <c r="J232" s="2">
        <f t="shared" si="37"/>
        <v>0.29048006509357199</v>
      </c>
      <c r="K232" s="2">
        <f t="shared" si="38"/>
        <v>0.70056956875508547</v>
      </c>
      <c r="L232" s="2">
        <f t="shared" si="39"/>
        <v>0</v>
      </c>
      <c r="M232" s="2">
        <f t="shared" si="40"/>
        <v>8.9503661513425925E-3</v>
      </c>
      <c r="N232" s="94">
        <v>357</v>
      </c>
      <c r="O232" s="94">
        <v>861</v>
      </c>
      <c r="P232" s="1"/>
      <c r="Q232" s="93">
        <v>10</v>
      </c>
      <c r="U232" s="94">
        <v>1</v>
      </c>
      <c r="V232" s="1"/>
      <c r="W232" s="1"/>
      <c r="X232" s="1"/>
      <c r="Y232" s="1"/>
      <c r="Z232" s="1"/>
      <c r="AA232" s="1"/>
      <c r="AB232" s="1"/>
      <c r="AG232" t="str">
        <f t="shared" si="41"/>
        <v>Webster</v>
      </c>
      <c r="AH232" t="s">
        <v>16</v>
      </c>
      <c r="AI232">
        <v>2</v>
      </c>
      <c r="AK232" s="77">
        <v>33</v>
      </c>
      <c r="AL232" s="79">
        <v>13</v>
      </c>
      <c r="AM232" s="79">
        <v>130</v>
      </c>
      <c r="AN232" s="82">
        <v>80020</v>
      </c>
      <c r="AO232" s="82">
        <f t="shared" si="42"/>
        <v>33013</v>
      </c>
      <c r="AP232" t="s">
        <v>656</v>
      </c>
      <c r="AQ232">
        <f t="shared" si="43"/>
        <v>3380020</v>
      </c>
      <c r="AU232">
        <v>28.56</v>
      </c>
      <c r="AV232">
        <v>0.66</v>
      </c>
      <c r="AW232">
        <v>27.9</v>
      </c>
    </row>
    <row r="233" spans="1:49" hidden="1" outlineLevel="1" x14ac:dyDescent="0.2">
      <c r="A233" t="s">
        <v>480</v>
      </c>
      <c r="B233" s="7" t="s">
        <v>11</v>
      </c>
      <c r="C233" s="1">
        <f t="shared" si="33"/>
        <v>615</v>
      </c>
      <c r="D233" s="7">
        <f>IF(N233&gt;0, RANK(N233,(N233:P233,Q233:AE233)),0)</f>
        <v>2</v>
      </c>
      <c r="E233" s="7">
        <f>IF(O233&gt;0,RANK(O233,(N233:P233,Q233:AE233)),0)</f>
        <v>1</v>
      </c>
      <c r="F233" s="7">
        <f t="shared" si="34"/>
        <v>0</v>
      </c>
      <c r="G233" s="45">
        <f t="shared" si="35"/>
        <v>289</v>
      </c>
      <c r="H233" s="48">
        <f t="shared" si="36"/>
        <v>0.46991869918699186</v>
      </c>
      <c r="I233" s="6"/>
      <c r="J233" s="2">
        <f t="shared" si="37"/>
        <v>0.25203252032520324</v>
      </c>
      <c r="K233" s="2">
        <f t="shared" si="38"/>
        <v>0.7219512195121951</v>
      </c>
      <c r="L233" s="2">
        <f t="shared" si="39"/>
        <v>0</v>
      </c>
      <c r="M233" s="2">
        <f t="shared" si="40"/>
        <v>2.6016260162601723E-2</v>
      </c>
      <c r="N233" s="94">
        <v>155</v>
      </c>
      <c r="O233" s="94">
        <v>444</v>
      </c>
      <c r="P233" s="1"/>
      <c r="Q233" s="93">
        <v>14</v>
      </c>
      <c r="U233" s="94">
        <v>2</v>
      </c>
      <c r="V233" s="1"/>
      <c r="W233" s="1"/>
      <c r="X233" s="1"/>
      <c r="Y233" s="1"/>
      <c r="Z233" s="1"/>
      <c r="AA233" s="1"/>
      <c r="AB233" s="1"/>
      <c r="AG233" t="str">
        <f t="shared" si="41"/>
        <v>Wentworth</v>
      </c>
      <c r="AH233" t="s">
        <v>14</v>
      </c>
      <c r="AI233">
        <v>2</v>
      </c>
      <c r="AK233" s="77">
        <v>33</v>
      </c>
      <c r="AL233" s="79">
        <v>9</v>
      </c>
      <c r="AM233" s="79">
        <v>185</v>
      </c>
      <c r="AN233" s="82">
        <v>80500</v>
      </c>
      <c r="AO233" s="82">
        <f t="shared" si="42"/>
        <v>33009</v>
      </c>
      <c r="AP233" t="s">
        <v>656</v>
      </c>
      <c r="AQ233">
        <f t="shared" si="43"/>
        <v>3380500</v>
      </c>
      <c r="AU233">
        <v>41.94</v>
      </c>
      <c r="AV233">
        <v>0.28000000000000003</v>
      </c>
      <c r="AW233">
        <v>41.66</v>
      </c>
    </row>
    <row r="234" spans="1:49" hidden="1" outlineLevel="1" x14ac:dyDescent="0.2">
      <c r="A234" s="7" t="s">
        <v>1037</v>
      </c>
      <c r="B234" s="7" t="s">
        <v>11</v>
      </c>
      <c r="C234" s="1">
        <f t="shared" si="33"/>
        <v>18</v>
      </c>
      <c r="D234" s="7">
        <f>IF(N234&gt;0, RANK(N234,(N234:P234,Q234:AE234)),0)</f>
        <v>2</v>
      </c>
      <c r="E234" s="7">
        <f>IF(O234&gt;0,RANK(O234,(N234:P234,Q234:AE234)),0)</f>
        <v>1</v>
      </c>
      <c r="F234" s="7">
        <f t="shared" si="34"/>
        <v>0</v>
      </c>
      <c r="G234" s="45">
        <f t="shared" si="35"/>
        <v>12</v>
      </c>
      <c r="H234" s="48">
        <f t="shared" si="36"/>
        <v>0.66666666666666663</v>
      </c>
      <c r="I234" s="6"/>
      <c r="J234" s="2">
        <f t="shared" si="37"/>
        <v>0.16666666666666666</v>
      </c>
      <c r="K234" s="2">
        <f t="shared" si="38"/>
        <v>0.83333333333333337</v>
      </c>
      <c r="L234" s="2">
        <f t="shared" si="39"/>
        <v>0</v>
      </c>
      <c r="M234" s="2">
        <f t="shared" si="40"/>
        <v>0</v>
      </c>
      <c r="N234" s="94">
        <v>3</v>
      </c>
      <c r="O234" s="94">
        <v>15</v>
      </c>
      <c r="P234" s="1"/>
      <c r="Q234" s="93">
        <v>0</v>
      </c>
      <c r="U234" s="94">
        <v>0</v>
      </c>
      <c r="V234" s="1"/>
      <c r="W234" s="1"/>
      <c r="X234" s="1"/>
      <c r="Y234" s="1"/>
      <c r="Z234" s="1"/>
      <c r="AA234" s="1"/>
      <c r="AB234" s="1"/>
      <c r="AG234" t="str">
        <f t="shared" si="41"/>
        <v>Wentworth's Location</v>
      </c>
      <c r="AH234" t="s">
        <v>13</v>
      </c>
      <c r="AI234">
        <v>2</v>
      </c>
      <c r="AK234" s="77">
        <v>33</v>
      </c>
      <c r="AL234" s="79">
        <v>7</v>
      </c>
      <c r="AM234" s="79">
        <v>210</v>
      </c>
      <c r="AN234" s="82">
        <v>80740</v>
      </c>
      <c r="AO234" s="82">
        <f t="shared" si="42"/>
        <v>33007</v>
      </c>
      <c r="AP234" s="7" t="s">
        <v>551</v>
      </c>
      <c r="AQ234">
        <f t="shared" si="43"/>
        <v>3380740</v>
      </c>
      <c r="AU234">
        <v>19.47</v>
      </c>
      <c r="AV234">
        <v>0.72</v>
      </c>
      <c r="AW234">
        <v>18.760000000000002</v>
      </c>
    </row>
    <row r="235" spans="1:49" hidden="1" outlineLevel="1" x14ac:dyDescent="0.2">
      <c r="A235" t="s">
        <v>721</v>
      </c>
      <c r="B235" s="7" t="s">
        <v>11</v>
      </c>
      <c r="C235" s="1">
        <f t="shared" si="33"/>
        <v>1111</v>
      </c>
      <c r="D235" s="7">
        <f>IF(N235&gt;0, RANK(N235,(N235:P235,Q235:AE235)),0)</f>
        <v>2</v>
      </c>
      <c r="E235" s="7">
        <f>IF(O235&gt;0,RANK(O235,(N235:P235,Q235:AE235)),0)</f>
        <v>1</v>
      </c>
      <c r="F235" s="7">
        <f t="shared" si="34"/>
        <v>0</v>
      </c>
      <c r="G235" s="45">
        <f t="shared" si="35"/>
        <v>163</v>
      </c>
      <c r="H235" s="48">
        <f t="shared" si="36"/>
        <v>0.1467146714671467</v>
      </c>
      <c r="I235" s="6"/>
      <c r="J235" s="2">
        <f t="shared" si="37"/>
        <v>0.42034203420342037</v>
      </c>
      <c r="K235" s="2">
        <f t="shared" si="38"/>
        <v>0.5670567056705671</v>
      </c>
      <c r="L235" s="2">
        <f t="shared" si="39"/>
        <v>0</v>
      </c>
      <c r="M235" s="2">
        <f t="shared" si="40"/>
        <v>1.2601260126012592E-2</v>
      </c>
      <c r="N235" s="94">
        <v>467</v>
      </c>
      <c r="O235" s="94">
        <v>630</v>
      </c>
      <c r="P235" s="1"/>
      <c r="Q235" s="93">
        <v>14</v>
      </c>
      <c r="U235" s="94">
        <v>0</v>
      </c>
      <c r="V235" s="1"/>
      <c r="W235" s="1"/>
      <c r="X235" s="1"/>
      <c r="Y235" s="1"/>
      <c r="Z235" s="1"/>
      <c r="AA235" s="1"/>
      <c r="AB235" s="1"/>
      <c r="AG235" t="str">
        <f t="shared" si="41"/>
        <v>Westmoreland</v>
      </c>
      <c r="AH235" t="s">
        <v>12</v>
      </c>
      <c r="AI235">
        <v>2</v>
      </c>
      <c r="AK235" s="77">
        <v>33</v>
      </c>
      <c r="AL235" s="79">
        <v>5</v>
      </c>
      <c r="AM235" s="79">
        <v>110</v>
      </c>
      <c r="AN235" s="82">
        <v>82660</v>
      </c>
      <c r="AO235" s="82">
        <f t="shared" si="42"/>
        <v>33005</v>
      </c>
      <c r="AP235" t="s">
        <v>656</v>
      </c>
      <c r="AQ235">
        <f t="shared" si="43"/>
        <v>3382660</v>
      </c>
      <c r="AU235">
        <v>36.880000000000003</v>
      </c>
      <c r="AV235">
        <v>1</v>
      </c>
      <c r="AW235">
        <v>35.880000000000003</v>
      </c>
    </row>
    <row r="236" spans="1:49" hidden="1" outlineLevel="1" x14ac:dyDescent="0.2">
      <c r="A236" t="s">
        <v>598</v>
      </c>
      <c r="B236" s="7" t="s">
        <v>11</v>
      </c>
      <c r="C236" s="1">
        <f t="shared" si="33"/>
        <v>1302</v>
      </c>
      <c r="D236" s="7">
        <f>IF(N236&gt;0, RANK(N236,(N236:P236,Q236:AE236)),0)</f>
        <v>2</v>
      </c>
      <c r="E236" s="7">
        <f>IF(O236&gt;0,RANK(O236,(N236:P236,Q236:AE236)),0)</f>
        <v>1</v>
      </c>
      <c r="F236" s="7">
        <f t="shared" si="34"/>
        <v>0</v>
      </c>
      <c r="G236" s="45">
        <f t="shared" si="35"/>
        <v>488</v>
      </c>
      <c r="H236" s="48">
        <f t="shared" si="36"/>
        <v>0.37480798771121354</v>
      </c>
      <c r="I236" s="6"/>
      <c r="J236" s="2">
        <f t="shared" si="37"/>
        <v>0.30721966205837176</v>
      </c>
      <c r="K236" s="2">
        <f t="shared" si="38"/>
        <v>0.6820276497695853</v>
      </c>
      <c r="L236" s="2">
        <f t="shared" si="39"/>
        <v>0</v>
      </c>
      <c r="M236" s="2">
        <f t="shared" si="40"/>
        <v>1.075268817204289E-2</v>
      </c>
      <c r="N236" s="94">
        <v>400</v>
      </c>
      <c r="O236" s="94">
        <v>888</v>
      </c>
      <c r="P236" s="1"/>
      <c r="Q236" s="93">
        <v>14</v>
      </c>
      <c r="U236" s="94">
        <v>0</v>
      </c>
      <c r="V236" s="1"/>
      <c r="W236" s="1"/>
      <c r="X236" s="1"/>
      <c r="Y236" s="1"/>
      <c r="Z236" s="1"/>
      <c r="AA236" s="1"/>
      <c r="AB236" s="1"/>
      <c r="AG236" t="str">
        <f t="shared" si="41"/>
        <v>Whitefield</v>
      </c>
      <c r="AH236" t="s">
        <v>13</v>
      </c>
      <c r="AI236">
        <v>2</v>
      </c>
      <c r="AK236" s="77">
        <v>33</v>
      </c>
      <c r="AL236" s="79">
        <v>7</v>
      </c>
      <c r="AM236" s="79">
        <v>215</v>
      </c>
      <c r="AN236" s="82">
        <v>84420</v>
      </c>
      <c r="AO236" s="82">
        <f t="shared" si="42"/>
        <v>33007</v>
      </c>
      <c r="AP236" t="s">
        <v>656</v>
      </c>
      <c r="AQ236">
        <f t="shared" si="43"/>
        <v>3384420</v>
      </c>
      <c r="AU236">
        <v>34.68</v>
      </c>
      <c r="AV236">
        <v>0.43</v>
      </c>
      <c r="AW236">
        <v>34.25</v>
      </c>
    </row>
    <row r="237" spans="1:49" hidden="1" outlineLevel="1" x14ac:dyDescent="0.2">
      <c r="A237" t="s">
        <v>722</v>
      </c>
      <c r="B237" s="7" t="s">
        <v>11</v>
      </c>
      <c r="C237" s="1">
        <f t="shared" si="33"/>
        <v>957</v>
      </c>
      <c r="D237" s="7">
        <f>IF(N237&gt;0, RANK(N237,(N237:P237,Q237:AE237)),0)</f>
        <v>2</v>
      </c>
      <c r="E237" s="7">
        <f>IF(O237&gt;0,RANK(O237,(N237:P237,Q237:AE237)),0)</f>
        <v>1</v>
      </c>
      <c r="F237" s="7">
        <f t="shared" si="34"/>
        <v>0</v>
      </c>
      <c r="G237" s="45">
        <f t="shared" si="35"/>
        <v>165</v>
      </c>
      <c r="H237" s="48">
        <f t="shared" si="36"/>
        <v>0.17241379310344829</v>
      </c>
      <c r="I237" s="6"/>
      <c r="J237" s="2">
        <f t="shared" si="37"/>
        <v>0.40856844305120166</v>
      </c>
      <c r="K237" s="2">
        <f t="shared" si="38"/>
        <v>0.58098223615464994</v>
      </c>
      <c r="L237" s="2">
        <f t="shared" si="39"/>
        <v>0</v>
      </c>
      <c r="M237" s="2">
        <f t="shared" si="40"/>
        <v>1.0449320794148398E-2</v>
      </c>
      <c r="N237" s="94">
        <v>391</v>
      </c>
      <c r="O237" s="94">
        <v>556</v>
      </c>
      <c r="P237" s="1"/>
      <c r="Q237" s="93">
        <v>10</v>
      </c>
      <c r="U237" s="94">
        <v>0</v>
      </c>
      <c r="V237" s="1"/>
      <c r="W237" s="1"/>
      <c r="X237" s="1"/>
      <c r="Y237" s="1"/>
      <c r="Z237" s="1"/>
      <c r="AA237" s="1"/>
      <c r="AB237" s="1"/>
      <c r="AG237" t="str">
        <f t="shared" si="41"/>
        <v>Wilmot</v>
      </c>
      <c r="AH237" t="s">
        <v>16</v>
      </c>
      <c r="AI237">
        <v>2</v>
      </c>
      <c r="AK237" s="77">
        <v>33</v>
      </c>
      <c r="AL237" s="79">
        <v>13</v>
      </c>
      <c r="AM237" s="79">
        <v>135</v>
      </c>
      <c r="AN237" s="82">
        <v>84900</v>
      </c>
      <c r="AO237" s="82">
        <f t="shared" si="42"/>
        <v>33013</v>
      </c>
      <c r="AP237" t="s">
        <v>656</v>
      </c>
      <c r="AQ237">
        <f t="shared" si="43"/>
        <v>3384900</v>
      </c>
      <c r="AU237">
        <v>29.75</v>
      </c>
      <c r="AV237">
        <v>0.22</v>
      </c>
      <c r="AW237">
        <v>29.54</v>
      </c>
    </row>
    <row r="238" spans="1:49" hidden="1" outlineLevel="1" x14ac:dyDescent="0.2">
      <c r="A238" t="s">
        <v>987</v>
      </c>
      <c r="B238" s="7" t="s">
        <v>11</v>
      </c>
      <c r="C238" s="1">
        <f t="shared" si="33"/>
        <v>2448</v>
      </c>
      <c r="D238" s="7">
        <f>IF(N238&gt;0, RANK(N238,(N238:P238,Q238:AE238)),0)</f>
        <v>2</v>
      </c>
      <c r="E238" s="7">
        <f>IF(O238&gt;0,RANK(O238,(N238:P238,Q238:AE238)),0)</f>
        <v>1</v>
      </c>
      <c r="F238" s="7">
        <f t="shared" si="34"/>
        <v>0</v>
      </c>
      <c r="G238" s="45">
        <f t="shared" si="35"/>
        <v>647</v>
      </c>
      <c r="H238" s="48">
        <f t="shared" si="36"/>
        <v>0.26429738562091504</v>
      </c>
      <c r="I238" s="6"/>
      <c r="J238" s="2">
        <f t="shared" si="37"/>
        <v>0.35988562091503268</v>
      </c>
      <c r="K238" s="2">
        <f t="shared" si="38"/>
        <v>0.62418300653594772</v>
      </c>
      <c r="L238" s="2">
        <f t="shared" si="39"/>
        <v>0</v>
      </c>
      <c r="M238" s="2">
        <f t="shared" si="40"/>
        <v>1.5931372549019551E-2</v>
      </c>
      <c r="N238" s="94">
        <v>881</v>
      </c>
      <c r="O238" s="94">
        <v>1528</v>
      </c>
      <c r="P238" s="1"/>
      <c r="Q238" s="93">
        <v>37</v>
      </c>
      <c r="U238" s="94">
        <v>2</v>
      </c>
      <c r="V238" s="1"/>
      <c r="W238" s="1"/>
      <c r="X238" s="1"/>
      <c r="Y238" s="1"/>
      <c r="Z238" s="1"/>
      <c r="AA238" s="1"/>
      <c r="AB238" s="1"/>
      <c r="AG238" t="str">
        <f t="shared" si="41"/>
        <v>Wilton</v>
      </c>
      <c r="AH238" t="s">
        <v>15</v>
      </c>
      <c r="AI238">
        <v>2</v>
      </c>
      <c r="AK238" s="77">
        <v>33</v>
      </c>
      <c r="AL238" s="79">
        <v>11</v>
      </c>
      <c r="AM238" s="79">
        <v>150</v>
      </c>
      <c r="AN238" s="82">
        <v>85220</v>
      </c>
      <c r="AO238" s="82">
        <f t="shared" si="42"/>
        <v>33011</v>
      </c>
      <c r="AP238" t="s">
        <v>656</v>
      </c>
      <c r="AQ238">
        <f t="shared" si="43"/>
        <v>3385220</v>
      </c>
      <c r="AU238">
        <v>25.85</v>
      </c>
      <c r="AV238">
        <v>0.09</v>
      </c>
      <c r="AW238">
        <v>25.76</v>
      </c>
    </row>
    <row r="239" spans="1:49" hidden="1" outlineLevel="1" x14ac:dyDescent="0.2">
      <c r="A239" t="s">
        <v>777</v>
      </c>
      <c r="B239" s="7" t="s">
        <v>11</v>
      </c>
      <c r="C239" s="1">
        <f t="shared" si="33"/>
        <v>1965</v>
      </c>
      <c r="D239" s="7">
        <f>IF(N239&gt;0, RANK(N239,(N239:P239,Q239:AE239)),0)</f>
        <v>2</v>
      </c>
      <c r="E239" s="7">
        <f>IF(O239&gt;0,RANK(O239,(N239:P239,Q239:AE239)),0)</f>
        <v>1</v>
      </c>
      <c r="F239" s="7">
        <f t="shared" si="34"/>
        <v>0</v>
      </c>
      <c r="G239" s="45">
        <f t="shared" si="35"/>
        <v>530</v>
      </c>
      <c r="H239" s="48">
        <f t="shared" si="36"/>
        <v>0.26972010178117051</v>
      </c>
      <c r="I239" s="6"/>
      <c r="J239" s="2">
        <f t="shared" si="37"/>
        <v>0.35216284987277352</v>
      </c>
      <c r="K239" s="2">
        <f t="shared" si="38"/>
        <v>0.62188295165394403</v>
      </c>
      <c r="L239" s="2">
        <f t="shared" si="39"/>
        <v>0</v>
      </c>
      <c r="M239" s="2">
        <f t="shared" si="40"/>
        <v>2.5954198473282397E-2</v>
      </c>
      <c r="N239" s="94">
        <v>692</v>
      </c>
      <c r="O239" s="94">
        <v>1222</v>
      </c>
      <c r="P239" s="1"/>
      <c r="Q239" s="93">
        <v>51</v>
      </c>
      <c r="U239" s="94">
        <v>0</v>
      </c>
      <c r="V239" s="1"/>
      <c r="W239" s="1"/>
      <c r="X239" s="1"/>
      <c r="Y239" s="1"/>
      <c r="Z239" s="1"/>
      <c r="AA239" s="1"/>
      <c r="AB239" s="1"/>
      <c r="AG239" t="str">
        <f t="shared" si="41"/>
        <v>Winchester</v>
      </c>
      <c r="AH239" t="s">
        <v>12</v>
      </c>
      <c r="AI239">
        <v>2</v>
      </c>
      <c r="AK239" s="77">
        <v>33</v>
      </c>
      <c r="AL239" s="79">
        <v>5</v>
      </c>
      <c r="AM239" s="79">
        <v>115</v>
      </c>
      <c r="AN239" s="82">
        <v>85540</v>
      </c>
      <c r="AO239" s="82">
        <f t="shared" si="42"/>
        <v>33005</v>
      </c>
      <c r="AP239" t="s">
        <v>656</v>
      </c>
      <c r="AQ239">
        <f t="shared" si="43"/>
        <v>3385540</v>
      </c>
      <c r="AU239">
        <v>55.53</v>
      </c>
      <c r="AV239">
        <v>0.59</v>
      </c>
      <c r="AW239">
        <v>54.94</v>
      </c>
    </row>
    <row r="240" spans="1:49" hidden="1" outlineLevel="1" x14ac:dyDescent="0.2">
      <c r="A240" t="s">
        <v>103</v>
      </c>
      <c r="B240" s="7" t="s">
        <v>11</v>
      </c>
      <c r="C240" s="1">
        <f t="shared" si="33"/>
        <v>9746</v>
      </c>
      <c r="D240" s="7">
        <f>IF(N240&gt;0, RANK(N240,(N240:P240,Q240:AE240)),0)</f>
        <v>2</v>
      </c>
      <c r="E240" s="7">
        <f>IF(O240&gt;0,RANK(O240,(N240:P240,Q240:AE240)),0)</f>
        <v>1</v>
      </c>
      <c r="F240" s="7">
        <f t="shared" si="34"/>
        <v>0</v>
      </c>
      <c r="G240" s="45">
        <f t="shared" si="35"/>
        <v>4838</v>
      </c>
      <c r="H240" s="48">
        <f t="shared" si="36"/>
        <v>0.49640878309049868</v>
      </c>
      <c r="I240" s="6"/>
      <c r="J240" s="2">
        <f t="shared" si="37"/>
        <v>0.24656269238662015</v>
      </c>
      <c r="K240" s="2">
        <f t="shared" si="38"/>
        <v>0.74297147547711884</v>
      </c>
      <c r="L240" s="2">
        <f t="shared" si="39"/>
        <v>0</v>
      </c>
      <c r="M240" s="2">
        <f t="shared" si="40"/>
        <v>1.0465832136260955E-2</v>
      </c>
      <c r="N240" s="94">
        <v>2403</v>
      </c>
      <c r="O240" s="94">
        <v>7241</v>
      </c>
      <c r="P240" s="1"/>
      <c r="Q240" s="93">
        <v>98</v>
      </c>
      <c r="U240" s="94">
        <v>4</v>
      </c>
      <c r="V240" s="1"/>
      <c r="W240" s="1"/>
      <c r="X240" s="1"/>
      <c r="Y240" s="1"/>
      <c r="Z240" s="1"/>
      <c r="AA240" s="1"/>
      <c r="AB240" s="1"/>
      <c r="AG240" t="str">
        <f t="shared" si="41"/>
        <v>Windham</v>
      </c>
      <c r="AH240" t="s">
        <v>289</v>
      </c>
      <c r="AI240">
        <v>2</v>
      </c>
      <c r="AK240" s="77">
        <v>33</v>
      </c>
      <c r="AL240" s="79">
        <v>15</v>
      </c>
      <c r="AM240" s="79">
        <v>185</v>
      </c>
      <c r="AN240" s="82">
        <v>85780</v>
      </c>
      <c r="AO240" s="82">
        <f t="shared" si="42"/>
        <v>33015</v>
      </c>
      <c r="AP240" t="s">
        <v>656</v>
      </c>
      <c r="AQ240">
        <f t="shared" si="43"/>
        <v>3385780</v>
      </c>
      <c r="AU240">
        <v>27.86</v>
      </c>
      <c r="AV240">
        <v>1.06</v>
      </c>
      <c r="AW240">
        <v>26.8</v>
      </c>
    </row>
    <row r="241" spans="1:49" hidden="1" outlineLevel="1" x14ac:dyDescent="0.2">
      <c r="A241" t="s">
        <v>104</v>
      </c>
      <c r="B241" s="7" t="s">
        <v>11</v>
      </c>
      <c r="C241" s="1">
        <f t="shared" si="33"/>
        <v>127</v>
      </c>
      <c r="D241" s="7">
        <f>IF(N241&gt;0, RANK(N241,(N241:P241,Q241:AE241)),0)</f>
        <v>2</v>
      </c>
      <c r="E241" s="7">
        <f>IF(O241&gt;0,RANK(O241,(N241:P241,Q241:AE241)),0)</f>
        <v>1</v>
      </c>
      <c r="F241" s="7">
        <f t="shared" si="34"/>
        <v>0</v>
      </c>
      <c r="G241" s="45">
        <f t="shared" si="35"/>
        <v>77</v>
      </c>
      <c r="H241" s="48">
        <f t="shared" si="36"/>
        <v>0.60629921259842523</v>
      </c>
      <c r="I241" s="6"/>
      <c r="J241" s="2">
        <f t="shared" si="37"/>
        <v>0.18110236220472442</v>
      </c>
      <c r="K241" s="2">
        <f t="shared" si="38"/>
        <v>0.78740157480314965</v>
      </c>
      <c r="L241" s="2">
        <f t="shared" si="39"/>
        <v>0</v>
      </c>
      <c r="M241" s="2">
        <f t="shared" si="40"/>
        <v>3.1496062992125928E-2</v>
      </c>
      <c r="N241" s="94">
        <v>23</v>
      </c>
      <c r="O241" s="94">
        <v>100</v>
      </c>
      <c r="P241" s="1"/>
      <c r="Q241" s="93">
        <v>4</v>
      </c>
      <c r="U241" s="94">
        <v>0</v>
      </c>
      <c r="V241" s="1"/>
      <c r="W241" s="1"/>
      <c r="X241" s="1"/>
      <c r="Y241" s="1"/>
      <c r="Z241" s="1"/>
      <c r="AA241" s="1"/>
      <c r="AB241" s="1"/>
      <c r="AG241" t="str">
        <f t="shared" si="41"/>
        <v>Windsor</v>
      </c>
      <c r="AH241" t="s">
        <v>15</v>
      </c>
      <c r="AI241">
        <v>2</v>
      </c>
      <c r="AK241" s="77">
        <v>33</v>
      </c>
      <c r="AL241" s="79">
        <v>11</v>
      </c>
      <c r="AM241" s="79">
        <v>155</v>
      </c>
      <c r="AN241" s="82">
        <v>85940</v>
      </c>
      <c r="AO241" s="82">
        <f t="shared" si="42"/>
        <v>33011</v>
      </c>
      <c r="AP241" t="s">
        <v>656</v>
      </c>
      <c r="AQ241">
        <f t="shared" si="43"/>
        <v>3385940</v>
      </c>
      <c r="AU241">
        <v>8.6199999999999992</v>
      </c>
      <c r="AV241">
        <v>0.27</v>
      </c>
      <c r="AW241">
        <v>8.34</v>
      </c>
    </row>
    <row r="242" spans="1:49" hidden="1" outlineLevel="1" x14ac:dyDescent="0.2">
      <c r="A242" t="s">
        <v>723</v>
      </c>
      <c r="B242" s="7" t="s">
        <v>11</v>
      </c>
      <c r="C242" s="1">
        <f t="shared" si="33"/>
        <v>4732</v>
      </c>
      <c r="D242" s="7">
        <f>IF(N242&gt;0, RANK(N242,(N242:P242,Q242:AE242)),0)</f>
        <v>2</v>
      </c>
      <c r="E242" s="7">
        <f>IF(O242&gt;0,RANK(O242,(N242:P242,Q242:AE242)),0)</f>
        <v>1</v>
      </c>
      <c r="F242" s="7">
        <f t="shared" si="34"/>
        <v>0</v>
      </c>
      <c r="G242" s="45">
        <f t="shared" si="35"/>
        <v>1752</v>
      </c>
      <c r="H242" s="48">
        <f t="shared" si="36"/>
        <v>0.3702451394759087</v>
      </c>
      <c r="I242" s="6"/>
      <c r="J242" s="2">
        <f t="shared" si="37"/>
        <v>0.30980557903634826</v>
      </c>
      <c r="K242" s="2">
        <f t="shared" si="38"/>
        <v>0.68005071851225696</v>
      </c>
      <c r="L242" s="2">
        <f t="shared" si="39"/>
        <v>0</v>
      </c>
      <c r="M242" s="2">
        <f t="shared" si="40"/>
        <v>1.0143702451394732E-2</v>
      </c>
      <c r="N242" s="94">
        <v>1466</v>
      </c>
      <c r="O242" s="94">
        <v>3218</v>
      </c>
      <c r="P242" s="1"/>
      <c r="Q242" s="93">
        <v>45</v>
      </c>
      <c r="U242" s="94">
        <v>3</v>
      </c>
      <c r="V242" s="1"/>
      <c r="W242" s="1"/>
      <c r="X242" s="1"/>
      <c r="Y242" s="1"/>
      <c r="Z242" s="1"/>
      <c r="AA242" s="1"/>
      <c r="AB242" s="1"/>
      <c r="AG242" t="str">
        <f t="shared" si="41"/>
        <v>Wolfeboro</v>
      </c>
      <c r="AH242" t="s">
        <v>792</v>
      </c>
      <c r="AI242">
        <v>1</v>
      </c>
      <c r="AK242" s="77">
        <v>33</v>
      </c>
      <c r="AL242" s="79">
        <v>3</v>
      </c>
      <c r="AM242" s="79">
        <v>95</v>
      </c>
      <c r="AN242" s="82">
        <v>86420</v>
      </c>
      <c r="AO242" s="82">
        <f t="shared" si="42"/>
        <v>33003</v>
      </c>
      <c r="AP242" t="s">
        <v>656</v>
      </c>
      <c r="AQ242">
        <f t="shared" si="43"/>
        <v>3386420</v>
      </c>
      <c r="AU242">
        <v>58.49</v>
      </c>
      <c r="AV242">
        <v>10.18</v>
      </c>
      <c r="AW242">
        <v>48.31</v>
      </c>
    </row>
    <row r="243" spans="1:49" hidden="1" outlineLevel="1" x14ac:dyDescent="0.2">
      <c r="A243" t="s">
        <v>855</v>
      </c>
      <c r="B243" s="7" t="s">
        <v>11</v>
      </c>
      <c r="C243" s="1">
        <f t="shared" si="33"/>
        <v>852</v>
      </c>
      <c r="D243" s="7">
        <f>IF(N243&gt;0, RANK(N243,(N243:P243,Q243:AE243)),0)</f>
        <v>2</v>
      </c>
      <c r="E243" s="7">
        <f>IF(O243&gt;0,RANK(O243,(N243:P243,Q243:AE243)),0)</f>
        <v>1</v>
      </c>
      <c r="F243" s="7">
        <f t="shared" si="34"/>
        <v>0</v>
      </c>
      <c r="G243" s="45">
        <f t="shared" si="35"/>
        <v>305</v>
      </c>
      <c r="H243" s="48">
        <f t="shared" si="36"/>
        <v>0.357981220657277</v>
      </c>
      <c r="I243" s="6"/>
      <c r="J243" s="2">
        <f t="shared" si="37"/>
        <v>0.30868544600938969</v>
      </c>
      <c r="K243" s="2">
        <f t="shared" si="38"/>
        <v>0.66666666666666663</v>
      </c>
      <c r="L243" s="2">
        <f t="shared" si="39"/>
        <v>0</v>
      </c>
      <c r="M243" s="2">
        <f t="shared" si="40"/>
        <v>2.4647887323943629E-2</v>
      </c>
      <c r="N243" s="94">
        <v>263</v>
      </c>
      <c r="O243" s="94">
        <v>568</v>
      </c>
      <c r="P243" s="1"/>
      <c r="Q243" s="93">
        <v>21</v>
      </c>
      <c r="U243" s="94">
        <v>0</v>
      </c>
      <c r="V243" s="1"/>
      <c r="W243" s="1"/>
      <c r="X243" s="1"/>
      <c r="Y243" s="1"/>
      <c r="Z243" s="1"/>
      <c r="AA243" s="1"/>
      <c r="AB243" s="1"/>
      <c r="AG243" t="str">
        <f t="shared" si="41"/>
        <v>Woodstock</v>
      </c>
      <c r="AH243" t="s">
        <v>14</v>
      </c>
      <c r="AI243">
        <v>2</v>
      </c>
      <c r="AK243" s="77">
        <v>33</v>
      </c>
      <c r="AL243" s="79">
        <v>9</v>
      </c>
      <c r="AM243" s="79">
        <v>190</v>
      </c>
      <c r="AN243" s="82">
        <v>87060</v>
      </c>
      <c r="AO243" s="82">
        <f t="shared" si="42"/>
        <v>33009</v>
      </c>
      <c r="AP243" t="s">
        <v>656</v>
      </c>
      <c r="AQ243">
        <f t="shared" si="43"/>
        <v>3387060</v>
      </c>
      <c r="AU243">
        <v>59.22</v>
      </c>
      <c r="AV243">
        <v>0.5</v>
      </c>
      <c r="AW243">
        <v>58.72</v>
      </c>
    </row>
    <row r="244" spans="1:49" collapsed="1" x14ac:dyDescent="0.2">
      <c r="A244" s="7" t="s">
        <v>724</v>
      </c>
      <c r="B244" s="7" t="s">
        <v>123</v>
      </c>
      <c r="C244" s="1">
        <f t="shared" si="33"/>
        <v>793260</v>
      </c>
      <c r="D244" s="7">
        <f>IF(N244&gt;0, RANK(N244,(N244:P244,Q244:AE244)),0)</f>
        <v>2</v>
      </c>
      <c r="E244" s="7">
        <f>IF(O244&gt;0,RANK(O244,(N244:P244,Q244:AE244)),0)</f>
        <v>1</v>
      </c>
      <c r="F244" s="7">
        <f t="shared" si="34"/>
        <v>0</v>
      </c>
      <c r="G244" s="45">
        <f t="shared" si="35"/>
        <v>251970</v>
      </c>
      <c r="H244" s="48">
        <f t="shared" si="36"/>
        <v>0.31763860524922471</v>
      </c>
      <c r="I244" s="6"/>
      <c r="J244" s="2">
        <f t="shared" si="37"/>
        <v>0.3336094092731261</v>
      </c>
      <c r="K244" s="2">
        <f t="shared" si="38"/>
        <v>0.65124801452235082</v>
      </c>
      <c r="L244" s="2">
        <f t="shared" si="39"/>
        <v>0</v>
      </c>
      <c r="M244" s="2">
        <f t="shared" si="40"/>
        <v>1.5142576204523084E-2</v>
      </c>
      <c r="N244" s="1">
        <f>SUM(N3:N243)</f>
        <v>264639</v>
      </c>
      <c r="O244" s="1">
        <f>SUM(O3:O243)</f>
        <v>516609</v>
      </c>
      <c r="P244" s="1"/>
      <c r="Q244" s="1">
        <f>SUM(Q3:Q243)</f>
        <v>11329</v>
      </c>
      <c r="R244" s="1"/>
      <c r="S244" s="1"/>
      <c r="T244" s="1"/>
      <c r="U244" s="1">
        <f>SUM(U3:U243)</f>
        <v>683</v>
      </c>
      <c r="V244" s="1"/>
      <c r="W244" s="1"/>
      <c r="X244" s="1"/>
      <c r="Y244" s="1"/>
      <c r="Z244" s="1"/>
      <c r="AA244" s="1"/>
      <c r="AB244" s="1"/>
      <c r="AG244" t="str">
        <f t="shared" si="41"/>
        <v>New Hapmshire</v>
      </c>
      <c r="AK244" s="77">
        <v>33</v>
      </c>
      <c r="AO244" s="77">
        <v>33</v>
      </c>
      <c r="AP244" t="s">
        <v>963</v>
      </c>
      <c r="AQ244" s="77">
        <v>33</v>
      </c>
      <c r="AU244">
        <v>9349.94</v>
      </c>
      <c r="AV244">
        <v>381.84</v>
      </c>
      <c r="AW244">
        <v>8968.1</v>
      </c>
    </row>
    <row r="245" spans="1:49" x14ac:dyDescent="0.2">
      <c r="B245" s="7"/>
      <c r="C245" s="1"/>
      <c r="D245" s="7"/>
      <c r="E245" s="7"/>
      <c r="F245" s="7"/>
      <c r="G245" s="45"/>
      <c r="H245" s="48"/>
      <c r="J245" s="2"/>
      <c r="K245" s="2"/>
      <c r="L245" s="2"/>
      <c r="M245" s="2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49" hidden="1" outlineLevel="1" x14ac:dyDescent="0.2">
      <c r="A246" t="s">
        <v>314</v>
      </c>
      <c r="B246" s="7" t="s">
        <v>315</v>
      </c>
      <c r="C246" s="1">
        <f t="shared" ref="C246:C309" si="44">SUM(N246:AE246)</f>
        <v>862</v>
      </c>
      <c r="D246" s="7">
        <f>IF(N246&gt;0, RANK(N246,(N246:P246,Q246:AE246)),0)</f>
        <v>2</v>
      </c>
      <c r="E246" s="7">
        <f>IF(O246&gt;0,RANK(O246,(N246:P246,Q246:AE246)),0)</f>
        <v>1</v>
      </c>
      <c r="F246" s="7">
        <f t="shared" ref="F246:F309" si="45">IF(P246&gt;0,RANK(P246,(N246:AE246)),0)</f>
        <v>4</v>
      </c>
      <c r="G246" s="45">
        <f t="shared" ref="G246:G309" si="46">IF(C246&gt;0,MAX(N246:P246)-LARGE(N246:P246,2),0)</f>
        <v>535</v>
      </c>
      <c r="H246" s="48">
        <f t="shared" ref="H246:H309" si="47">IF(C246&gt;0,G246/C246,0)</f>
        <v>0.62064965197215782</v>
      </c>
      <c r="I246" s="6"/>
      <c r="J246" s="2">
        <f t="shared" ref="J246:J309" si="48">IF(C246=0,"-",N246/C246)</f>
        <v>0.16821345707656613</v>
      </c>
      <c r="K246" s="2">
        <f t="shared" ref="K246:K309" si="49">IF(C246=0,"-",O246/C246)</f>
        <v>0.78886310904872392</v>
      </c>
      <c r="L246" s="2">
        <f t="shared" ref="L246:L309" si="50">IF(C246=0,"-",P246/C246)</f>
        <v>8.1206496519721574E-3</v>
      </c>
      <c r="M246" s="2">
        <f t="shared" ref="M246:M309" si="51">IF(C246=0,"-",(1-J246-K246-L246))</f>
        <v>3.4802784222737825E-2</v>
      </c>
      <c r="N246" s="94">
        <v>145</v>
      </c>
      <c r="O246" s="94">
        <v>680</v>
      </c>
      <c r="P246" s="94">
        <v>7</v>
      </c>
      <c r="Q246" s="1"/>
      <c r="R246" s="1"/>
      <c r="S246" s="1"/>
      <c r="T246" s="94"/>
      <c r="U246" s="94">
        <v>5</v>
      </c>
      <c r="V246" s="94">
        <v>2</v>
      </c>
      <c r="W246" s="1">
        <v>1</v>
      </c>
      <c r="X246" s="1">
        <v>7</v>
      </c>
      <c r="Y246" s="1">
        <v>8</v>
      </c>
      <c r="Z246" s="1">
        <v>7</v>
      </c>
      <c r="AA246" s="1"/>
      <c r="AB246" s="1"/>
      <c r="AG246" t="str">
        <f t="shared" ref="AG246:AG309" si="52">A246</f>
        <v>Addison</v>
      </c>
      <c r="AH246" t="s">
        <v>314</v>
      </c>
      <c r="AI246">
        <v>1</v>
      </c>
      <c r="AK246" s="77">
        <v>50</v>
      </c>
      <c r="AL246" s="79">
        <v>1</v>
      </c>
      <c r="AM246" s="79">
        <v>5</v>
      </c>
      <c r="AN246" s="82">
        <v>325</v>
      </c>
      <c r="AO246" s="82">
        <f t="shared" ref="AO246:AO309" si="53">AK246*1000+AL246</f>
        <v>50001</v>
      </c>
      <c r="AP246" s="7" t="s">
        <v>656</v>
      </c>
      <c r="AQ246">
        <f t="shared" ref="AQ246:AQ309" si="54">AK246*100000+AN246</f>
        <v>5000325</v>
      </c>
      <c r="AU246">
        <v>48.97</v>
      </c>
      <c r="AV246">
        <v>7.25</v>
      </c>
      <c r="AW246">
        <v>41.73</v>
      </c>
    </row>
    <row r="247" spans="1:49" hidden="1" outlineLevel="1" x14ac:dyDescent="0.2">
      <c r="A247" t="s">
        <v>856</v>
      </c>
      <c r="B247" s="7" t="s">
        <v>315</v>
      </c>
      <c r="C247" s="1">
        <f t="shared" si="44"/>
        <v>536</v>
      </c>
      <c r="D247" s="7">
        <f>IF(N247&gt;0, RANK(N247,(N247:P247,Q247:AE247)),0)</f>
        <v>2</v>
      </c>
      <c r="E247" s="7">
        <f>IF(O247&gt;0,RANK(O247,(N247:P247,Q247:AE247)),0)</f>
        <v>1</v>
      </c>
      <c r="F247" s="7">
        <f t="shared" si="45"/>
        <v>3</v>
      </c>
      <c r="G247" s="45">
        <f t="shared" si="46"/>
        <v>287</v>
      </c>
      <c r="H247" s="48">
        <f t="shared" si="47"/>
        <v>0.53544776119402981</v>
      </c>
      <c r="I247" s="6"/>
      <c r="J247" s="2">
        <f t="shared" si="48"/>
        <v>0.19776119402985073</v>
      </c>
      <c r="K247" s="2">
        <f t="shared" si="49"/>
        <v>0.73320895522388063</v>
      </c>
      <c r="L247" s="2">
        <f t="shared" si="50"/>
        <v>2.2388059701492536E-2</v>
      </c>
      <c r="M247" s="2">
        <f t="shared" si="51"/>
        <v>4.6641791044776129E-2</v>
      </c>
      <c r="N247" s="94">
        <v>106</v>
      </c>
      <c r="O247" s="94">
        <v>393</v>
      </c>
      <c r="P247" s="94">
        <v>12</v>
      </c>
      <c r="Q247" s="1"/>
      <c r="R247" s="1"/>
      <c r="S247" s="1"/>
      <c r="T247" s="94"/>
      <c r="U247" s="94">
        <v>7</v>
      </c>
      <c r="V247" s="94">
        <v>3</v>
      </c>
      <c r="W247" s="1">
        <v>5</v>
      </c>
      <c r="X247" s="1">
        <v>0</v>
      </c>
      <c r="Y247" s="1">
        <v>9</v>
      </c>
      <c r="Z247" s="1">
        <v>1</v>
      </c>
      <c r="AA247" s="1"/>
      <c r="AB247" s="1"/>
      <c r="AG247" t="str">
        <f t="shared" si="52"/>
        <v>Albany</v>
      </c>
      <c r="AH247" t="s">
        <v>19</v>
      </c>
      <c r="AI247">
        <v>1</v>
      </c>
      <c r="AK247" s="77">
        <v>50</v>
      </c>
      <c r="AL247" s="79">
        <v>19</v>
      </c>
      <c r="AM247" s="79">
        <v>5</v>
      </c>
      <c r="AN247" s="82">
        <v>475</v>
      </c>
      <c r="AO247" s="82">
        <f t="shared" si="53"/>
        <v>50019</v>
      </c>
      <c r="AP247" s="7" t="s">
        <v>656</v>
      </c>
      <c r="AQ247">
        <f t="shared" si="54"/>
        <v>5000475</v>
      </c>
      <c r="AU247">
        <v>38.68</v>
      </c>
      <c r="AV247">
        <v>0.2</v>
      </c>
      <c r="AW247">
        <v>38.479999999999997</v>
      </c>
    </row>
    <row r="248" spans="1:49" hidden="1" outlineLevel="1" x14ac:dyDescent="0.2">
      <c r="A248" t="s">
        <v>725</v>
      </c>
      <c r="B248" s="7" t="s">
        <v>315</v>
      </c>
      <c r="C248" s="1">
        <f t="shared" si="44"/>
        <v>1069</v>
      </c>
      <c r="D248" s="7">
        <f>IF(N248&gt;0, RANK(N248,(N248:P248,Q248:AE248)),0)</f>
        <v>2</v>
      </c>
      <c r="E248" s="7">
        <f>IF(O248&gt;0,RANK(O248,(N248:P248,Q248:AE248)),0)</f>
        <v>1</v>
      </c>
      <c r="F248" s="7">
        <f t="shared" si="45"/>
        <v>5</v>
      </c>
      <c r="G248" s="45">
        <f t="shared" si="46"/>
        <v>622</v>
      </c>
      <c r="H248" s="48">
        <f t="shared" si="47"/>
        <v>0.5818521983161834</v>
      </c>
      <c r="I248" s="6"/>
      <c r="J248" s="2">
        <f t="shared" si="48"/>
        <v>0.18241347053320861</v>
      </c>
      <c r="K248" s="2">
        <f t="shared" si="49"/>
        <v>0.76426566884939195</v>
      </c>
      <c r="L248" s="2">
        <f t="shared" si="50"/>
        <v>9.3545369504209538E-3</v>
      </c>
      <c r="M248" s="2">
        <f t="shared" si="51"/>
        <v>4.3966323666978536E-2</v>
      </c>
      <c r="N248" s="94">
        <v>195</v>
      </c>
      <c r="O248" s="94">
        <v>817</v>
      </c>
      <c r="P248" s="94">
        <v>10</v>
      </c>
      <c r="Q248" s="1"/>
      <c r="R248" s="1"/>
      <c r="S248" s="1"/>
      <c r="T248" s="94"/>
      <c r="U248" s="94">
        <v>3</v>
      </c>
      <c r="V248" s="94">
        <v>22</v>
      </c>
      <c r="W248" s="1">
        <v>3</v>
      </c>
      <c r="X248" s="1">
        <v>3</v>
      </c>
      <c r="Y248" s="1">
        <v>12</v>
      </c>
      <c r="Z248" s="1">
        <v>4</v>
      </c>
      <c r="AA248" s="1"/>
      <c r="AB248" s="1"/>
      <c r="AG248" t="str">
        <f t="shared" si="52"/>
        <v>Alburg</v>
      </c>
      <c r="AH248" t="s">
        <v>17</v>
      </c>
      <c r="AI248">
        <v>1</v>
      </c>
      <c r="AK248" s="77">
        <v>50</v>
      </c>
      <c r="AL248" s="79">
        <v>13</v>
      </c>
      <c r="AM248" s="79">
        <v>5</v>
      </c>
      <c r="AN248" s="82">
        <v>700</v>
      </c>
      <c r="AO248" s="82">
        <f t="shared" si="53"/>
        <v>50013</v>
      </c>
      <c r="AP248" s="7" t="s">
        <v>656</v>
      </c>
      <c r="AQ248">
        <f t="shared" si="54"/>
        <v>5000700</v>
      </c>
      <c r="AU248">
        <v>48.8</v>
      </c>
      <c r="AV248">
        <v>19.5</v>
      </c>
      <c r="AW248">
        <v>29.3</v>
      </c>
    </row>
    <row r="249" spans="1:49" hidden="1" outlineLevel="1" x14ac:dyDescent="0.2">
      <c r="A249" t="s">
        <v>735</v>
      </c>
      <c r="B249" s="7" t="s">
        <v>315</v>
      </c>
      <c r="C249" s="1">
        <f t="shared" si="44"/>
        <v>357</v>
      </c>
      <c r="D249" s="7">
        <f>IF(N249&gt;0, RANK(N249,(N249:P249,Q249:AE249)),0)</f>
        <v>2</v>
      </c>
      <c r="E249" s="7">
        <f>IF(O249&gt;0,RANK(O249,(N249:P249,Q249:AE249)),0)</f>
        <v>1</v>
      </c>
      <c r="F249" s="7">
        <f t="shared" si="45"/>
        <v>3</v>
      </c>
      <c r="G249" s="45">
        <f t="shared" si="46"/>
        <v>151</v>
      </c>
      <c r="H249" s="48">
        <f t="shared" si="47"/>
        <v>0.42296918767507002</v>
      </c>
      <c r="I249" s="6"/>
      <c r="J249" s="2">
        <f t="shared" si="48"/>
        <v>0.26050420168067229</v>
      </c>
      <c r="K249" s="2">
        <f t="shared" si="49"/>
        <v>0.68347338935574231</v>
      </c>
      <c r="L249" s="2">
        <f t="shared" si="50"/>
        <v>2.8011204481792718E-2</v>
      </c>
      <c r="M249" s="2">
        <f t="shared" si="51"/>
        <v>2.8011204481792739E-2</v>
      </c>
      <c r="N249" s="94">
        <v>93</v>
      </c>
      <c r="O249" s="94">
        <v>244</v>
      </c>
      <c r="P249" s="94">
        <v>10</v>
      </c>
      <c r="Q249" s="1"/>
      <c r="R249" s="1"/>
      <c r="S249" s="1"/>
      <c r="T249" s="94"/>
      <c r="U249" s="94">
        <v>1</v>
      </c>
      <c r="V249" s="94">
        <v>1</v>
      </c>
      <c r="W249" s="1">
        <v>1</v>
      </c>
      <c r="X249" s="1">
        <v>0</v>
      </c>
      <c r="Y249" s="1">
        <v>4</v>
      </c>
      <c r="Z249" s="1">
        <v>3</v>
      </c>
      <c r="AA249" s="1"/>
      <c r="AB249" s="1"/>
      <c r="AG249" t="str">
        <f t="shared" si="52"/>
        <v>Andover</v>
      </c>
      <c r="AH249" t="s">
        <v>104</v>
      </c>
      <c r="AI249">
        <v>1</v>
      </c>
      <c r="AK249" s="77">
        <v>50</v>
      </c>
      <c r="AL249" s="79">
        <v>27</v>
      </c>
      <c r="AM249" s="79">
        <v>5</v>
      </c>
      <c r="AN249" s="82">
        <v>1300</v>
      </c>
      <c r="AO249" s="82">
        <f t="shared" si="53"/>
        <v>50027</v>
      </c>
      <c r="AP249" s="7" t="s">
        <v>656</v>
      </c>
      <c r="AQ249">
        <f t="shared" si="54"/>
        <v>5001300</v>
      </c>
      <c r="AU249">
        <v>28.78</v>
      </c>
      <c r="AV249">
        <v>0.01</v>
      </c>
      <c r="AW249">
        <v>28.77</v>
      </c>
    </row>
    <row r="250" spans="1:49" hidden="1" outlineLevel="1" x14ac:dyDescent="0.2">
      <c r="A250" t="s">
        <v>572</v>
      </c>
      <c r="B250" s="7" t="s">
        <v>315</v>
      </c>
      <c r="C250" s="1">
        <f t="shared" si="44"/>
        <v>1458</v>
      </c>
      <c r="D250" s="7">
        <f>IF(N250&gt;0, RANK(N250,(N250:P250,Q250:AE250)),0)</f>
        <v>2</v>
      </c>
      <c r="E250" s="7">
        <f>IF(O250&gt;0,RANK(O250,(N250:P250,Q250:AE250)),0)</f>
        <v>1</v>
      </c>
      <c r="F250" s="7">
        <f t="shared" si="45"/>
        <v>3</v>
      </c>
      <c r="G250" s="45">
        <f t="shared" si="46"/>
        <v>537</v>
      </c>
      <c r="H250" s="48">
        <f t="shared" si="47"/>
        <v>0.36831275720164608</v>
      </c>
      <c r="I250" s="6"/>
      <c r="J250" s="2">
        <f t="shared" si="48"/>
        <v>0.26406035665294925</v>
      </c>
      <c r="K250" s="2">
        <f t="shared" si="49"/>
        <v>0.63237311385459538</v>
      </c>
      <c r="L250" s="2">
        <f t="shared" si="50"/>
        <v>5.3497942386831275E-2</v>
      </c>
      <c r="M250" s="2">
        <f t="shared" si="51"/>
        <v>5.0068587105624097E-2</v>
      </c>
      <c r="N250" s="94">
        <v>385</v>
      </c>
      <c r="O250" s="94">
        <v>922</v>
      </c>
      <c r="P250" s="94">
        <v>78</v>
      </c>
      <c r="Q250" s="1"/>
      <c r="R250" s="1"/>
      <c r="S250" s="1"/>
      <c r="T250" s="94"/>
      <c r="U250" s="94">
        <v>3</v>
      </c>
      <c r="V250" s="94">
        <v>3</v>
      </c>
      <c r="W250" s="1">
        <v>2</v>
      </c>
      <c r="X250" s="1">
        <v>4</v>
      </c>
      <c r="Y250" s="1">
        <v>7</v>
      </c>
      <c r="Z250" s="1">
        <v>54</v>
      </c>
      <c r="AA250" s="1"/>
      <c r="AB250" s="1"/>
      <c r="AG250" t="str">
        <f t="shared" si="52"/>
        <v>Arlington</v>
      </c>
      <c r="AH250" t="s">
        <v>316</v>
      </c>
      <c r="AI250">
        <v>1</v>
      </c>
      <c r="AK250" s="77">
        <v>50</v>
      </c>
      <c r="AL250" s="79">
        <v>3</v>
      </c>
      <c r="AM250" s="79">
        <v>5</v>
      </c>
      <c r="AN250" s="82">
        <v>1450</v>
      </c>
      <c r="AO250" s="82">
        <f t="shared" si="53"/>
        <v>50003</v>
      </c>
      <c r="AP250" s="7" t="s">
        <v>656</v>
      </c>
      <c r="AQ250">
        <f t="shared" si="54"/>
        <v>5001450</v>
      </c>
      <c r="AU250">
        <v>42.44</v>
      </c>
      <c r="AV250">
        <v>0.02</v>
      </c>
      <c r="AW250">
        <v>42.42</v>
      </c>
    </row>
    <row r="251" spans="1:49" hidden="1" outlineLevel="1" x14ac:dyDescent="0.2">
      <c r="A251" t="s">
        <v>956</v>
      </c>
      <c r="B251" s="7" t="s">
        <v>315</v>
      </c>
      <c r="C251" s="1">
        <f t="shared" si="44"/>
        <v>210</v>
      </c>
      <c r="D251" s="7">
        <f>IF(N251&gt;0, RANK(N251,(N251:P251,Q251:AE251)),0)</f>
        <v>2</v>
      </c>
      <c r="E251" s="7">
        <f>IF(O251&gt;0,RANK(O251,(N251:P251,Q251:AE251)),0)</f>
        <v>1</v>
      </c>
      <c r="F251" s="7">
        <f t="shared" si="45"/>
        <v>4</v>
      </c>
      <c r="G251" s="45">
        <f t="shared" si="46"/>
        <v>61</v>
      </c>
      <c r="H251" s="48">
        <f t="shared" si="47"/>
        <v>0.2904761904761905</v>
      </c>
      <c r="I251" s="6"/>
      <c r="J251" s="2">
        <f t="shared" si="48"/>
        <v>0.31904761904761902</v>
      </c>
      <c r="K251" s="2">
        <f t="shared" si="49"/>
        <v>0.60952380952380958</v>
      </c>
      <c r="L251" s="2">
        <f t="shared" si="50"/>
        <v>2.8571428571428571E-2</v>
      </c>
      <c r="M251" s="2">
        <f t="shared" si="51"/>
        <v>4.285714285714283E-2</v>
      </c>
      <c r="N251" s="94">
        <v>67</v>
      </c>
      <c r="O251" s="94">
        <v>128</v>
      </c>
      <c r="P251" s="94">
        <v>6</v>
      </c>
      <c r="Q251" s="1"/>
      <c r="R251" s="1"/>
      <c r="S251" s="1"/>
      <c r="T251" s="94"/>
      <c r="U251" s="94">
        <v>0</v>
      </c>
      <c r="V251" s="94">
        <v>0</v>
      </c>
      <c r="W251" s="1">
        <v>0</v>
      </c>
      <c r="X251" s="1">
        <v>0</v>
      </c>
      <c r="Y251" s="1">
        <v>8</v>
      </c>
      <c r="Z251" s="1">
        <v>1</v>
      </c>
      <c r="AA251" s="1"/>
      <c r="AB251" s="1"/>
      <c r="AG251" t="str">
        <f t="shared" si="52"/>
        <v>Athens</v>
      </c>
      <c r="AH251" t="s">
        <v>103</v>
      </c>
      <c r="AI251">
        <v>1</v>
      </c>
      <c r="AK251" s="77">
        <v>50</v>
      </c>
      <c r="AL251" s="79">
        <v>25</v>
      </c>
      <c r="AM251" s="79">
        <v>5</v>
      </c>
      <c r="AN251" s="82">
        <v>1900</v>
      </c>
      <c r="AO251" s="82">
        <f t="shared" si="53"/>
        <v>50025</v>
      </c>
      <c r="AP251" s="7" t="s">
        <v>656</v>
      </c>
      <c r="AQ251">
        <f t="shared" si="54"/>
        <v>5001900</v>
      </c>
      <c r="AU251">
        <v>13.08</v>
      </c>
      <c r="AV251">
        <v>0.04</v>
      </c>
      <c r="AW251">
        <v>13.04</v>
      </c>
    </row>
    <row r="252" spans="1:49" hidden="1" outlineLevel="1" x14ac:dyDescent="0.2">
      <c r="A252" t="s">
        <v>489</v>
      </c>
      <c r="B252" s="7" t="s">
        <v>315</v>
      </c>
      <c r="C252" s="1">
        <f t="shared" si="44"/>
        <v>696</v>
      </c>
      <c r="D252" s="7">
        <f>IF(N252&gt;0, RANK(N252,(N252:P252,Q252:AE252)),0)</f>
        <v>2</v>
      </c>
      <c r="E252" s="7">
        <f>IF(O252&gt;0,RANK(O252,(N252:P252,Q252:AE252)),0)</f>
        <v>1</v>
      </c>
      <c r="F252" s="7">
        <f t="shared" si="45"/>
        <v>3</v>
      </c>
      <c r="G252" s="45">
        <f t="shared" si="46"/>
        <v>411</v>
      </c>
      <c r="H252" s="48">
        <f t="shared" si="47"/>
        <v>0.59051724137931039</v>
      </c>
      <c r="I252" s="6"/>
      <c r="J252" s="2">
        <f t="shared" si="48"/>
        <v>0.18390804597701149</v>
      </c>
      <c r="K252" s="2">
        <f t="shared" si="49"/>
        <v>0.77442528735632188</v>
      </c>
      <c r="L252" s="2">
        <f t="shared" si="50"/>
        <v>1.1494252873563218E-2</v>
      </c>
      <c r="M252" s="2">
        <f t="shared" si="51"/>
        <v>3.0172413793103411E-2</v>
      </c>
      <c r="N252" s="94">
        <v>128</v>
      </c>
      <c r="O252" s="94">
        <v>539</v>
      </c>
      <c r="P252" s="94">
        <v>8</v>
      </c>
      <c r="Q252" s="1"/>
      <c r="R252" s="1"/>
      <c r="S252" s="1"/>
      <c r="T252" s="94"/>
      <c r="U252" s="94">
        <v>3</v>
      </c>
      <c r="V252" s="94">
        <v>5</v>
      </c>
      <c r="W252" s="1">
        <v>1</v>
      </c>
      <c r="X252" s="1">
        <v>2</v>
      </c>
      <c r="Y252" s="1">
        <v>8</v>
      </c>
      <c r="Z252" s="1">
        <v>2</v>
      </c>
      <c r="AA252" s="1"/>
      <c r="AB252" s="1"/>
      <c r="AG252" t="str">
        <f t="shared" si="52"/>
        <v>Bakersfield</v>
      </c>
      <c r="AH252" t="s">
        <v>35</v>
      </c>
      <c r="AI252">
        <v>1</v>
      </c>
      <c r="AK252" s="77">
        <v>50</v>
      </c>
      <c r="AL252" s="79">
        <v>11</v>
      </c>
      <c r="AM252" s="79">
        <v>10</v>
      </c>
      <c r="AN252" s="82">
        <v>2500</v>
      </c>
      <c r="AO252" s="82">
        <f t="shared" si="53"/>
        <v>50011</v>
      </c>
      <c r="AP252" s="7" t="s">
        <v>656</v>
      </c>
      <c r="AQ252">
        <f t="shared" si="54"/>
        <v>5002500</v>
      </c>
      <c r="AU252">
        <v>44.62</v>
      </c>
      <c r="AV252">
        <v>0.03</v>
      </c>
      <c r="AW252">
        <v>44.59</v>
      </c>
    </row>
    <row r="253" spans="1:49" hidden="1" outlineLevel="1" x14ac:dyDescent="0.2">
      <c r="A253" t="s">
        <v>490</v>
      </c>
      <c r="B253" s="7" t="s">
        <v>315</v>
      </c>
      <c r="C253" s="1">
        <f t="shared" si="44"/>
        <v>139</v>
      </c>
      <c r="D253" s="7">
        <f>IF(N253&gt;0, RANK(N253,(N253:P253,Q253:AE253)),0)</f>
        <v>2</v>
      </c>
      <c r="E253" s="7">
        <f>IF(O253&gt;0,RANK(O253,(N253:P253,Q253:AE253)),0)</f>
        <v>1</v>
      </c>
      <c r="F253" s="7">
        <f t="shared" si="45"/>
        <v>5</v>
      </c>
      <c r="G253" s="45">
        <f t="shared" si="46"/>
        <v>73</v>
      </c>
      <c r="H253" s="48">
        <f t="shared" si="47"/>
        <v>0.52517985611510787</v>
      </c>
      <c r="I253" s="6"/>
      <c r="J253" s="2">
        <f t="shared" si="48"/>
        <v>0.20143884892086331</v>
      </c>
      <c r="K253" s="2">
        <f t="shared" si="49"/>
        <v>0.72661870503597126</v>
      </c>
      <c r="L253" s="2">
        <f t="shared" si="50"/>
        <v>7.1942446043165471E-3</v>
      </c>
      <c r="M253" s="2">
        <f t="shared" si="51"/>
        <v>6.4748201438848921E-2</v>
      </c>
      <c r="N253" s="94">
        <v>28</v>
      </c>
      <c r="O253" s="94">
        <v>101</v>
      </c>
      <c r="P253" s="94">
        <v>1</v>
      </c>
      <c r="Q253" s="1"/>
      <c r="R253" s="1"/>
      <c r="S253" s="1"/>
      <c r="T253" s="94"/>
      <c r="U253" s="94">
        <v>4</v>
      </c>
      <c r="V253" s="94">
        <v>0</v>
      </c>
      <c r="W253" s="1">
        <v>1</v>
      </c>
      <c r="X253" s="1">
        <v>1</v>
      </c>
      <c r="Y253" s="1">
        <v>1</v>
      </c>
      <c r="Z253" s="1">
        <v>2</v>
      </c>
      <c r="AA253" s="1"/>
      <c r="AB253" s="1"/>
      <c r="AG253" t="str">
        <f t="shared" si="52"/>
        <v>Baltimore</v>
      </c>
      <c r="AH253" t="s">
        <v>104</v>
      </c>
      <c r="AI253">
        <v>1</v>
      </c>
      <c r="AK253" s="77">
        <v>50</v>
      </c>
      <c r="AL253" s="79">
        <v>27</v>
      </c>
      <c r="AM253" s="79">
        <v>11</v>
      </c>
      <c r="AN253" s="82">
        <v>2575</v>
      </c>
      <c r="AO253" s="82">
        <f t="shared" si="53"/>
        <v>50027</v>
      </c>
      <c r="AP253" s="7" t="s">
        <v>656</v>
      </c>
      <c r="AQ253">
        <f t="shared" si="54"/>
        <v>5002575</v>
      </c>
      <c r="AU253">
        <v>4.67</v>
      </c>
      <c r="AV253">
        <v>0</v>
      </c>
      <c r="AW253">
        <v>4.67</v>
      </c>
    </row>
    <row r="254" spans="1:49" hidden="1" outlineLevel="1" x14ac:dyDescent="0.2">
      <c r="A254" t="s">
        <v>491</v>
      </c>
      <c r="B254" s="7" t="s">
        <v>315</v>
      </c>
      <c r="C254" s="1">
        <f t="shared" si="44"/>
        <v>664</v>
      </c>
      <c r="D254" s="7">
        <f>IF(N254&gt;0, RANK(N254,(N254:P254,Q254:AE254)),0)</f>
        <v>2</v>
      </c>
      <c r="E254" s="7">
        <f>IF(O254&gt;0,RANK(O254,(N254:P254,Q254:AE254)),0)</f>
        <v>1</v>
      </c>
      <c r="F254" s="7">
        <f t="shared" si="45"/>
        <v>6</v>
      </c>
      <c r="G254" s="45">
        <f t="shared" si="46"/>
        <v>249</v>
      </c>
      <c r="H254" s="48">
        <f t="shared" si="47"/>
        <v>0.375</v>
      </c>
      <c r="I254" s="6"/>
      <c r="J254" s="2">
        <f t="shared" si="48"/>
        <v>0.29819277108433734</v>
      </c>
      <c r="K254" s="2">
        <f t="shared" si="49"/>
        <v>0.67319277108433739</v>
      </c>
      <c r="L254" s="2">
        <f t="shared" si="50"/>
        <v>1.5060240963855422E-3</v>
      </c>
      <c r="M254" s="2">
        <f t="shared" si="51"/>
        <v>2.710843373493978E-2</v>
      </c>
      <c r="N254" s="94">
        <v>198</v>
      </c>
      <c r="O254" s="94">
        <v>447</v>
      </c>
      <c r="P254" s="94">
        <v>1</v>
      </c>
      <c r="Q254" s="1"/>
      <c r="R254" s="1"/>
      <c r="S254" s="1"/>
      <c r="T254" s="94"/>
      <c r="U254" s="94">
        <v>2</v>
      </c>
      <c r="V254" s="94">
        <v>1</v>
      </c>
      <c r="W254" s="1">
        <v>0</v>
      </c>
      <c r="X254" s="1">
        <v>1</v>
      </c>
      <c r="Y254" s="1">
        <v>8</v>
      </c>
      <c r="Z254" s="1">
        <v>6</v>
      </c>
      <c r="AA254" s="1"/>
      <c r="AB254" s="1"/>
      <c r="AG254" t="str">
        <f t="shared" si="52"/>
        <v>Barnard</v>
      </c>
      <c r="AH254" t="s">
        <v>104</v>
      </c>
      <c r="AI254">
        <v>1</v>
      </c>
      <c r="AK254" s="77">
        <v>50</v>
      </c>
      <c r="AL254" s="79">
        <v>27</v>
      </c>
      <c r="AM254" s="79">
        <v>15</v>
      </c>
      <c r="AN254" s="82">
        <v>2725</v>
      </c>
      <c r="AO254" s="82">
        <f t="shared" si="53"/>
        <v>50027</v>
      </c>
      <c r="AP254" s="7" t="s">
        <v>656</v>
      </c>
      <c r="AQ254">
        <f t="shared" si="54"/>
        <v>5002725</v>
      </c>
      <c r="AU254">
        <v>48.89</v>
      </c>
      <c r="AV254">
        <v>0.19</v>
      </c>
      <c r="AW254">
        <v>48.7</v>
      </c>
    </row>
    <row r="255" spans="1:49" hidden="1" outlineLevel="1" x14ac:dyDescent="0.2">
      <c r="A255" t="s">
        <v>495</v>
      </c>
      <c r="B255" s="7" t="s">
        <v>315</v>
      </c>
      <c r="C255" s="1">
        <f t="shared" si="44"/>
        <v>1078</v>
      </c>
      <c r="D255" s="7">
        <f>IF(N255&gt;0, RANK(N255,(N255:P255,Q255:AE255)),0)</f>
        <v>2</v>
      </c>
      <c r="E255" s="7">
        <f>IF(O255&gt;0,RANK(O255,(N255:P255,Q255:AE255)),0)</f>
        <v>1</v>
      </c>
      <c r="F255" s="7">
        <f t="shared" si="45"/>
        <v>3</v>
      </c>
      <c r="G255" s="45">
        <f t="shared" si="46"/>
        <v>515</v>
      </c>
      <c r="H255" s="48">
        <f t="shared" si="47"/>
        <v>0.47773654916512059</v>
      </c>
      <c r="I255" s="6"/>
      <c r="J255" s="2">
        <f t="shared" si="48"/>
        <v>0.23562152133580705</v>
      </c>
      <c r="K255" s="2">
        <f t="shared" si="49"/>
        <v>0.7133580705009277</v>
      </c>
      <c r="L255" s="2">
        <f t="shared" si="50"/>
        <v>1.2987012987012988E-2</v>
      </c>
      <c r="M255" s="2">
        <f t="shared" si="51"/>
        <v>3.803339517625226E-2</v>
      </c>
      <c r="N255" s="94">
        <v>254</v>
      </c>
      <c r="O255" s="94">
        <v>769</v>
      </c>
      <c r="P255" s="94">
        <v>14</v>
      </c>
      <c r="Q255" s="1"/>
      <c r="R255" s="1"/>
      <c r="S255" s="1"/>
      <c r="T255" s="94"/>
      <c r="U255" s="94">
        <v>10</v>
      </c>
      <c r="V255" s="94">
        <v>1</v>
      </c>
      <c r="W255" s="1">
        <v>7</v>
      </c>
      <c r="X255" s="1">
        <v>7</v>
      </c>
      <c r="Y255" s="1">
        <v>8</v>
      </c>
      <c r="Z255" s="1">
        <v>8</v>
      </c>
      <c r="AA255" s="1"/>
      <c r="AB255" s="1"/>
      <c r="AG255" t="str">
        <f t="shared" si="52"/>
        <v>Barnet</v>
      </c>
      <c r="AH255" t="s">
        <v>317</v>
      </c>
      <c r="AI255">
        <v>1</v>
      </c>
      <c r="AK255" s="77">
        <v>50</v>
      </c>
      <c r="AL255" s="79">
        <v>5</v>
      </c>
      <c r="AM255" s="79">
        <v>5</v>
      </c>
      <c r="AN255" s="82">
        <v>2875</v>
      </c>
      <c r="AO255" s="82">
        <f t="shared" si="53"/>
        <v>50005</v>
      </c>
      <c r="AP255" s="7" t="s">
        <v>656</v>
      </c>
      <c r="AQ255">
        <f t="shared" si="54"/>
        <v>5002875</v>
      </c>
      <c r="AU255">
        <v>43.57</v>
      </c>
      <c r="AV255">
        <v>1.18</v>
      </c>
      <c r="AW255">
        <v>42.39</v>
      </c>
    </row>
    <row r="256" spans="1:49" hidden="1" outlineLevel="1" x14ac:dyDescent="0.2">
      <c r="A256" t="s">
        <v>574</v>
      </c>
      <c r="B256" s="7" t="s">
        <v>315</v>
      </c>
      <c r="C256" s="1">
        <f t="shared" si="44"/>
        <v>3772</v>
      </c>
      <c r="D256" s="7">
        <f>IF(N256&gt;0, RANK(N256,(N256:P256,Q256:AE256)),0)</f>
        <v>2</v>
      </c>
      <c r="E256" s="7">
        <f>IF(O256&gt;0,RANK(O256,(N256:P256,Q256:AE256)),0)</f>
        <v>1</v>
      </c>
      <c r="F256" s="7">
        <f t="shared" si="45"/>
        <v>4</v>
      </c>
      <c r="G256" s="45">
        <f t="shared" si="46"/>
        <v>1970</v>
      </c>
      <c r="H256" s="48">
        <f t="shared" si="47"/>
        <v>0.52226935312831391</v>
      </c>
      <c r="I256" s="6"/>
      <c r="J256" s="2">
        <f t="shared" si="48"/>
        <v>0.21977730646871685</v>
      </c>
      <c r="K256" s="2">
        <f t="shared" si="49"/>
        <v>0.74204665959703076</v>
      </c>
      <c r="L256" s="2">
        <f t="shared" si="50"/>
        <v>9.8091198303287379E-3</v>
      </c>
      <c r="M256" s="2">
        <f t="shared" si="51"/>
        <v>2.8366914103923658E-2</v>
      </c>
      <c r="N256" s="94">
        <v>829</v>
      </c>
      <c r="O256" s="94">
        <v>2799</v>
      </c>
      <c r="P256" s="94">
        <v>37</v>
      </c>
      <c r="Q256" s="1"/>
      <c r="R256" s="1"/>
      <c r="S256" s="1"/>
      <c r="T256" s="94"/>
      <c r="U256" s="94">
        <v>12</v>
      </c>
      <c r="V256" s="94">
        <v>13</v>
      </c>
      <c r="W256" s="1">
        <v>8</v>
      </c>
      <c r="X256" s="1">
        <v>15</v>
      </c>
      <c r="Y256" s="1">
        <v>45</v>
      </c>
      <c r="Z256" s="1">
        <v>14</v>
      </c>
      <c r="AA256" s="1"/>
      <c r="AB256" s="1"/>
      <c r="AG256" t="str">
        <f t="shared" si="52"/>
        <v>Barre</v>
      </c>
      <c r="AH256" t="s">
        <v>387</v>
      </c>
      <c r="AI256">
        <v>1</v>
      </c>
      <c r="AK256" s="77">
        <v>50</v>
      </c>
      <c r="AL256" s="79">
        <v>23</v>
      </c>
      <c r="AM256" s="79">
        <v>5</v>
      </c>
      <c r="AN256" s="82">
        <v>3175</v>
      </c>
      <c r="AO256" s="82">
        <f t="shared" si="53"/>
        <v>50023</v>
      </c>
      <c r="AP256" s="7" t="s">
        <v>142</v>
      </c>
      <c r="AQ256">
        <f t="shared" si="54"/>
        <v>5003175</v>
      </c>
      <c r="AU256">
        <v>4.0199999999999996</v>
      </c>
      <c r="AV256">
        <v>0</v>
      </c>
      <c r="AW256">
        <v>4.0199999999999996</v>
      </c>
    </row>
    <row r="257" spans="1:49" hidden="1" outlineLevel="1" x14ac:dyDescent="0.2">
      <c r="A257" t="s">
        <v>574</v>
      </c>
      <c r="B257" s="7" t="s">
        <v>315</v>
      </c>
      <c r="C257" s="1">
        <f t="shared" si="44"/>
        <v>4757</v>
      </c>
      <c r="D257" s="7">
        <f>IF(N257&gt;0, RANK(N257,(N257:P257,Q257:AE257)),0)</f>
        <v>2</v>
      </c>
      <c r="E257" s="7">
        <f>IF(O257&gt;0,RANK(O257,(N257:P257,Q257:AE257)),0)</f>
        <v>1</v>
      </c>
      <c r="F257" s="7">
        <f t="shared" si="45"/>
        <v>3</v>
      </c>
      <c r="G257" s="45">
        <f t="shared" si="46"/>
        <v>3407</v>
      </c>
      <c r="H257" s="48">
        <f t="shared" si="47"/>
        <v>0.71620769392474248</v>
      </c>
      <c r="I257" s="6"/>
      <c r="J257" s="2">
        <f t="shared" si="48"/>
        <v>0.12402774858103847</v>
      </c>
      <c r="K257" s="2">
        <f t="shared" si="49"/>
        <v>0.84023544250578097</v>
      </c>
      <c r="L257" s="2">
        <f t="shared" si="50"/>
        <v>1.4294723565272231E-2</v>
      </c>
      <c r="M257" s="2">
        <f t="shared" si="51"/>
        <v>2.1442085347908309E-2</v>
      </c>
      <c r="N257" s="94">
        <v>590</v>
      </c>
      <c r="O257" s="94">
        <v>3997</v>
      </c>
      <c r="P257" s="94">
        <v>68</v>
      </c>
      <c r="Q257" s="1"/>
      <c r="R257" s="1"/>
      <c r="S257" s="1"/>
      <c r="T257" s="94"/>
      <c r="U257" s="94">
        <v>26</v>
      </c>
      <c r="V257" s="94">
        <v>8</v>
      </c>
      <c r="W257" s="1">
        <v>5</v>
      </c>
      <c r="X257" s="1">
        <v>20</v>
      </c>
      <c r="Y257" s="1">
        <v>30</v>
      </c>
      <c r="Z257" s="1">
        <v>13</v>
      </c>
      <c r="AA257" s="1"/>
      <c r="AB257" s="1"/>
      <c r="AG257" t="str">
        <f t="shared" si="52"/>
        <v>Barre</v>
      </c>
      <c r="AH257" t="s">
        <v>387</v>
      </c>
      <c r="AI257">
        <v>1</v>
      </c>
      <c r="AK257" s="77">
        <v>50</v>
      </c>
      <c r="AL257" s="79">
        <v>23</v>
      </c>
      <c r="AM257" s="79">
        <v>10</v>
      </c>
      <c r="AN257" s="82">
        <v>3250</v>
      </c>
      <c r="AO257" s="82">
        <f t="shared" si="53"/>
        <v>50023</v>
      </c>
      <c r="AP257" s="7" t="s">
        <v>656</v>
      </c>
      <c r="AQ257">
        <f t="shared" si="54"/>
        <v>5003250</v>
      </c>
      <c r="AU257">
        <v>30.69</v>
      </c>
      <c r="AV257">
        <v>0.05</v>
      </c>
      <c r="AW257">
        <v>30.64</v>
      </c>
    </row>
    <row r="258" spans="1:49" hidden="1" outlineLevel="1" x14ac:dyDescent="0.2">
      <c r="A258" t="s">
        <v>630</v>
      </c>
      <c r="B258" s="7" t="s">
        <v>315</v>
      </c>
      <c r="C258" s="1">
        <f t="shared" si="44"/>
        <v>1270</v>
      </c>
      <c r="D258" s="7">
        <f>IF(N258&gt;0, RANK(N258,(N258:P258,Q258:AE258)),0)</f>
        <v>2</v>
      </c>
      <c r="E258" s="7">
        <f>IF(O258&gt;0,RANK(O258,(N258:P258,Q258:AE258)),0)</f>
        <v>1</v>
      </c>
      <c r="F258" s="7">
        <f t="shared" si="45"/>
        <v>6</v>
      </c>
      <c r="G258" s="45">
        <f t="shared" si="46"/>
        <v>674</v>
      </c>
      <c r="H258" s="48">
        <f t="shared" si="47"/>
        <v>0.53070866141732287</v>
      </c>
      <c r="I258" s="6"/>
      <c r="J258" s="2">
        <f t="shared" si="48"/>
        <v>0.20236220472440944</v>
      </c>
      <c r="K258" s="2">
        <f t="shared" si="49"/>
        <v>0.73307086614173234</v>
      </c>
      <c r="L258" s="2">
        <f t="shared" si="50"/>
        <v>8.6614173228346455E-3</v>
      </c>
      <c r="M258" s="2">
        <f t="shared" si="51"/>
        <v>5.5905511811023552E-2</v>
      </c>
      <c r="N258" s="94">
        <v>257</v>
      </c>
      <c r="O258" s="94">
        <v>931</v>
      </c>
      <c r="P258" s="94">
        <v>11</v>
      </c>
      <c r="Q258" s="1"/>
      <c r="R258" s="1"/>
      <c r="S258" s="1"/>
      <c r="T258" s="94"/>
      <c r="U258" s="94">
        <v>23</v>
      </c>
      <c r="V258" s="94">
        <v>7</v>
      </c>
      <c r="W258" s="1">
        <v>23</v>
      </c>
      <c r="X258" s="1">
        <v>1</v>
      </c>
      <c r="Y258" s="1">
        <v>12</v>
      </c>
      <c r="Z258" s="1">
        <v>5</v>
      </c>
      <c r="AA258" s="1"/>
      <c r="AB258" s="1"/>
      <c r="AG258" t="str">
        <f t="shared" si="52"/>
        <v>Barton</v>
      </c>
      <c r="AH258" t="s">
        <v>19</v>
      </c>
      <c r="AI258">
        <v>1</v>
      </c>
      <c r="AK258" s="77">
        <v>50</v>
      </c>
      <c r="AL258" s="79">
        <v>19</v>
      </c>
      <c r="AM258" s="79">
        <v>10</v>
      </c>
      <c r="AN258" s="82">
        <v>3550</v>
      </c>
      <c r="AO258" s="82">
        <f t="shared" si="53"/>
        <v>50019</v>
      </c>
      <c r="AP258" s="7" t="s">
        <v>656</v>
      </c>
      <c r="AQ258">
        <f t="shared" si="54"/>
        <v>5003550</v>
      </c>
      <c r="AU258">
        <v>44.91</v>
      </c>
      <c r="AV258">
        <v>1.26</v>
      </c>
      <c r="AW258">
        <v>43.65</v>
      </c>
    </row>
    <row r="259" spans="1:49" hidden="1" outlineLevel="1" x14ac:dyDescent="0.2">
      <c r="A259" t="s">
        <v>496</v>
      </c>
      <c r="B259" s="7" t="s">
        <v>315</v>
      </c>
      <c r="C259" s="1">
        <f t="shared" si="44"/>
        <v>176</v>
      </c>
      <c r="D259" s="7">
        <f>IF(N259&gt;0, RANK(N259,(N259:P259,Q259:AE259)),0)</f>
        <v>2</v>
      </c>
      <c r="E259" s="7">
        <f>IF(O259&gt;0,RANK(O259,(N259:P259,Q259:AE259)),0)</f>
        <v>1</v>
      </c>
      <c r="F259" s="7">
        <f t="shared" si="45"/>
        <v>6</v>
      </c>
      <c r="G259" s="45">
        <f t="shared" si="46"/>
        <v>111</v>
      </c>
      <c r="H259" s="48">
        <f t="shared" si="47"/>
        <v>0.63068181818181823</v>
      </c>
      <c r="I259" s="6"/>
      <c r="J259" s="2">
        <f t="shared" si="48"/>
        <v>0.15909090909090909</v>
      </c>
      <c r="K259" s="2">
        <f t="shared" si="49"/>
        <v>0.78977272727272729</v>
      </c>
      <c r="L259" s="2">
        <f t="shared" si="50"/>
        <v>5.681818181818182E-3</v>
      </c>
      <c r="M259" s="2">
        <f t="shared" si="51"/>
        <v>4.5454545454545463E-2</v>
      </c>
      <c r="N259" s="94">
        <v>28</v>
      </c>
      <c r="O259" s="94">
        <v>139</v>
      </c>
      <c r="P259" s="94">
        <v>1</v>
      </c>
      <c r="Q259" s="1"/>
      <c r="R259" s="1"/>
      <c r="S259" s="1"/>
      <c r="T259" s="94"/>
      <c r="U259" s="94">
        <v>2</v>
      </c>
      <c r="V259" s="94">
        <v>2</v>
      </c>
      <c r="W259" s="1">
        <v>1</v>
      </c>
      <c r="X259" s="1">
        <v>1</v>
      </c>
      <c r="Y259" s="1">
        <v>2</v>
      </c>
      <c r="Z259" s="1">
        <v>0</v>
      </c>
      <c r="AA259" s="1"/>
      <c r="AB259" s="1"/>
      <c r="AG259" t="str">
        <f t="shared" si="52"/>
        <v>Belvidere</v>
      </c>
      <c r="AH259" t="s">
        <v>18</v>
      </c>
      <c r="AI259">
        <v>1</v>
      </c>
      <c r="AK259" s="77">
        <v>50</v>
      </c>
      <c r="AL259" s="79">
        <v>15</v>
      </c>
      <c r="AM259" s="79">
        <v>5</v>
      </c>
      <c r="AN259" s="82">
        <v>4375</v>
      </c>
      <c r="AO259" s="82">
        <f t="shared" si="53"/>
        <v>50015</v>
      </c>
      <c r="AP259" s="7" t="s">
        <v>656</v>
      </c>
      <c r="AQ259">
        <f t="shared" si="54"/>
        <v>5004375</v>
      </c>
      <c r="AU259">
        <v>32.14</v>
      </c>
      <c r="AV259">
        <v>0</v>
      </c>
      <c r="AW259">
        <v>32.14</v>
      </c>
    </row>
    <row r="260" spans="1:49" hidden="1" outlineLevel="1" x14ac:dyDescent="0.2">
      <c r="A260" t="s">
        <v>316</v>
      </c>
      <c r="B260" s="7" t="s">
        <v>315</v>
      </c>
      <c r="C260" s="1">
        <f t="shared" si="44"/>
        <v>6897</v>
      </c>
      <c r="D260" s="7">
        <f>IF(N260&gt;0, RANK(N260,(N260:P260,Q260:AE260)),0)</f>
        <v>2</v>
      </c>
      <c r="E260" s="7">
        <f>IF(O260&gt;0,RANK(O260,(N260:P260,Q260:AE260)),0)</f>
        <v>1</v>
      </c>
      <c r="F260" s="7">
        <f t="shared" si="45"/>
        <v>3</v>
      </c>
      <c r="G260" s="45">
        <f t="shared" si="46"/>
        <v>1628</v>
      </c>
      <c r="H260" s="48">
        <f t="shared" si="47"/>
        <v>0.23604465709728867</v>
      </c>
      <c r="I260" s="6"/>
      <c r="J260" s="2">
        <f t="shared" si="48"/>
        <v>0.31274467159634622</v>
      </c>
      <c r="K260" s="2">
        <f t="shared" si="49"/>
        <v>0.54878932869363495</v>
      </c>
      <c r="L260" s="2">
        <f t="shared" si="50"/>
        <v>9.1054081484703495E-2</v>
      </c>
      <c r="M260" s="2">
        <f t="shared" si="51"/>
        <v>4.7411918225315333E-2</v>
      </c>
      <c r="N260" s="94">
        <v>2157</v>
      </c>
      <c r="O260" s="94">
        <v>3785</v>
      </c>
      <c r="P260" s="94">
        <v>628</v>
      </c>
      <c r="Q260" s="1"/>
      <c r="R260" s="1"/>
      <c r="S260" s="1"/>
      <c r="T260" s="94"/>
      <c r="U260" s="94">
        <v>24</v>
      </c>
      <c r="V260" s="94">
        <v>29</v>
      </c>
      <c r="W260" s="1">
        <v>28</v>
      </c>
      <c r="X260" s="1">
        <v>23</v>
      </c>
      <c r="Y260" s="1">
        <v>89</v>
      </c>
      <c r="Z260" s="1">
        <v>134</v>
      </c>
      <c r="AA260" s="1"/>
      <c r="AB260" s="1"/>
      <c r="AG260" t="str">
        <f t="shared" si="52"/>
        <v>Bennington</v>
      </c>
      <c r="AH260" t="s">
        <v>316</v>
      </c>
      <c r="AI260">
        <v>1</v>
      </c>
      <c r="AK260" s="77">
        <v>50</v>
      </c>
      <c r="AL260" s="79">
        <v>3</v>
      </c>
      <c r="AM260" s="79">
        <v>10</v>
      </c>
      <c r="AN260" s="82">
        <v>4825</v>
      </c>
      <c r="AO260" s="82">
        <f t="shared" si="53"/>
        <v>50003</v>
      </c>
      <c r="AP260" s="7" t="s">
        <v>656</v>
      </c>
      <c r="AQ260">
        <f t="shared" si="54"/>
        <v>5004825</v>
      </c>
      <c r="AU260">
        <v>42.49</v>
      </c>
      <c r="AV260">
        <v>0.06</v>
      </c>
      <c r="AW260">
        <v>42.43</v>
      </c>
    </row>
    <row r="261" spans="1:49" hidden="1" outlineLevel="1" x14ac:dyDescent="0.2">
      <c r="A261" t="s">
        <v>762</v>
      </c>
      <c r="B261" s="7" t="s">
        <v>315</v>
      </c>
      <c r="C261" s="1">
        <f t="shared" si="44"/>
        <v>579</v>
      </c>
      <c r="D261" s="7">
        <f>IF(N261&gt;0, RANK(N261,(N261:P261,Q261:AE261)),0)</f>
        <v>2</v>
      </c>
      <c r="E261" s="7">
        <f>IF(O261&gt;0,RANK(O261,(N261:P261,Q261:AE261)),0)</f>
        <v>1</v>
      </c>
      <c r="F261" s="7">
        <f t="shared" si="45"/>
        <v>4</v>
      </c>
      <c r="G261" s="45">
        <f t="shared" si="46"/>
        <v>315</v>
      </c>
      <c r="H261" s="48">
        <f t="shared" si="47"/>
        <v>0.54404145077720212</v>
      </c>
      <c r="I261" s="6"/>
      <c r="J261" s="2">
        <f t="shared" si="48"/>
        <v>0.17098445595854922</v>
      </c>
      <c r="K261" s="2">
        <f t="shared" si="49"/>
        <v>0.71502590673575128</v>
      </c>
      <c r="L261" s="2">
        <f t="shared" si="50"/>
        <v>2.7633851468048358E-2</v>
      </c>
      <c r="M261" s="2">
        <f t="shared" si="51"/>
        <v>8.6355785837651189E-2</v>
      </c>
      <c r="N261" s="94">
        <v>99</v>
      </c>
      <c r="O261" s="94">
        <v>414</v>
      </c>
      <c r="P261" s="94">
        <v>16</v>
      </c>
      <c r="Q261" s="1"/>
      <c r="R261" s="1"/>
      <c r="S261" s="1"/>
      <c r="T261" s="94"/>
      <c r="U261" s="94">
        <v>26</v>
      </c>
      <c r="V261" s="94">
        <v>2</v>
      </c>
      <c r="W261" s="1">
        <v>2</v>
      </c>
      <c r="X261" s="1">
        <v>5</v>
      </c>
      <c r="Y261" s="1">
        <v>7</v>
      </c>
      <c r="Z261" s="1">
        <v>8</v>
      </c>
      <c r="AA261" s="1"/>
      <c r="AB261" s="1"/>
      <c r="AG261" t="str">
        <f t="shared" si="52"/>
        <v>Benson</v>
      </c>
      <c r="AH261" t="s">
        <v>102</v>
      </c>
      <c r="AI261">
        <v>1</v>
      </c>
      <c r="AK261" s="77">
        <v>50</v>
      </c>
      <c r="AL261" s="79">
        <v>21</v>
      </c>
      <c r="AM261" s="79">
        <v>5</v>
      </c>
      <c r="AN261" s="82">
        <v>5200</v>
      </c>
      <c r="AO261" s="82">
        <f t="shared" si="53"/>
        <v>50021</v>
      </c>
      <c r="AP261" s="7" t="s">
        <v>656</v>
      </c>
      <c r="AQ261">
        <f t="shared" si="54"/>
        <v>5005200</v>
      </c>
      <c r="AU261">
        <v>45.48</v>
      </c>
      <c r="AV261">
        <v>1.53</v>
      </c>
      <c r="AW261">
        <v>43.96</v>
      </c>
    </row>
    <row r="262" spans="1:49" hidden="1" outlineLevel="1" x14ac:dyDescent="0.2">
      <c r="A262" t="s">
        <v>821</v>
      </c>
      <c r="B262" s="7" t="s">
        <v>315</v>
      </c>
      <c r="C262" s="1">
        <f t="shared" si="44"/>
        <v>707</v>
      </c>
      <c r="D262" s="7">
        <f>IF(N262&gt;0, RANK(N262,(N262:P262,Q262:AE262)),0)</f>
        <v>2</v>
      </c>
      <c r="E262" s="7">
        <f>IF(O262&gt;0,RANK(O262,(N262:P262,Q262:AE262)),0)</f>
        <v>1</v>
      </c>
      <c r="F262" s="7">
        <f t="shared" si="45"/>
        <v>3</v>
      </c>
      <c r="G262" s="45">
        <f t="shared" si="46"/>
        <v>442</v>
      </c>
      <c r="H262" s="48">
        <f t="shared" si="47"/>
        <v>0.62517680339462522</v>
      </c>
      <c r="I262" s="6"/>
      <c r="J262" s="2">
        <f t="shared" si="48"/>
        <v>0.15134370579915135</v>
      </c>
      <c r="K262" s="2">
        <f t="shared" si="49"/>
        <v>0.77652050919377658</v>
      </c>
      <c r="L262" s="2">
        <f t="shared" si="50"/>
        <v>1.8387553041018388E-2</v>
      </c>
      <c r="M262" s="2">
        <f t="shared" si="51"/>
        <v>5.3748231966053689E-2</v>
      </c>
      <c r="N262" s="94">
        <v>107</v>
      </c>
      <c r="O262" s="94">
        <v>549</v>
      </c>
      <c r="P262" s="94">
        <v>13</v>
      </c>
      <c r="Q262" s="1"/>
      <c r="R262" s="1"/>
      <c r="S262" s="1"/>
      <c r="T262" s="94"/>
      <c r="U262" s="94">
        <v>6</v>
      </c>
      <c r="V262" s="94">
        <v>9</v>
      </c>
      <c r="W262" s="1">
        <v>7</v>
      </c>
      <c r="X262" s="1">
        <v>2</v>
      </c>
      <c r="Y262" s="1">
        <v>10</v>
      </c>
      <c r="Z262" s="1">
        <v>4</v>
      </c>
      <c r="AA262" s="1"/>
      <c r="AB262" s="1"/>
      <c r="AG262" t="str">
        <f t="shared" si="52"/>
        <v>Berkshire</v>
      </c>
      <c r="AH262" t="s">
        <v>35</v>
      </c>
      <c r="AI262">
        <v>1</v>
      </c>
      <c r="AK262" s="77">
        <v>50</v>
      </c>
      <c r="AL262" s="79">
        <v>11</v>
      </c>
      <c r="AM262" s="79">
        <v>15</v>
      </c>
      <c r="AN262" s="82">
        <v>5425</v>
      </c>
      <c r="AO262" s="82">
        <f t="shared" si="53"/>
        <v>50011</v>
      </c>
      <c r="AP262" s="7" t="s">
        <v>656</v>
      </c>
      <c r="AQ262">
        <f t="shared" si="54"/>
        <v>5005425</v>
      </c>
      <c r="AU262">
        <v>42.22</v>
      </c>
      <c r="AV262">
        <v>0.02</v>
      </c>
      <c r="AW262">
        <v>42.2</v>
      </c>
    </row>
    <row r="263" spans="1:49" hidden="1" outlineLevel="1" x14ac:dyDescent="0.2">
      <c r="A263" t="s">
        <v>739</v>
      </c>
      <c r="B263" s="7" t="s">
        <v>315</v>
      </c>
      <c r="C263" s="1">
        <f t="shared" si="44"/>
        <v>1536</v>
      </c>
      <c r="D263" s="7">
        <f>IF(N263&gt;0, RANK(N263,(N263:P263,Q263:AE263)),0)</f>
        <v>2</v>
      </c>
      <c r="E263" s="7">
        <f>IF(O263&gt;0,RANK(O263,(N263:P263,Q263:AE263)),0)</f>
        <v>1</v>
      </c>
      <c r="F263" s="7">
        <f t="shared" si="45"/>
        <v>4</v>
      </c>
      <c r="G263" s="45">
        <f t="shared" si="46"/>
        <v>860</v>
      </c>
      <c r="H263" s="48">
        <f t="shared" si="47"/>
        <v>0.55989583333333337</v>
      </c>
      <c r="I263" s="6"/>
      <c r="J263" s="2">
        <f t="shared" si="48"/>
        <v>0.20572916666666666</v>
      </c>
      <c r="K263" s="2">
        <f t="shared" si="49"/>
        <v>0.765625</v>
      </c>
      <c r="L263" s="2">
        <f t="shared" si="50"/>
        <v>5.208333333333333E-3</v>
      </c>
      <c r="M263" s="2">
        <f t="shared" si="51"/>
        <v>2.3437500000000038E-2</v>
      </c>
      <c r="N263" s="94">
        <v>316</v>
      </c>
      <c r="O263" s="94">
        <v>1176</v>
      </c>
      <c r="P263" s="94">
        <v>8</v>
      </c>
      <c r="Q263" s="1"/>
      <c r="R263" s="1"/>
      <c r="S263" s="1"/>
      <c r="T263" s="94"/>
      <c r="U263" s="94">
        <v>7</v>
      </c>
      <c r="V263" s="94">
        <v>5</v>
      </c>
      <c r="W263" s="1">
        <v>2</v>
      </c>
      <c r="X263" s="1">
        <v>5</v>
      </c>
      <c r="Y263" s="1">
        <v>13</v>
      </c>
      <c r="Z263" s="1">
        <v>4</v>
      </c>
      <c r="AA263" s="1"/>
      <c r="AB263" s="1"/>
      <c r="AG263" t="str">
        <f t="shared" si="52"/>
        <v>Berlin</v>
      </c>
      <c r="AH263" t="s">
        <v>387</v>
      </c>
      <c r="AI263">
        <v>1</v>
      </c>
      <c r="AK263" s="77">
        <v>50</v>
      </c>
      <c r="AL263" s="79">
        <v>23</v>
      </c>
      <c r="AM263" s="79">
        <v>15</v>
      </c>
      <c r="AN263" s="82">
        <v>5650</v>
      </c>
      <c r="AO263" s="82">
        <f t="shared" si="53"/>
        <v>50023</v>
      </c>
      <c r="AP263" s="7" t="s">
        <v>656</v>
      </c>
      <c r="AQ263">
        <f t="shared" si="54"/>
        <v>5005650</v>
      </c>
      <c r="AU263">
        <v>36.93</v>
      </c>
      <c r="AV263">
        <v>0.46</v>
      </c>
      <c r="AW263">
        <v>36.47</v>
      </c>
    </row>
    <row r="264" spans="1:49" hidden="1" outlineLevel="1" x14ac:dyDescent="0.2">
      <c r="A264" t="s">
        <v>988</v>
      </c>
      <c r="B264" s="7" t="s">
        <v>315</v>
      </c>
      <c r="C264" s="1">
        <f t="shared" si="44"/>
        <v>1132</v>
      </c>
      <c r="D264" s="7">
        <f>IF(N264&gt;0, RANK(N264,(N264:P264,Q264:AE264)),0)</f>
        <v>2</v>
      </c>
      <c r="E264" s="7">
        <f>IF(O264&gt;0,RANK(O264,(N264:P264,Q264:AE264)),0)</f>
        <v>1</v>
      </c>
      <c r="F264" s="7">
        <f t="shared" si="45"/>
        <v>3</v>
      </c>
      <c r="G264" s="45">
        <f t="shared" si="46"/>
        <v>456</v>
      </c>
      <c r="H264" s="48">
        <f t="shared" si="47"/>
        <v>0.40282685512367489</v>
      </c>
      <c r="I264" s="6"/>
      <c r="J264" s="2">
        <f t="shared" si="48"/>
        <v>0.27915194346289751</v>
      </c>
      <c r="K264" s="2">
        <f t="shared" si="49"/>
        <v>0.6819787985865724</v>
      </c>
      <c r="L264" s="2">
        <f t="shared" si="50"/>
        <v>1.2367491166077738E-2</v>
      </c>
      <c r="M264" s="2">
        <f t="shared" si="51"/>
        <v>2.6501766784452353E-2</v>
      </c>
      <c r="N264" s="94">
        <v>316</v>
      </c>
      <c r="O264" s="94">
        <v>772</v>
      </c>
      <c r="P264" s="94">
        <v>14</v>
      </c>
      <c r="Q264" s="1"/>
      <c r="R264" s="1"/>
      <c r="S264" s="1"/>
      <c r="T264" s="94"/>
      <c r="U264" s="94">
        <v>4</v>
      </c>
      <c r="V264" s="94">
        <v>8</v>
      </c>
      <c r="W264" s="1">
        <v>0</v>
      </c>
      <c r="X264" s="1">
        <v>3</v>
      </c>
      <c r="Y264" s="1">
        <v>9</v>
      </c>
      <c r="Z264" s="1">
        <v>6</v>
      </c>
      <c r="AA264" s="1"/>
      <c r="AB264" s="1"/>
      <c r="AG264" t="str">
        <f t="shared" si="52"/>
        <v>Bethel</v>
      </c>
      <c r="AH264" t="s">
        <v>104</v>
      </c>
      <c r="AI264">
        <v>1</v>
      </c>
      <c r="AK264" s="77">
        <v>50</v>
      </c>
      <c r="AL264" s="79">
        <v>27</v>
      </c>
      <c r="AM264" s="79">
        <v>20</v>
      </c>
      <c r="AN264" s="82">
        <v>5800</v>
      </c>
      <c r="AO264" s="82">
        <f t="shared" si="53"/>
        <v>50027</v>
      </c>
      <c r="AP264" s="7" t="s">
        <v>656</v>
      </c>
      <c r="AQ264">
        <f t="shared" si="54"/>
        <v>5005800</v>
      </c>
      <c r="AU264">
        <v>45.44</v>
      </c>
      <c r="AV264">
        <v>0.14000000000000001</v>
      </c>
      <c r="AW264">
        <v>45.3</v>
      </c>
    </row>
    <row r="265" spans="1:49" hidden="1" outlineLevel="1" x14ac:dyDescent="0.2">
      <c r="A265" t="s">
        <v>991</v>
      </c>
      <c r="B265" s="7" t="s">
        <v>315</v>
      </c>
      <c r="C265" s="1">
        <f t="shared" si="44"/>
        <v>129</v>
      </c>
      <c r="D265" s="7">
        <f>IF(N265&gt;0, RANK(N265,(N265:P265,Q265:AE265)),0)</f>
        <v>2</v>
      </c>
      <c r="E265" s="7">
        <f>IF(O265&gt;0,RANK(O265,(N265:P265,Q265:AE265)),0)</f>
        <v>1</v>
      </c>
      <c r="F265" s="7">
        <f t="shared" si="45"/>
        <v>5</v>
      </c>
      <c r="G265" s="45">
        <f t="shared" si="46"/>
        <v>63</v>
      </c>
      <c r="H265" s="48">
        <f t="shared" si="47"/>
        <v>0.48837209302325579</v>
      </c>
      <c r="I265" s="6"/>
      <c r="J265" s="2">
        <f t="shared" si="48"/>
        <v>0.22480620155038761</v>
      </c>
      <c r="K265" s="2">
        <f t="shared" si="49"/>
        <v>0.71317829457364346</v>
      </c>
      <c r="L265" s="2">
        <f t="shared" si="50"/>
        <v>7.7519379844961239E-3</v>
      </c>
      <c r="M265" s="2">
        <f t="shared" si="51"/>
        <v>5.4263565891472867E-2</v>
      </c>
      <c r="N265" s="94">
        <v>29</v>
      </c>
      <c r="O265" s="94">
        <v>92</v>
      </c>
      <c r="P265" s="94">
        <v>1</v>
      </c>
      <c r="Q265" s="1"/>
      <c r="R265" s="1"/>
      <c r="S265" s="1"/>
      <c r="T265" s="94"/>
      <c r="U265" s="94">
        <v>2</v>
      </c>
      <c r="V265" s="94">
        <v>0</v>
      </c>
      <c r="W265" s="1">
        <v>1</v>
      </c>
      <c r="X265" s="1">
        <v>1</v>
      </c>
      <c r="Y265" s="1">
        <v>2</v>
      </c>
      <c r="Z265" s="1">
        <v>1</v>
      </c>
      <c r="AA265" s="1"/>
      <c r="AB265" s="1"/>
      <c r="AG265" t="str">
        <f t="shared" si="52"/>
        <v>Bloomfield</v>
      </c>
      <c r="AH265" t="s">
        <v>96</v>
      </c>
      <c r="AI265">
        <v>1</v>
      </c>
      <c r="AK265" s="77">
        <v>50</v>
      </c>
      <c r="AL265" s="79">
        <v>9</v>
      </c>
      <c r="AM265" s="79">
        <v>15</v>
      </c>
      <c r="AN265" s="82">
        <v>6325</v>
      </c>
      <c r="AO265" s="82">
        <f t="shared" si="53"/>
        <v>50009</v>
      </c>
      <c r="AP265" s="7" t="s">
        <v>656</v>
      </c>
      <c r="AQ265">
        <f t="shared" si="54"/>
        <v>5006325</v>
      </c>
      <c r="AU265">
        <v>40.42</v>
      </c>
      <c r="AV265">
        <v>0</v>
      </c>
      <c r="AW265">
        <v>40.42</v>
      </c>
    </row>
    <row r="266" spans="1:49" hidden="1" outlineLevel="1" x14ac:dyDescent="0.2">
      <c r="A266" t="s">
        <v>992</v>
      </c>
      <c r="B266" s="7" t="s">
        <v>315</v>
      </c>
      <c r="C266" s="1">
        <f t="shared" si="44"/>
        <v>780</v>
      </c>
      <c r="D266" s="7">
        <f>IF(N266&gt;0, RANK(N266,(N266:P266,Q266:AE266)),0)</f>
        <v>2</v>
      </c>
      <c r="E266" s="7">
        <f>IF(O266&gt;0,RANK(O266,(N266:P266,Q266:AE266)),0)</f>
        <v>1</v>
      </c>
      <c r="F266" s="7">
        <f t="shared" si="45"/>
        <v>4</v>
      </c>
      <c r="G266" s="45">
        <f t="shared" si="46"/>
        <v>344</v>
      </c>
      <c r="H266" s="48">
        <f t="shared" si="47"/>
        <v>0.44102564102564101</v>
      </c>
      <c r="I266" s="6"/>
      <c r="J266" s="2">
        <f t="shared" si="48"/>
        <v>0.26794871794871794</v>
      </c>
      <c r="K266" s="2">
        <f t="shared" si="49"/>
        <v>0.70897435897435901</v>
      </c>
      <c r="L266" s="2">
        <f t="shared" si="50"/>
        <v>3.8461538461538464E-3</v>
      </c>
      <c r="M266" s="2">
        <f t="shared" si="51"/>
        <v>1.923076923076926E-2</v>
      </c>
      <c r="N266" s="94">
        <v>209</v>
      </c>
      <c r="O266" s="94">
        <v>553</v>
      </c>
      <c r="P266" s="94">
        <v>3</v>
      </c>
      <c r="Q266" s="1"/>
      <c r="R266" s="1"/>
      <c r="S266" s="1"/>
      <c r="T266" s="94"/>
      <c r="U266" s="94">
        <v>7</v>
      </c>
      <c r="V266" s="94">
        <v>3</v>
      </c>
      <c r="W266" s="1">
        <v>0</v>
      </c>
      <c r="X266" s="1">
        <v>1</v>
      </c>
      <c r="Y266" s="1">
        <v>3</v>
      </c>
      <c r="Z266" s="1">
        <v>1</v>
      </c>
      <c r="AA266" s="1"/>
      <c r="AB266" s="1"/>
      <c r="AG266" t="str">
        <f t="shared" si="52"/>
        <v>Bolton</v>
      </c>
      <c r="AH266" t="s">
        <v>318</v>
      </c>
      <c r="AI266">
        <v>1</v>
      </c>
      <c r="AK266" s="77">
        <v>50</v>
      </c>
      <c r="AL266" s="79">
        <v>7</v>
      </c>
      <c r="AM266" s="79">
        <v>5</v>
      </c>
      <c r="AN266" s="82">
        <v>6550</v>
      </c>
      <c r="AO266" s="82">
        <f t="shared" si="53"/>
        <v>50007</v>
      </c>
      <c r="AP266" s="7" t="s">
        <v>656</v>
      </c>
      <c r="AQ266">
        <f t="shared" si="54"/>
        <v>5006550</v>
      </c>
      <c r="AU266">
        <v>42.79</v>
      </c>
      <c r="AV266">
        <v>0.31</v>
      </c>
      <c r="AW266">
        <v>42.48</v>
      </c>
    </row>
    <row r="267" spans="1:49" hidden="1" outlineLevel="1" x14ac:dyDescent="0.2">
      <c r="A267" t="s">
        <v>677</v>
      </c>
      <c r="B267" s="7" t="s">
        <v>315</v>
      </c>
      <c r="C267" s="1">
        <f t="shared" si="44"/>
        <v>1474</v>
      </c>
      <c r="D267" s="7">
        <f>IF(N267&gt;0, RANK(N267,(N267:P267,Q267:AE267)),0)</f>
        <v>2</v>
      </c>
      <c r="E267" s="7">
        <f>IF(O267&gt;0,RANK(O267,(N267:P267,Q267:AE267)),0)</f>
        <v>1</v>
      </c>
      <c r="F267" s="7">
        <f t="shared" si="45"/>
        <v>3</v>
      </c>
      <c r="G267" s="45">
        <f t="shared" si="46"/>
        <v>674</v>
      </c>
      <c r="H267" s="48">
        <f t="shared" si="47"/>
        <v>0.45725915875169604</v>
      </c>
      <c r="I267" s="6"/>
      <c r="J267" s="2">
        <f t="shared" si="48"/>
        <v>0.25169606512890097</v>
      </c>
      <c r="K267" s="2">
        <f t="shared" si="49"/>
        <v>0.70895522388059706</v>
      </c>
      <c r="L267" s="2">
        <f t="shared" si="50"/>
        <v>1.6282225237449117E-2</v>
      </c>
      <c r="M267" s="2">
        <f t="shared" si="51"/>
        <v>2.306648575305285E-2</v>
      </c>
      <c r="N267" s="94">
        <v>371</v>
      </c>
      <c r="O267" s="94">
        <v>1045</v>
      </c>
      <c r="P267" s="94">
        <v>24</v>
      </c>
      <c r="Q267" s="1"/>
      <c r="R267" s="1"/>
      <c r="S267" s="1"/>
      <c r="T267" s="94"/>
      <c r="U267" s="94">
        <v>4</v>
      </c>
      <c r="V267" s="94">
        <v>5</v>
      </c>
      <c r="W267" s="1">
        <v>7</v>
      </c>
      <c r="X267" s="1">
        <v>6</v>
      </c>
      <c r="Y267" s="1">
        <v>5</v>
      </c>
      <c r="Z267" s="1">
        <v>7</v>
      </c>
      <c r="AA267" s="1"/>
      <c r="AB267" s="1"/>
      <c r="AG267" t="str">
        <f t="shared" si="52"/>
        <v>Bradford</v>
      </c>
      <c r="AH267" t="s">
        <v>968</v>
      </c>
      <c r="AI267">
        <v>1</v>
      </c>
      <c r="AK267" s="77">
        <v>50</v>
      </c>
      <c r="AL267" s="79">
        <v>17</v>
      </c>
      <c r="AM267" s="79">
        <v>5</v>
      </c>
      <c r="AN267" s="82">
        <v>7375</v>
      </c>
      <c r="AO267" s="82">
        <f t="shared" si="53"/>
        <v>50017</v>
      </c>
      <c r="AP267" s="7" t="s">
        <v>656</v>
      </c>
      <c r="AQ267">
        <f t="shared" si="54"/>
        <v>5007375</v>
      </c>
      <c r="AU267">
        <v>29.87</v>
      </c>
      <c r="AV267">
        <v>0.06</v>
      </c>
      <c r="AW267">
        <v>29.81</v>
      </c>
    </row>
    <row r="268" spans="1:49" hidden="1" outlineLevel="1" x14ac:dyDescent="0.2">
      <c r="A268" t="s">
        <v>576</v>
      </c>
      <c r="B268" s="7" t="s">
        <v>315</v>
      </c>
      <c r="C268" s="1">
        <f t="shared" si="44"/>
        <v>709</v>
      </c>
      <c r="D268" s="7">
        <f>IF(N268&gt;0, RANK(N268,(N268:P268,Q268:AE268)),0)</f>
        <v>2</v>
      </c>
      <c r="E268" s="7">
        <f>IF(O268&gt;0,RANK(O268,(N268:P268,Q268:AE268)),0)</f>
        <v>1</v>
      </c>
      <c r="F268" s="7">
        <f t="shared" si="45"/>
        <v>3</v>
      </c>
      <c r="G268" s="45">
        <f t="shared" si="46"/>
        <v>368</v>
      </c>
      <c r="H268" s="48">
        <f t="shared" si="47"/>
        <v>0.51904090267983072</v>
      </c>
      <c r="I268" s="6"/>
      <c r="J268" s="2">
        <f t="shared" si="48"/>
        <v>0.22143864598025387</v>
      </c>
      <c r="K268" s="2">
        <f t="shared" si="49"/>
        <v>0.74047954866008459</v>
      </c>
      <c r="L268" s="2">
        <f t="shared" si="50"/>
        <v>1.2693935119887164E-2</v>
      </c>
      <c r="M268" s="2">
        <f t="shared" si="51"/>
        <v>2.5387870239774381E-2</v>
      </c>
      <c r="N268" s="94">
        <v>157</v>
      </c>
      <c r="O268" s="94">
        <v>525</v>
      </c>
      <c r="P268" s="94">
        <v>9</v>
      </c>
      <c r="Q268" s="1"/>
      <c r="R268" s="1"/>
      <c r="S268" s="1"/>
      <c r="T268" s="94"/>
      <c r="U268" s="94">
        <v>0</v>
      </c>
      <c r="V268" s="94">
        <v>2</v>
      </c>
      <c r="W268" s="1">
        <v>2</v>
      </c>
      <c r="X268" s="1">
        <v>4</v>
      </c>
      <c r="Y268" s="1">
        <v>8</v>
      </c>
      <c r="Z268" s="1">
        <v>2</v>
      </c>
      <c r="AA268" s="1"/>
      <c r="AB268" s="1"/>
      <c r="AG268" t="str">
        <f t="shared" si="52"/>
        <v>Braintree</v>
      </c>
      <c r="AH268" t="s">
        <v>968</v>
      </c>
      <c r="AI268">
        <v>1</v>
      </c>
      <c r="AK268" s="77">
        <v>50</v>
      </c>
      <c r="AL268" s="79">
        <v>17</v>
      </c>
      <c r="AM268" s="79">
        <v>10</v>
      </c>
      <c r="AN268" s="82">
        <v>7600</v>
      </c>
      <c r="AO268" s="82">
        <f t="shared" si="53"/>
        <v>50017</v>
      </c>
      <c r="AP268" s="7" t="s">
        <v>656</v>
      </c>
      <c r="AQ268">
        <f t="shared" si="54"/>
        <v>5007600</v>
      </c>
      <c r="AU268">
        <v>38.32</v>
      </c>
      <c r="AV268">
        <v>0.04</v>
      </c>
      <c r="AW268">
        <v>38.28</v>
      </c>
    </row>
    <row r="269" spans="1:49" hidden="1" outlineLevel="1" x14ac:dyDescent="0.2">
      <c r="A269" t="s">
        <v>497</v>
      </c>
      <c r="B269" s="7" t="s">
        <v>315</v>
      </c>
      <c r="C269" s="1">
        <f t="shared" si="44"/>
        <v>2172</v>
      </c>
      <c r="D269" s="7">
        <f>IF(N269&gt;0, RANK(N269,(N269:P269,Q269:AE269)),0)</f>
        <v>2</v>
      </c>
      <c r="E269" s="7">
        <f>IF(O269&gt;0,RANK(O269,(N269:P269,Q269:AE269)),0)</f>
        <v>1</v>
      </c>
      <c r="F269" s="7">
        <f t="shared" si="45"/>
        <v>3</v>
      </c>
      <c r="G269" s="45">
        <f t="shared" si="46"/>
        <v>1037</v>
      </c>
      <c r="H269" s="48">
        <f t="shared" si="47"/>
        <v>0.47744014732965007</v>
      </c>
      <c r="I269" s="6"/>
      <c r="J269" s="2">
        <f t="shared" si="48"/>
        <v>0.23342541436464087</v>
      </c>
      <c r="K269" s="2">
        <f t="shared" si="49"/>
        <v>0.71086556169429094</v>
      </c>
      <c r="L269" s="2">
        <f t="shared" si="50"/>
        <v>2.117863720073665E-2</v>
      </c>
      <c r="M269" s="2">
        <f t="shared" si="51"/>
        <v>3.4530386740331598E-2</v>
      </c>
      <c r="N269" s="94">
        <v>507</v>
      </c>
      <c r="O269" s="94">
        <v>1544</v>
      </c>
      <c r="P269" s="94">
        <v>46</v>
      </c>
      <c r="Q269" s="1"/>
      <c r="R269" s="1"/>
      <c r="S269" s="1"/>
      <c r="T269" s="94"/>
      <c r="U269" s="94">
        <v>25</v>
      </c>
      <c r="V269" s="94">
        <v>5</v>
      </c>
      <c r="W269" s="1">
        <v>4</v>
      </c>
      <c r="X269" s="1">
        <v>7</v>
      </c>
      <c r="Y269" s="1">
        <v>22</v>
      </c>
      <c r="Z269" s="1">
        <v>12</v>
      </c>
      <c r="AA269" s="1"/>
      <c r="AB269" s="1"/>
      <c r="AG269" t="str">
        <f t="shared" si="52"/>
        <v>Brandon</v>
      </c>
      <c r="AH269" t="s">
        <v>102</v>
      </c>
      <c r="AI269">
        <v>1</v>
      </c>
      <c r="AK269" s="77">
        <v>50</v>
      </c>
      <c r="AL269" s="79">
        <v>21</v>
      </c>
      <c r="AM269" s="79">
        <v>10</v>
      </c>
      <c r="AN269" s="82">
        <v>7750</v>
      </c>
      <c r="AO269" s="82">
        <f t="shared" si="53"/>
        <v>50021</v>
      </c>
      <c r="AP269" s="7" t="s">
        <v>656</v>
      </c>
      <c r="AQ269">
        <f t="shared" si="54"/>
        <v>5007750</v>
      </c>
      <c r="AU269">
        <v>40.17</v>
      </c>
      <c r="AV269">
        <v>0.05</v>
      </c>
      <c r="AW269">
        <v>40.130000000000003</v>
      </c>
    </row>
    <row r="270" spans="1:49" hidden="1" outlineLevel="1" x14ac:dyDescent="0.2">
      <c r="A270" t="s">
        <v>498</v>
      </c>
      <c r="B270" s="7" t="s">
        <v>315</v>
      </c>
      <c r="C270" s="1">
        <f t="shared" si="44"/>
        <v>6475</v>
      </c>
      <c r="D270" s="7">
        <f>IF(N270&gt;0, RANK(N270,(N270:P270,Q270:AE270)),0)</f>
        <v>1</v>
      </c>
      <c r="E270" s="7">
        <f>IF(O270&gt;0,RANK(O270,(N270:P270,Q270:AE270)),0)</f>
        <v>2</v>
      </c>
      <c r="F270" s="7">
        <f t="shared" si="45"/>
        <v>4</v>
      </c>
      <c r="G270" s="45">
        <f t="shared" si="46"/>
        <v>409</v>
      </c>
      <c r="H270" s="48">
        <f t="shared" si="47"/>
        <v>6.3166023166023169E-2</v>
      </c>
      <c r="I270" s="6"/>
      <c r="J270" s="2">
        <f t="shared" si="48"/>
        <v>0.50409266409266407</v>
      </c>
      <c r="K270" s="2">
        <f t="shared" si="49"/>
        <v>0.44092664092664091</v>
      </c>
      <c r="L270" s="2">
        <f t="shared" si="50"/>
        <v>9.1119691119691121E-3</v>
      </c>
      <c r="M270" s="2">
        <f t="shared" si="51"/>
        <v>4.586872586872591E-2</v>
      </c>
      <c r="N270" s="94">
        <v>3264</v>
      </c>
      <c r="O270" s="94">
        <v>2855</v>
      </c>
      <c r="P270" s="94">
        <v>59</v>
      </c>
      <c r="Q270" s="1"/>
      <c r="R270" s="1"/>
      <c r="S270" s="1"/>
      <c r="T270" s="94"/>
      <c r="U270" s="94">
        <v>11</v>
      </c>
      <c r="V270" s="94">
        <v>20</v>
      </c>
      <c r="W270" s="1">
        <v>26</v>
      </c>
      <c r="X270" s="1">
        <v>18</v>
      </c>
      <c r="Y270" s="1">
        <v>184</v>
      </c>
      <c r="Z270" s="1">
        <v>38</v>
      </c>
      <c r="AA270" s="1"/>
      <c r="AB270" s="1"/>
      <c r="AG270" t="str">
        <f t="shared" si="52"/>
        <v>Brattleboro</v>
      </c>
      <c r="AH270" t="s">
        <v>103</v>
      </c>
      <c r="AI270">
        <v>1</v>
      </c>
      <c r="AK270" s="77">
        <v>50</v>
      </c>
      <c r="AL270" s="79">
        <v>25</v>
      </c>
      <c r="AM270" s="79">
        <v>10</v>
      </c>
      <c r="AN270" s="82">
        <v>7900</v>
      </c>
      <c r="AO270" s="82">
        <f t="shared" si="53"/>
        <v>50025</v>
      </c>
      <c r="AP270" s="7" t="s">
        <v>656</v>
      </c>
      <c r="AQ270">
        <f t="shared" si="54"/>
        <v>5007900</v>
      </c>
      <c r="AU270">
        <v>32.450000000000003</v>
      </c>
      <c r="AV270">
        <v>0.46</v>
      </c>
      <c r="AW270">
        <v>31.99</v>
      </c>
    </row>
    <row r="271" spans="1:49" hidden="1" outlineLevel="1" x14ac:dyDescent="0.2">
      <c r="A271" t="s">
        <v>994</v>
      </c>
      <c r="B271" s="7" t="s">
        <v>315</v>
      </c>
      <c r="C271" s="1">
        <f t="shared" si="44"/>
        <v>593</v>
      </c>
      <c r="D271" s="7">
        <f>IF(N271&gt;0, RANK(N271,(N271:P271,Q271:AE271)),0)</f>
        <v>2</v>
      </c>
      <c r="E271" s="7">
        <f>IF(O271&gt;0,RANK(O271,(N271:P271,Q271:AE271)),0)</f>
        <v>1</v>
      </c>
      <c r="F271" s="7">
        <f t="shared" si="45"/>
        <v>5</v>
      </c>
      <c r="G271" s="45">
        <f t="shared" si="46"/>
        <v>295</v>
      </c>
      <c r="H271" s="48">
        <f t="shared" si="47"/>
        <v>0.49747048903878582</v>
      </c>
      <c r="I271" s="6"/>
      <c r="J271" s="2">
        <f t="shared" si="48"/>
        <v>0.2327150084317032</v>
      </c>
      <c r="K271" s="2">
        <f t="shared" si="49"/>
        <v>0.730185497470489</v>
      </c>
      <c r="L271" s="2">
        <f t="shared" si="50"/>
        <v>5.0590219224283303E-3</v>
      </c>
      <c r="M271" s="2">
        <f t="shared" si="51"/>
        <v>3.2040472175379441E-2</v>
      </c>
      <c r="N271" s="94">
        <v>138</v>
      </c>
      <c r="O271" s="94">
        <v>433</v>
      </c>
      <c r="P271" s="94">
        <v>3</v>
      </c>
      <c r="Q271" s="1"/>
      <c r="R271" s="1"/>
      <c r="S271" s="1"/>
      <c r="T271" s="94"/>
      <c r="U271" s="94">
        <v>5</v>
      </c>
      <c r="V271" s="94">
        <v>2</v>
      </c>
      <c r="W271" s="1">
        <v>0</v>
      </c>
      <c r="X271" s="1">
        <v>3</v>
      </c>
      <c r="Y271" s="1">
        <v>7</v>
      </c>
      <c r="Z271" s="1">
        <v>2</v>
      </c>
      <c r="AA271" s="1"/>
      <c r="AB271" s="1"/>
      <c r="AG271" t="str">
        <f t="shared" si="52"/>
        <v>Bridgewater</v>
      </c>
      <c r="AH271" t="s">
        <v>104</v>
      </c>
      <c r="AI271">
        <v>1</v>
      </c>
      <c r="AK271" s="77">
        <v>50</v>
      </c>
      <c r="AL271" s="79">
        <v>27</v>
      </c>
      <c r="AM271" s="79">
        <v>25</v>
      </c>
      <c r="AN271" s="82">
        <v>8275</v>
      </c>
      <c r="AO271" s="82">
        <f t="shared" si="53"/>
        <v>50027</v>
      </c>
      <c r="AP271" s="7" t="s">
        <v>656</v>
      </c>
      <c r="AQ271">
        <f t="shared" si="54"/>
        <v>5008275</v>
      </c>
      <c r="AU271">
        <v>49.55</v>
      </c>
      <c r="AV271">
        <v>0</v>
      </c>
      <c r="AW271">
        <v>49.55</v>
      </c>
    </row>
    <row r="272" spans="1:49" hidden="1" outlineLevel="1" x14ac:dyDescent="0.2">
      <c r="A272" t="s">
        <v>499</v>
      </c>
      <c r="B272" s="7" t="s">
        <v>315</v>
      </c>
      <c r="C272" s="1">
        <f t="shared" si="44"/>
        <v>739</v>
      </c>
      <c r="D272" s="7">
        <f>IF(N272&gt;0, RANK(N272,(N272:P272,Q272:AE272)),0)</f>
        <v>2</v>
      </c>
      <c r="E272" s="7">
        <f>IF(O272&gt;0,RANK(O272,(N272:P272,Q272:AE272)),0)</f>
        <v>1</v>
      </c>
      <c r="F272" s="7">
        <f t="shared" si="45"/>
        <v>4</v>
      </c>
      <c r="G272" s="45">
        <f t="shared" si="46"/>
        <v>442</v>
      </c>
      <c r="H272" s="48">
        <f t="shared" si="47"/>
        <v>0.59810554803788907</v>
      </c>
      <c r="I272" s="6"/>
      <c r="J272" s="2">
        <f t="shared" si="48"/>
        <v>0.18267929634641408</v>
      </c>
      <c r="K272" s="2">
        <f t="shared" si="49"/>
        <v>0.78078484438430307</v>
      </c>
      <c r="L272" s="2">
        <f t="shared" si="50"/>
        <v>6.7658998646820028E-3</v>
      </c>
      <c r="M272" s="2">
        <f t="shared" si="51"/>
        <v>2.976995940460082E-2</v>
      </c>
      <c r="N272" s="94">
        <v>135</v>
      </c>
      <c r="O272" s="94">
        <v>577</v>
      </c>
      <c r="P272" s="94">
        <v>5</v>
      </c>
      <c r="Q272" s="1"/>
      <c r="R272" s="1"/>
      <c r="S272" s="1"/>
      <c r="T272" s="94"/>
      <c r="U272" s="94">
        <v>10</v>
      </c>
      <c r="V272" s="94">
        <v>0</v>
      </c>
      <c r="W272" s="1">
        <v>4</v>
      </c>
      <c r="X272" s="1">
        <v>0</v>
      </c>
      <c r="Y272" s="1">
        <v>5</v>
      </c>
      <c r="Z272" s="1">
        <v>3</v>
      </c>
      <c r="AA272" s="1"/>
      <c r="AB272" s="1"/>
      <c r="AG272" t="str">
        <f t="shared" si="52"/>
        <v>Bridport</v>
      </c>
      <c r="AH272" t="s">
        <v>314</v>
      </c>
      <c r="AI272">
        <v>1</v>
      </c>
      <c r="AK272" s="77">
        <v>50</v>
      </c>
      <c r="AL272" s="79">
        <v>1</v>
      </c>
      <c r="AM272" s="79">
        <v>10</v>
      </c>
      <c r="AN272" s="82">
        <v>8575</v>
      </c>
      <c r="AO272" s="82">
        <f t="shared" si="53"/>
        <v>50001</v>
      </c>
      <c r="AP272" s="7" t="s">
        <v>656</v>
      </c>
      <c r="AQ272">
        <f t="shared" si="54"/>
        <v>5008575</v>
      </c>
      <c r="AU272">
        <v>46.25</v>
      </c>
      <c r="AV272">
        <v>2.2599999999999998</v>
      </c>
      <c r="AW272">
        <v>43.98</v>
      </c>
    </row>
    <row r="273" spans="1:49" hidden="1" outlineLevel="1" x14ac:dyDescent="0.2">
      <c r="A273" t="s">
        <v>678</v>
      </c>
      <c r="B273" s="7" t="s">
        <v>315</v>
      </c>
      <c r="C273" s="1">
        <f t="shared" si="44"/>
        <v>551</v>
      </c>
      <c r="D273" s="7">
        <f>IF(N273&gt;0, RANK(N273,(N273:P273,Q273:AE273)),0)</f>
        <v>2</v>
      </c>
      <c r="E273" s="7">
        <f>IF(O273&gt;0,RANK(O273,(N273:P273,Q273:AE273)),0)</f>
        <v>1</v>
      </c>
      <c r="F273" s="7">
        <f t="shared" si="45"/>
        <v>6</v>
      </c>
      <c r="G273" s="45">
        <f t="shared" si="46"/>
        <v>311</v>
      </c>
      <c r="H273" s="48">
        <f t="shared" si="47"/>
        <v>0.56442831215970957</v>
      </c>
      <c r="I273" s="6"/>
      <c r="J273" s="2">
        <f t="shared" si="48"/>
        <v>0.17785843920145192</v>
      </c>
      <c r="K273" s="2">
        <f t="shared" si="49"/>
        <v>0.74228675136116151</v>
      </c>
      <c r="L273" s="2">
        <f t="shared" si="50"/>
        <v>7.2595281306715061E-3</v>
      </c>
      <c r="M273" s="2">
        <f t="shared" si="51"/>
        <v>7.259528130671504E-2</v>
      </c>
      <c r="N273" s="94">
        <v>98</v>
      </c>
      <c r="O273" s="94">
        <v>409</v>
      </c>
      <c r="P273" s="94">
        <v>4</v>
      </c>
      <c r="Q273" s="1"/>
      <c r="R273" s="1"/>
      <c r="S273" s="1"/>
      <c r="T273" s="94"/>
      <c r="U273" s="94">
        <v>12</v>
      </c>
      <c r="V273" s="94">
        <v>4</v>
      </c>
      <c r="W273" s="1">
        <v>9</v>
      </c>
      <c r="X273" s="1">
        <v>4</v>
      </c>
      <c r="Y273" s="1">
        <v>10</v>
      </c>
      <c r="Z273" s="1">
        <v>1</v>
      </c>
      <c r="AA273" s="1"/>
      <c r="AB273" s="1"/>
      <c r="AG273" t="str">
        <f t="shared" si="52"/>
        <v>Brighton</v>
      </c>
      <c r="AH273" t="s">
        <v>96</v>
      </c>
      <c r="AI273">
        <v>1</v>
      </c>
      <c r="AK273" s="77">
        <v>50</v>
      </c>
      <c r="AL273" s="79">
        <v>9</v>
      </c>
      <c r="AM273" s="79">
        <v>20</v>
      </c>
      <c r="AN273" s="82">
        <v>8725</v>
      </c>
      <c r="AO273" s="82">
        <f t="shared" si="53"/>
        <v>50009</v>
      </c>
      <c r="AP273" s="7" t="s">
        <v>656</v>
      </c>
      <c r="AQ273">
        <f t="shared" si="54"/>
        <v>5008725</v>
      </c>
      <c r="AU273">
        <v>53.42</v>
      </c>
      <c r="AV273">
        <v>1.22</v>
      </c>
      <c r="AW273">
        <v>52.19</v>
      </c>
    </row>
    <row r="274" spans="1:49" hidden="1" outlineLevel="1" x14ac:dyDescent="0.2">
      <c r="A274" t="s">
        <v>995</v>
      </c>
      <c r="B274" s="7" t="s">
        <v>315</v>
      </c>
      <c r="C274" s="1">
        <f t="shared" si="44"/>
        <v>2236</v>
      </c>
      <c r="D274" s="7">
        <f>IF(N274&gt;0, RANK(N274,(N274:P274,Q274:AE274)),0)</f>
        <v>2</v>
      </c>
      <c r="E274" s="7">
        <f>IF(O274&gt;0,RANK(O274,(N274:P274,Q274:AE274)),0)</f>
        <v>1</v>
      </c>
      <c r="F274" s="7">
        <f t="shared" si="45"/>
        <v>5</v>
      </c>
      <c r="G274" s="45">
        <f t="shared" si="46"/>
        <v>917</v>
      </c>
      <c r="H274" s="48">
        <f t="shared" si="47"/>
        <v>0.41010733452593917</v>
      </c>
      <c r="I274" s="6"/>
      <c r="J274" s="2">
        <f t="shared" si="48"/>
        <v>0.27951699463327373</v>
      </c>
      <c r="K274" s="2">
        <f t="shared" si="49"/>
        <v>0.6896243291592129</v>
      </c>
      <c r="L274" s="2">
        <f t="shared" si="50"/>
        <v>4.4722719141323791E-3</v>
      </c>
      <c r="M274" s="2">
        <f t="shared" si="51"/>
        <v>2.6386404293380988E-2</v>
      </c>
      <c r="N274" s="94">
        <v>625</v>
      </c>
      <c r="O274" s="94">
        <v>1542</v>
      </c>
      <c r="P274" s="94">
        <v>10</v>
      </c>
      <c r="Q274" s="1"/>
      <c r="R274" s="1"/>
      <c r="S274" s="1"/>
      <c r="T274" s="94"/>
      <c r="U274" s="94">
        <v>7</v>
      </c>
      <c r="V274" s="94">
        <v>9</v>
      </c>
      <c r="W274" s="1">
        <v>2</v>
      </c>
      <c r="X274" s="1">
        <v>5</v>
      </c>
      <c r="Y274" s="1">
        <v>25</v>
      </c>
      <c r="Z274" s="1">
        <v>11</v>
      </c>
      <c r="AA274" s="1"/>
      <c r="AB274" s="1"/>
      <c r="AG274" t="str">
        <f t="shared" si="52"/>
        <v>Bristol</v>
      </c>
      <c r="AH274" t="s">
        <v>314</v>
      </c>
      <c r="AI274">
        <v>1</v>
      </c>
      <c r="AK274" s="77">
        <v>50</v>
      </c>
      <c r="AL274" s="79">
        <v>1</v>
      </c>
      <c r="AM274" s="79">
        <v>15</v>
      </c>
      <c r="AN274" s="82">
        <v>9025</v>
      </c>
      <c r="AO274" s="82">
        <f t="shared" si="53"/>
        <v>50001</v>
      </c>
      <c r="AP274" s="7" t="s">
        <v>656</v>
      </c>
      <c r="AQ274">
        <f t="shared" si="54"/>
        <v>5009025</v>
      </c>
      <c r="AU274">
        <v>42.18</v>
      </c>
      <c r="AV274">
        <v>0.4</v>
      </c>
      <c r="AW274">
        <v>41.77</v>
      </c>
    </row>
    <row r="275" spans="1:49" hidden="1" outlineLevel="1" x14ac:dyDescent="0.2">
      <c r="A275" t="s">
        <v>996</v>
      </c>
      <c r="B275" s="7" t="s">
        <v>315</v>
      </c>
      <c r="C275" s="1">
        <f t="shared" si="44"/>
        <v>844</v>
      </c>
      <c r="D275" s="7">
        <f>IF(N275&gt;0, RANK(N275,(N275:P275,Q275:AE275)),0)</f>
        <v>2</v>
      </c>
      <c r="E275" s="7">
        <f>IF(O275&gt;0,RANK(O275,(N275:P275,Q275:AE275)),0)</f>
        <v>1</v>
      </c>
      <c r="F275" s="7">
        <f t="shared" si="45"/>
        <v>4</v>
      </c>
      <c r="G275" s="45">
        <f t="shared" si="46"/>
        <v>401</v>
      </c>
      <c r="H275" s="48">
        <f t="shared" si="47"/>
        <v>0.47511848341232227</v>
      </c>
      <c r="I275" s="6"/>
      <c r="J275" s="2">
        <f t="shared" si="48"/>
        <v>0.24052132701421802</v>
      </c>
      <c r="K275" s="2">
        <f t="shared" si="49"/>
        <v>0.71563981042654023</v>
      </c>
      <c r="L275" s="2">
        <f t="shared" si="50"/>
        <v>1.066350710900474E-2</v>
      </c>
      <c r="M275" s="2">
        <f t="shared" si="51"/>
        <v>3.3175355450237004E-2</v>
      </c>
      <c r="N275" s="94">
        <v>203</v>
      </c>
      <c r="O275" s="94">
        <v>604</v>
      </c>
      <c r="P275" s="94">
        <v>9</v>
      </c>
      <c r="Q275" s="1"/>
      <c r="R275" s="1"/>
      <c r="S275" s="1"/>
      <c r="T275" s="94"/>
      <c r="U275" s="94">
        <v>11</v>
      </c>
      <c r="V275" s="94">
        <v>1</v>
      </c>
      <c r="W275" s="1">
        <v>2</v>
      </c>
      <c r="X275" s="1">
        <v>2</v>
      </c>
      <c r="Y275" s="1">
        <v>8</v>
      </c>
      <c r="Z275" s="1">
        <v>4</v>
      </c>
      <c r="AA275" s="1"/>
      <c r="AB275" s="1"/>
      <c r="AG275" t="str">
        <f t="shared" si="52"/>
        <v>Brookfield</v>
      </c>
      <c r="AH275" t="s">
        <v>968</v>
      </c>
      <c r="AI275">
        <v>1</v>
      </c>
      <c r="AK275" s="77">
        <v>50</v>
      </c>
      <c r="AL275" s="79">
        <v>17</v>
      </c>
      <c r="AM275" s="79">
        <v>15</v>
      </c>
      <c r="AN275" s="82">
        <v>9325</v>
      </c>
      <c r="AO275" s="82">
        <f t="shared" si="53"/>
        <v>50017</v>
      </c>
      <c r="AP275" s="7" t="s">
        <v>656</v>
      </c>
      <c r="AQ275">
        <f t="shared" si="54"/>
        <v>5009325</v>
      </c>
      <c r="AU275">
        <v>41.67</v>
      </c>
      <c r="AV275">
        <v>0.27</v>
      </c>
      <c r="AW275">
        <v>41.4</v>
      </c>
    </row>
    <row r="276" spans="1:49" hidden="1" outlineLevel="1" x14ac:dyDescent="0.2">
      <c r="A276" t="s">
        <v>577</v>
      </c>
      <c r="B276" s="7" t="s">
        <v>315</v>
      </c>
      <c r="C276" s="1">
        <f t="shared" si="44"/>
        <v>329</v>
      </c>
      <c r="D276" s="7">
        <f>IF(N276&gt;0, RANK(N276,(N276:P276,Q276:AE276)),0)</f>
        <v>2</v>
      </c>
      <c r="E276" s="7">
        <f>IF(O276&gt;0,RANK(O276,(N276:P276,Q276:AE276)),0)</f>
        <v>1</v>
      </c>
      <c r="F276" s="7">
        <f t="shared" si="45"/>
        <v>3</v>
      </c>
      <c r="G276" s="45">
        <f t="shared" si="46"/>
        <v>62</v>
      </c>
      <c r="H276" s="48">
        <f t="shared" si="47"/>
        <v>0.18844984802431611</v>
      </c>
      <c r="I276" s="6"/>
      <c r="J276" s="2">
        <f t="shared" si="48"/>
        <v>0.3860182370820669</v>
      </c>
      <c r="K276" s="2">
        <f t="shared" si="49"/>
        <v>0.57446808510638303</v>
      </c>
      <c r="L276" s="2">
        <f t="shared" si="50"/>
        <v>1.5197568389057751E-2</v>
      </c>
      <c r="M276" s="2">
        <f t="shared" si="51"/>
        <v>2.4316109422492377E-2</v>
      </c>
      <c r="N276" s="94">
        <v>127</v>
      </c>
      <c r="O276" s="94">
        <v>189</v>
      </c>
      <c r="P276" s="94">
        <v>5</v>
      </c>
      <c r="Q276" s="1"/>
      <c r="R276" s="1"/>
      <c r="S276" s="1"/>
      <c r="T276" s="94"/>
      <c r="U276" s="94">
        <v>0</v>
      </c>
      <c r="V276" s="94">
        <v>4</v>
      </c>
      <c r="W276" s="1">
        <v>0</v>
      </c>
      <c r="X276" s="1">
        <v>0</v>
      </c>
      <c r="Y276" s="1">
        <v>2</v>
      </c>
      <c r="Z276" s="1">
        <v>2</v>
      </c>
      <c r="AA276" s="1"/>
      <c r="AB276" s="1"/>
      <c r="AG276" t="str">
        <f t="shared" si="52"/>
        <v>Brookline</v>
      </c>
      <c r="AH276" t="s">
        <v>103</v>
      </c>
      <c r="AI276">
        <v>1</v>
      </c>
      <c r="AK276" s="77">
        <v>50</v>
      </c>
      <c r="AL276" s="79">
        <v>25</v>
      </c>
      <c r="AM276" s="79">
        <v>15</v>
      </c>
      <c r="AN276" s="82">
        <v>9475</v>
      </c>
      <c r="AO276" s="82">
        <f t="shared" si="53"/>
        <v>50025</v>
      </c>
      <c r="AP276" s="7" t="s">
        <v>656</v>
      </c>
      <c r="AQ276">
        <f t="shared" si="54"/>
        <v>5009475</v>
      </c>
      <c r="AU276">
        <v>12.91</v>
      </c>
      <c r="AV276">
        <v>0</v>
      </c>
      <c r="AW276">
        <v>12.91</v>
      </c>
    </row>
    <row r="277" spans="1:49" hidden="1" outlineLevel="1" x14ac:dyDescent="0.2">
      <c r="A277" t="s">
        <v>740</v>
      </c>
      <c r="B277" s="7" t="s">
        <v>315</v>
      </c>
      <c r="C277" s="1">
        <f t="shared" si="44"/>
        <v>477</v>
      </c>
      <c r="D277" s="7">
        <f>IF(N277&gt;0, RANK(N277,(N277:P277,Q277:AE277)),0)</f>
        <v>2</v>
      </c>
      <c r="E277" s="7">
        <f>IF(O277&gt;0,RANK(O277,(N277:P277,Q277:AE277)),0)</f>
        <v>1</v>
      </c>
      <c r="F277" s="7">
        <f t="shared" si="45"/>
        <v>6</v>
      </c>
      <c r="G277" s="45">
        <f t="shared" si="46"/>
        <v>285</v>
      </c>
      <c r="H277" s="48">
        <f t="shared" si="47"/>
        <v>0.59748427672955973</v>
      </c>
      <c r="I277" s="6"/>
      <c r="J277" s="2">
        <f t="shared" si="48"/>
        <v>0.15723270440251572</v>
      </c>
      <c r="K277" s="2">
        <f t="shared" si="49"/>
        <v>0.75471698113207553</v>
      </c>
      <c r="L277" s="2">
        <f t="shared" si="50"/>
        <v>1.0482180293501049E-2</v>
      </c>
      <c r="M277" s="2">
        <f t="shared" si="51"/>
        <v>7.7568134171907735E-2</v>
      </c>
      <c r="N277" s="94">
        <v>75</v>
      </c>
      <c r="O277" s="94">
        <v>360</v>
      </c>
      <c r="P277" s="94">
        <v>5</v>
      </c>
      <c r="Q277" s="1"/>
      <c r="R277" s="1"/>
      <c r="S277" s="1"/>
      <c r="T277" s="94"/>
      <c r="U277" s="94">
        <v>11</v>
      </c>
      <c r="V277" s="94">
        <v>1</v>
      </c>
      <c r="W277" s="1">
        <v>11</v>
      </c>
      <c r="X277" s="1">
        <v>2</v>
      </c>
      <c r="Y277" s="1">
        <v>12</v>
      </c>
      <c r="Z277" s="1">
        <v>0</v>
      </c>
      <c r="AA277" s="1"/>
      <c r="AB277" s="1"/>
      <c r="AG277" t="str">
        <f t="shared" si="52"/>
        <v>Brownington</v>
      </c>
      <c r="AH277" t="s">
        <v>19</v>
      </c>
      <c r="AI277">
        <v>1</v>
      </c>
      <c r="AK277" s="77">
        <v>50</v>
      </c>
      <c r="AL277" s="79">
        <v>19</v>
      </c>
      <c r="AM277" s="79">
        <v>15</v>
      </c>
      <c r="AN277" s="82">
        <v>9850</v>
      </c>
      <c r="AO277" s="82">
        <f t="shared" si="53"/>
        <v>50019</v>
      </c>
      <c r="AP277" s="7" t="s">
        <v>656</v>
      </c>
      <c r="AQ277">
        <f t="shared" si="54"/>
        <v>5009850</v>
      </c>
      <c r="AU277">
        <v>28.43</v>
      </c>
      <c r="AV277">
        <v>0.14000000000000001</v>
      </c>
      <c r="AW277">
        <v>28.28</v>
      </c>
    </row>
    <row r="278" spans="1:49" hidden="1" outlineLevel="1" x14ac:dyDescent="0.2">
      <c r="A278" t="s">
        <v>42</v>
      </c>
      <c r="B278" s="7" t="s">
        <v>315</v>
      </c>
      <c r="C278" s="1">
        <f t="shared" si="44"/>
        <v>65</v>
      </c>
      <c r="D278" s="7">
        <f>IF(N278&gt;0, RANK(N278,(N278:P278,Q278:AE278)),0)</f>
        <v>2</v>
      </c>
      <c r="E278" s="7">
        <f>IF(O278&gt;0,RANK(O278,(N278:P278,Q278:AE278)),0)</f>
        <v>1</v>
      </c>
      <c r="F278" s="7">
        <f t="shared" si="45"/>
        <v>0</v>
      </c>
      <c r="G278" s="45">
        <f t="shared" si="46"/>
        <v>53</v>
      </c>
      <c r="H278" s="48">
        <f t="shared" si="47"/>
        <v>0.81538461538461537</v>
      </c>
      <c r="I278" s="6"/>
      <c r="J278" s="2">
        <f t="shared" si="48"/>
        <v>9.2307692307692313E-2</v>
      </c>
      <c r="K278" s="2">
        <f t="shared" si="49"/>
        <v>0.90769230769230769</v>
      </c>
      <c r="L278" s="2">
        <f t="shared" si="50"/>
        <v>0</v>
      </c>
      <c r="M278" s="2">
        <f t="shared" si="51"/>
        <v>0</v>
      </c>
      <c r="N278" s="94">
        <v>6</v>
      </c>
      <c r="O278" s="94">
        <v>59</v>
      </c>
      <c r="P278" s="94">
        <v>0</v>
      </c>
      <c r="Q278" s="1"/>
      <c r="R278" s="1"/>
      <c r="S278" s="1"/>
      <c r="T278" s="94"/>
      <c r="U278" s="94">
        <v>0</v>
      </c>
      <c r="V278" s="94">
        <v>0</v>
      </c>
      <c r="W278" s="1">
        <v>0</v>
      </c>
      <c r="X278" s="1">
        <v>0</v>
      </c>
      <c r="Y278" s="1">
        <v>0</v>
      </c>
      <c r="Z278" s="1">
        <v>0</v>
      </c>
      <c r="AA278" s="1"/>
      <c r="AB278" s="1"/>
      <c r="AG278" t="str">
        <f t="shared" si="52"/>
        <v>Brunswick</v>
      </c>
      <c r="AH278" t="s">
        <v>96</v>
      </c>
      <c r="AI278">
        <v>1</v>
      </c>
      <c r="AK278" s="77">
        <v>50</v>
      </c>
      <c r="AL278" s="79">
        <v>9</v>
      </c>
      <c r="AM278" s="79">
        <v>25</v>
      </c>
      <c r="AN278" s="82">
        <v>10075</v>
      </c>
      <c r="AO278" s="82">
        <f t="shared" si="53"/>
        <v>50009</v>
      </c>
      <c r="AP278" s="7" t="s">
        <v>656</v>
      </c>
      <c r="AQ278">
        <f t="shared" si="54"/>
        <v>5010075</v>
      </c>
      <c r="AU278">
        <v>26</v>
      </c>
      <c r="AV278">
        <v>0.3</v>
      </c>
      <c r="AW278">
        <v>25.69</v>
      </c>
    </row>
    <row r="279" spans="1:49" hidden="1" outlineLevel="1" x14ac:dyDescent="0.2">
      <c r="A279" t="s">
        <v>300</v>
      </c>
      <c r="B279" s="7" t="s">
        <v>315</v>
      </c>
      <c r="C279" s="1">
        <f t="shared" si="44"/>
        <v>908</v>
      </c>
      <c r="D279" s="7">
        <f>IF(N279&gt;0, RANK(N279,(N279:P279,Q279:AE279)),0)</f>
        <v>2</v>
      </c>
      <c r="E279" s="7">
        <f>IF(O279&gt;0,RANK(O279,(N279:P279,Q279:AE279)),0)</f>
        <v>1</v>
      </c>
      <c r="F279" s="7">
        <f t="shared" si="45"/>
        <v>7</v>
      </c>
      <c r="G279" s="45">
        <f t="shared" si="46"/>
        <v>514</v>
      </c>
      <c r="H279" s="48">
        <f t="shared" si="47"/>
        <v>0.56607929515418498</v>
      </c>
      <c r="I279" s="6"/>
      <c r="J279" s="2">
        <f t="shared" si="48"/>
        <v>0.19933920704845814</v>
      </c>
      <c r="K279" s="2">
        <f t="shared" si="49"/>
        <v>0.76541850220264318</v>
      </c>
      <c r="L279" s="2">
        <f t="shared" si="50"/>
        <v>3.3039647577092512E-3</v>
      </c>
      <c r="M279" s="2">
        <f t="shared" si="51"/>
        <v>3.1938325991189481E-2</v>
      </c>
      <c r="N279" s="94">
        <v>181</v>
      </c>
      <c r="O279" s="94">
        <v>695</v>
      </c>
      <c r="P279" s="94">
        <v>3</v>
      </c>
      <c r="Q279" s="1"/>
      <c r="R279" s="1"/>
      <c r="S279" s="1"/>
      <c r="T279" s="94"/>
      <c r="U279" s="94">
        <v>9</v>
      </c>
      <c r="V279" s="94">
        <v>2</v>
      </c>
      <c r="W279" s="1">
        <v>5</v>
      </c>
      <c r="X279" s="1">
        <v>6</v>
      </c>
      <c r="Y279" s="1">
        <v>5</v>
      </c>
      <c r="Z279" s="1">
        <v>2</v>
      </c>
      <c r="AA279" s="1"/>
      <c r="AB279" s="1"/>
      <c r="AG279" t="str">
        <f t="shared" si="52"/>
        <v>Burke</v>
      </c>
      <c r="AH279" t="s">
        <v>317</v>
      </c>
      <c r="AI279">
        <v>1</v>
      </c>
      <c r="AK279" s="77">
        <v>50</v>
      </c>
      <c r="AL279" s="79">
        <v>5</v>
      </c>
      <c r="AM279" s="79">
        <v>10</v>
      </c>
      <c r="AN279" s="82">
        <v>10450</v>
      </c>
      <c r="AO279" s="82">
        <f t="shared" si="53"/>
        <v>50005</v>
      </c>
      <c r="AP279" s="7" t="s">
        <v>656</v>
      </c>
      <c r="AQ279">
        <f t="shared" si="54"/>
        <v>5010450</v>
      </c>
      <c r="AU279">
        <v>34.06</v>
      </c>
      <c r="AV279">
        <v>0.01</v>
      </c>
      <c r="AW279">
        <v>34.049999999999997</v>
      </c>
    </row>
    <row r="280" spans="1:49" hidden="1" outlineLevel="1" x14ac:dyDescent="0.2">
      <c r="A280" t="s">
        <v>997</v>
      </c>
      <c r="B280" s="7" t="s">
        <v>315</v>
      </c>
      <c r="C280" s="1">
        <f t="shared" si="44"/>
        <v>21721</v>
      </c>
      <c r="D280" s="7">
        <f>IF(N280&gt;0, RANK(N280,(N280:P280,Q280:AE280)),0)</f>
        <v>1</v>
      </c>
      <c r="E280" s="7">
        <f>IF(O280&gt;0,RANK(O280,(N280:P280,Q280:AE280)),0)</f>
        <v>2</v>
      </c>
      <c r="F280" s="7">
        <f t="shared" si="45"/>
        <v>4</v>
      </c>
      <c r="G280" s="45">
        <f t="shared" si="46"/>
        <v>52</v>
      </c>
      <c r="H280" s="48">
        <f t="shared" si="47"/>
        <v>2.3939965931586943E-3</v>
      </c>
      <c r="I280" s="6"/>
      <c r="J280" s="2">
        <f t="shared" si="48"/>
        <v>0.48800699783619539</v>
      </c>
      <c r="K280" s="2">
        <f t="shared" si="49"/>
        <v>0.48561300124303669</v>
      </c>
      <c r="L280" s="2">
        <f t="shared" si="50"/>
        <v>4.1894940380277149E-3</v>
      </c>
      <c r="M280" s="2">
        <f t="shared" si="51"/>
        <v>2.2190506882740206E-2</v>
      </c>
      <c r="N280" s="94">
        <v>10600</v>
      </c>
      <c r="O280" s="94">
        <v>10548</v>
      </c>
      <c r="P280" s="94">
        <v>91</v>
      </c>
      <c r="Q280" s="1"/>
      <c r="R280" s="1"/>
      <c r="S280" s="1"/>
      <c r="T280" s="94"/>
      <c r="U280" s="94">
        <v>47</v>
      </c>
      <c r="V280" s="94">
        <v>87</v>
      </c>
      <c r="W280" s="1">
        <v>32</v>
      </c>
      <c r="X280" s="1">
        <v>56</v>
      </c>
      <c r="Y280" s="1">
        <v>177</v>
      </c>
      <c r="Z280" s="1">
        <v>83</v>
      </c>
      <c r="AA280" s="1"/>
      <c r="AB280" s="1"/>
      <c r="AG280" t="str">
        <f t="shared" si="52"/>
        <v>Burlington</v>
      </c>
      <c r="AH280" t="s">
        <v>318</v>
      </c>
      <c r="AI280">
        <v>1</v>
      </c>
      <c r="AK280" s="77">
        <v>50</v>
      </c>
      <c r="AL280" s="79">
        <v>7</v>
      </c>
      <c r="AM280" s="79">
        <v>15</v>
      </c>
      <c r="AN280" s="82">
        <v>10675</v>
      </c>
      <c r="AO280" s="82">
        <f t="shared" si="53"/>
        <v>50007</v>
      </c>
      <c r="AP280" s="7" t="s">
        <v>142</v>
      </c>
      <c r="AQ280">
        <f t="shared" si="54"/>
        <v>5010675</v>
      </c>
      <c r="AU280">
        <v>15.48</v>
      </c>
      <c r="AV280">
        <v>4.92</v>
      </c>
      <c r="AW280">
        <v>10.56</v>
      </c>
    </row>
    <row r="281" spans="1:49" hidden="1" outlineLevel="1" x14ac:dyDescent="0.2">
      <c r="A281" t="s">
        <v>858</v>
      </c>
      <c r="B281" s="7" t="s">
        <v>315</v>
      </c>
      <c r="C281" s="1">
        <f t="shared" si="44"/>
        <v>874</v>
      </c>
      <c r="D281" s="7">
        <f>IF(N281&gt;0, RANK(N281,(N281:P281,Q281:AE281)),0)</f>
        <v>2</v>
      </c>
      <c r="E281" s="7">
        <f>IF(O281&gt;0,RANK(O281,(N281:P281,Q281:AE281)),0)</f>
        <v>1</v>
      </c>
      <c r="F281" s="7">
        <f t="shared" si="45"/>
        <v>4</v>
      </c>
      <c r="G281" s="45">
        <f t="shared" si="46"/>
        <v>456</v>
      </c>
      <c r="H281" s="48">
        <f t="shared" si="47"/>
        <v>0.52173913043478259</v>
      </c>
      <c r="I281" s="6"/>
      <c r="J281" s="2">
        <f t="shared" si="48"/>
        <v>0.2311212814645309</v>
      </c>
      <c r="K281" s="2">
        <f t="shared" si="49"/>
        <v>0.75286041189931352</v>
      </c>
      <c r="L281" s="2">
        <f t="shared" si="50"/>
        <v>3.4324942791762012E-3</v>
      </c>
      <c r="M281" s="2">
        <f t="shared" si="51"/>
        <v>1.2585812356979354E-2</v>
      </c>
      <c r="N281" s="94">
        <v>202</v>
      </c>
      <c r="O281" s="94">
        <v>658</v>
      </c>
      <c r="P281" s="94">
        <v>3</v>
      </c>
      <c r="Q281" s="1"/>
      <c r="R281" s="1"/>
      <c r="S281" s="1"/>
      <c r="T281" s="94"/>
      <c r="U281" s="94">
        <v>0</v>
      </c>
      <c r="V281" s="94">
        <v>1</v>
      </c>
      <c r="W281" s="1">
        <v>2</v>
      </c>
      <c r="X281" s="1">
        <v>1</v>
      </c>
      <c r="Y281" s="1">
        <v>5</v>
      </c>
      <c r="Z281" s="1">
        <v>2</v>
      </c>
      <c r="AA281" s="1"/>
      <c r="AB281" s="1"/>
      <c r="AG281" t="str">
        <f t="shared" si="52"/>
        <v>Cabot</v>
      </c>
      <c r="AH281" t="s">
        <v>387</v>
      </c>
      <c r="AI281">
        <v>1</v>
      </c>
      <c r="AK281" s="77">
        <v>50</v>
      </c>
      <c r="AL281" s="79">
        <v>23</v>
      </c>
      <c r="AM281" s="79">
        <v>20</v>
      </c>
      <c r="AN281" s="82">
        <v>11125</v>
      </c>
      <c r="AO281" s="82">
        <f t="shared" si="53"/>
        <v>50023</v>
      </c>
      <c r="AP281" s="7" t="s">
        <v>656</v>
      </c>
      <c r="AQ281">
        <f t="shared" si="54"/>
        <v>5011125</v>
      </c>
      <c r="AU281">
        <v>38.53</v>
      </c>
      <c r="AV281">
        <v>1.24</v>
      </c>
      <c r="AW281">
        <v>37.29</v>
      </c>
    </row>
    <row r="282" spans="1:49" hidden="1" outlineLevel="1" x14ac:dyDescent="0.2">
      <c r="A282" t="s">
        <v>679</v>
      </c>
      <c r="B282" s="7" t="s">
        <v>315</v>
      </c>
      <c r="C282" s="1">
        <f t="shared" si="44"/>
        <v>1130</v>
      </c>
      <c r="D282" s="7">
        <f>IF(N282&gt;0, RANK(N282,(N282:P282,Q282:AE282)),0)</f>
        <v>2</v>
      </c>
      <c r="E282" s="7">
        <f>IF(O282&gt;0,RANK(O282,(N282:P282,Q282:AE282)),0)</f>
        <v>1</v>
      </c>
      <c r="F282" s="7">
        <f t="shared" si="45"/>
        <v>4</v>
      </c>
      <c r="G282" s="45">
        <f t="shared" si="46"/>
        <v>227</v>
      </c>
      <c r="H282" s="48">
        <f t="shared" si="47"/>
        <v>0.20088495575221238</v>
      </c>
      <c r="I282" s="6"/>
      <c r="J282" s="2">
        <f t="shared" si="48"/>
        <v>0.38584070796460179</v>
      </c>
      <c r="K282" s="2">
        <f t="shared" si="49"/>
        <v>0.58672566371681412</v>
      </c>
      <c r="L282" s="2">
        <f t="shared" si="50"/>
        <v>7.0796460176991149E-3</v>
      </c>
      <c r="M282" s="2">
        <f t="shared" si="51"/>
        <v>2.0353982300884976E-2</v>
      </c>
      <c r="N282" s="94">
        <v>436</v>
      </c>
      <c r="O282" s="94">
        <v>663</v>
      </c>
      <c r="P282" s="94">
        <v>8</v>
      </c>
      <c r="Q282" s="1"/>
      <c r="R282" s="1"/>
      <c r="S282" s="1"/>
      <c r="T282" s="94"/>
      <c r="U282" s="94">
        <v>4</v>
      </c>
      <c r="V282" s="94">
        <v>0</v>
      </c>
      <c r="W282" s="1">
        <v>2</v>
      </c>
      <c r="X282" s="1">
        <v>2</v>
      </c>
      <c r="Y282" s="1">
        <v>10</v>
      </c>
      <c r="Z282" s="1">
        <v>5</v>
      </c>
      <c r="AA282" s="1"/>
      <c r="AB282" s="1"/>
      <c r="AG282" t="str">
        <f t="shared" si="52"/>
        <v>Calais</v>
      </c>
      <c r="AH282" t="s">
        <v>387</v>
      </c>
      <c r="AI282">
        <v>1</v>
      </c>
      <c r="AK282" s="77">
        <v>50</v>
      </c>
      <c r="AL282" s="79">
        <v>23</v>
      </c>
      <c r="AM282" s="79">
        <v>25</v>
      </c>
      <c r="AN282" s="82">
        <v>11350</v>
      </c>
      <c r="AO282" s="82">
        <f t="shared" si="53"/>
        <v>50023</v>
      </c>
      <c r="AP282" s="7" t="s">
        <v>656</v>
      </c>
      <c r="AQ282">
        <f t="shared" si="54"/>
        <v>5011350</v>
      </c>
      <c r="AU282">
        <v>38.58</v>
      </c>
      <c r="AV282">
        <v>0.56000000000000005</v>
      </c>
      <c r="AW282">
        <v>38.020000000000003</v>
      </c>
    </row>
    <row r="283" spans="1:49" hidden="1" outlineLevel="1" x14ac:dyDescent="0.2">
      <c r="A283" t="s">
        <v>680</v>
      </c>
      <c r="B283" s="7" t="s">
        <v>315</v>
      </c>
      <c r="C283" s="1">
        <f t="shared" si="44"/>
        <v>2184</v>
      </c>
      <c r="D283" s="7">
        <f>IF(N283&gt;0, RANK(N283,(N283:P283,Q283:AE283)),0)</f>
        <v>2</v>
      </c>
      <c r="E283" s="7">
        <f>IF(O283&gt;0,RANK(O283,(N283:P283,Q283:AE283)),0)</f>
        <v>1</v>
      </c>
      <c r="F283" s="7">
        <f t="shared" si="45"/>
        <v>4</v>
      </c>
      <c r="G283" s="45">
        <f t="shared" si="46"/>
        <v>1042</v>
      </c>
      <c r="H283" s="48">
        <f t="shared" si="47"/>
        <v>0.47710622710622713</v>
      </c>
      <c r="I283" s="6"/>
      <c r="J283" s="2">
        <f t="shared" si="48"/>
        <v>0.24725274725274726</v>
      </c>
      <c r="K283" s="2">
        <f t="shared" si="49"/>
        <v>0.72435897435897434</v>
      </c>
      <c r="L283" s="2">
        <f t="shared" si="50"/>
        <v>4.578754578754579E-3</v>
      </c>
      <c r="M283" s="2">
        <f t="shared" si="51"/>
        <v>2.3809523809523819E-2</v>
      </c>
      <c r="N283" s="94">
        <v>540</v>
      </c>
      <c r="O283" s="94">
        <v>1582</v>
      </c>
      <c r="P283" s="94">
        <v>10</v>
      </c>
      <c r="Q283" s="1"/>
      <c r="R283" s="1"/>
      <c r="S283" s="1"/>
      <c r="T283" s="94"/>
      <c r="U283" s="94">
        <v>9</v>
      </c>
      <c r="V283" s="94">
        <v>10</v>
      </c>
      <c r="W283" s="1">
        <v>4</v>
      </c>
      <c r="X283" s="1">
        <v>6</v>
      </c>
      <c r="Y283" s="1">
        <v>16</v>
      </c>
      <c r="Z283" s="1">
        <v>7</v>
      </c>
      <c r="AA283" s="1"/>
      <c r="AB283" s="1"/>
      <c r="AG283" t="str">
        <f t="shared" si="52"/>
        <v>Cambridge</v>
      </c>
      <c r="AH283" t="s">
        <v>18</v>
      </c>
      <c r="AI283">
        <v>1</v>
      </c>
      <c r="AK283" s="77">
        <v>50</v>
      </c>
      <c r="AL283" s="79">
        <v>15</v>
      </c>
      <c r="AM283" s="79">
        <v>10</v>
      </c>
      <c r="AN283" s="82">
        <v>11500</v>
      </c>
      <c r="AO283" s="82">
        <f t="shared" si="53"/>
        <v>50015</v>
      </c>
      <c r="AP283" s="7" t="s">
        <v>656</v>
      </c>
      <c r="AQ283">
        <f t="shared" si="54"/>
        <v>5011500</v>
      </c>
      <c r="AU283">
        <v>63.68</v>
      </c>
      <c r="AV283">
        <v>0.01</v>
      </c>
      <c r="AW283">
        <v>63.66</v>
      </c>
    </row>
    <row r="284" spans="1:49" hidden="1" outlineLevel="1" x14ac:dyDescent="0.2">
      <c r="A284" t="s">
        <v>998</v>
      </c>
      <c r="B284" s="7" t="s">
        <v>315</v>
      </c>
      <c r="C284" s="1">
        <f t="shared" si="44"/>
        <v>488</v>
      </c>
      <c r="D284" s="7">
        <f>IF(N284&gt;0, RANK(N284,(N284:P284,Q284:AE284)),0)</f>
        <v>2</v>
      </c>
      <c r="E284" s="7">
        <f>IF(O284&gt;0,RANK(O284,(N284:P284,Q284:AE284)),0)</f>
        <v>1</v>
      </c>
      <c r="F284" s="7">
        <f t="shared" si="45"/>
        <v>3</v>
      </c>
      <c r="G284" s="45">
        <f t="shared" si="46"/>
        <v>291</v>
      </c>
      <c r="H284" s="48">
        <f t="shared" si="47"/>
        <v>0.59631147540983609</v>
      </c>
      <c r="I284" s="6"/>
      <c r="J284" s="2">
        <f t="shared" si="48"/>
        <v>0.1721311475409836</v>
      </c>
      <c r="K284" s="2">
        <f t="shared" si="49"/>
        <v>0.76844262295081966</v>
      </c>
      <c r="L284" s="2">
        <f t="shared" si="50"/>
        <v>3.0737704918032786E-2</v>
      </c>
      <c r="M284" s="2">
        <f t="shared" si="51"/>
        <v>2.8688524590163973E-2</v>
      </c>
      <c r="N284" s="94">
        <v>84</v>
      </c>
      <c r="O284" s="94">
        <v>375</v>
      </c>
      <c r="P284" s="94">
        <v>15</v>
      </c>
      <c r="Q284" s="1"/>
      <c r="R284" s="1"/>
      <c r="S284" s="1"/>
      <c r="T284" s="94"/>
      <c r="U284" s="94">
        <v>1</v>
      </c>
      <c r="V284" s="94">
        <v>2</v>
      </c>
      <c r="W284" s="1">
        <v>7</v>
      </c>
      <c r="X284" s="1">
        <v>0</v>
      </c>
      <c r="Y284" s="1">
        <v>2</v>
      </c>
      <c r="Z284" s="1">
        <v>2</v>
      </c>
      <c r="AA284" s="1"/>
      <c r="AB284" s="1"/>
      <c r="AG284" t="str">
        <f t="shared" si="52"/>
        <v>Canaan</v>
      </c>
      <c r="AH284" t="s">
        <v>96</v>
      </c>
      <c r="AI284">
        <v>1</v>
      </c>
      <c r="AK284" s="77">
        <v>50</v>
      </c>
      <c r="AL284" s="79">
        <v>9</v>
      </c>
      <c r="AM284" s="79">
        <v>30</v>
      </c>
      <c r="AN284" s="82">
        <v>11800</v>
      </c>
      <c r="AO284" s="82">
        <f t="shared" si="53"/>
        <v>50009</v>
      </c>
      <c r="AP284" s="7" t="s">
        <v>656</v>
      </c>
      <c r="AQ284">
        <f t="shared" si="54"/>
        <v>5011800</v>
      </c>
      <c r="AU284">
        <v>33.380000000000003</v>
      </c>
      <c r="AV284">
        <v>0.17</v>
      </c>
      <c r="AW284">
        <v>33.200000000000003</v>
      </c>
    </row>
    <row r="285" spans="1:49" hidden="1" outlineLevel="1" x14ac:dyDescent="0.2">
      <c r="A285" t="s">
        <v>859</v>
      </c>
      <c r="B285" s="7" t="s">
        <v>315</v>
      </c>
      <c r="C285" s="1">
        <f t="shared" si="44"/>
        <v>2129</v>
      </c>
      <c r="D285" s="7">
        <f>IF(N285&gt;0, RANK(N285,(N285:P285,Q285:AE285)),0)</f>
        <v>2</v>
      </c>
      <c r="E285" s="7">
        <f>IF(O285&gt;0,RANK(O285,(N285:P285,Q285:AE285)),0)</f>
        <v>1</v>
      </c>
      <c r="F285" s="7">
        <f t="shared" si="45"/>
        <v>3</v>
      </c>
      <c r="G285" s="45">
        <f t="shared" si="46"/>
        <v>1173</v>
      </c>
      <c r="H285" s="48">
        <f t="shared" si="47"/>
        <v>0.55096289337717241</v>
      </c>
      <c r="I285" s="6"/>
      <c r="J285" s="2">
        <f t="shared" si="48"/>
        <v>0.19304837952090184</v>
      </c>
      <c r="K285" s="2">
        <f t="shared" si="49"/>
        <v>0.74401127289807423</v>
      </c>
      <c r="L285" s="2">
        <f t="shared" si="50"/>
        <v>2.0666979802724285E-2</v>
      </c>
      <c r="M285" s="2">
        <f t="shared" si="51"/>
        <v>4.2273367778299674E-2</v>
      </c>
      <c r="N285" s="94">
        <v>411</v>
      </c>
      <c r="O285" s="94">
        <v>1584</v>
      </c>
      <c r="P285" s="94">
        <v>44</v>
      </c>
      <c r="Q285" s="1"/>
      <c r="R285" s="1"/>
      <c r="S285" s="1"/>
      <c r="T285" s="94"/>
      <c r="U285" s="94">
        <v>26</v>
      </c>
      <c r="V285" s="94">
        <v>12</v>
      </c>
      <c r="W285" s="1">
        <v>6</v>
      </c>
      <c r="X285" s="1">
        <v>16</v>
      </c>
      <c r="Y285" s="1">
        <v>23</v>
      </c>
      <c r="Z285" s="1">
        <v>7</v>
      </c>
      <c r="AA285" s="1"/>
      <c r="AB285" s="1"/>
      <c r="AG285" t="str">
        <f t="shared" si="52"/>
        <v>Castleton</v>
      </c>
      <c r="AH285" t="s">
        <v>102</v>
      </c>
      <c r="AI285">
        <v>1</v>
      </c>
      <c r="AK285" s="77">
        <v>50</v>
      </c>
      <c r="AL285" s="79">
        <v>21</v>
      </c>
      <c r="AM285" s="79">
        <v>15</v>
      </c>
      <c r="AN285" s="82">
        <v>11950</v>
      </c>
      <c r="AO285" s="82">
        <f t="shared" si="53"/>
        <v>50021</v>
      </c>
      <c r="AP285" s="7" t="s">
        <v>656</v>
      </c>
      <c r="AQ285">
        <f t="shared" si="54"/>
        <v>5011950</v>
      </c>
      <c r="AU285">
        <v>42.36</v>
      </c>
      <c r="AV285">
        <v>3.33</v>
      </c>
      <c r="AW285">
        <v>39.020000000000003</v>
      </c>
    </row>
    <row r="286" spans="1:49" hidden="1" outlineLevel="1" x14ac:dyDescent="0.2">
      <c r="A286" t="s">
        <v>860</v>
      </c>
      <c r="B286" s="7" t="s">
        <v>315</v>
      </c>
      <c r="C286" s="1">
        <f t="shared" si="44"/>
        <v>780</v>
      </c>
      <c r="D286" s="7">
        <f>IF(N286&gt;0, RANK(N286,(N286:P286,Q286:AE286)),0)</f>
        <v>2</v>
      </c>
      <c r="E286" s="7">
        <f>IF(O286&gt;0,RANK(O286,(N286:P286,Q286:AE286)),0)</f>
        <v>1</v>
      </c>
      <c r="F286" s="7">
        <f t="shared" si="45"/>
        <v>4</v>
      </c>
      <c r="G286" s="45">
        <f t="shared" si="46"/>
        <v>388</v>
      </c>
      <c r="H286" s="48">
        <f t="shared" si="47"/>
        <v>0.49743589743589745</v>
      </c>
      <c r="I286" s="6"/>
      <c r="J286" s="2">
        <f t="shared" si="48"/>
        <v>0.22692307692307692</v>
      </c>
      <c r="K286" s="2">
        <f t="shared" si="49"/>
        <v>0.72435897435897434</v>
      </c>
      <c r="L286" s="2">
        <f t="shared" si="50"/>
        <v>1.1538461538461539E-2</v>
      </c>
      <c r="M286" s="2">
        <f t="shared" si="51"/>
        <v>3.7179487179487228E-2</v>
      </c>
      <c r="N286" s="94">
        <v>177</v>
      </c>
      <c r="O286" s="94">
        <v>565</v>
      </c>
      <c r="P286" s="94">
        <v>9</v>
      </c>
      <c r="Q286" s="1"/>
      <c r="R286" s="1"/>
      <c r="S286" s="1"/>
      <c r="T286" s="94"/>
      <c r="U286" s="94">
        <v>2</v>
      </c>
      <c r="V286" s="94">
        <v>1</v>
      </c>
      <c r="W286" s="1">
        <v>1</v>
      </c>
      <c r="X286" s="1">
        <v>1</v>
      </c>
      <c r="Y286" s="1">
        <v>17</v>
      </c>
      <c r="Z286" s="1">
        <v>7</v>
      </c>
      <c r="AA286" s="1"/>
      <c r="AB286" s="1"/>
      <c r="AG286" t="str">
        <f t="shared" si="52"/>
        <v>Cavendish</v>
      </c>
      <c r="AH286" t="s">
        <v>104</v>
      </c>
      <c r="AI286">
        <v>1</v>
      </c>
      <c r="AK286" s="77">
        <v>50</v>
      </c>
      <c r="AL286" s="79">
        <v>27</v>
      </c>
      <c r="AM286" s="79">
        <v>30</v>
      </c>
      <c r="AN286" s="82">
        <v>12250</v>
      </c>
      <c r="AO286" s="82">
        <f t="shared" si="53"/>
        <v>50027</v>
      </c>
      <c r="AP286" s="7" t="s">
        <v>656</v>
      </c>
      <c r="AQ286">
        <f t="shared" si="54"/>
        <v>5012250</v>
      </c>
      <c r="AU286">
        <v>39.69</v>
      </c>
      <c r="AV286">
        <v>0.05</v>
      </c>
      <c r="AW286">
        <v>39.64</v>
      </c>
    </row>
    <row r="287" spans="1:49" hidden="1" outlineLevel="1" x14ac:dyDescent="0.2">
      <c r="A287" t="s">
        <v>872</v>
      </c>
      <c r="B287" s="7" t="s">
        <v>315</v>
      </c>
      <c r="C287" s="1">
        <f t="shared" si="44"/>
        <v>524</v>
      </c>
      <c r="D287" s="7">
        <f>IF(N287&gt;0, RANK(N287,(N287:P287,Q287:AE287)),0)</f>
        <v>2</v>
      </c>
      <c r="E287" s="7">
        <f>IF(O287&gt;0,RANK(O287,(N287:P287,Q287:AE287)),0)</f>
        <v>1</v>
      </c>
      <c r="F287" s="7">
        <f t="shared" si="45"/>
        <v>6</v>
      </c>
      <c r="G287" s="45">
        <f t="shared" si="46"/>
        <v>271</v>
      </c>
      <c r="H287" s="48">
        <f t="shared" si="47"/>
        <v>0.51717557251908397</v>
      </c>
      <c r="I287" s="6"/>
      <c r="J287" s="2">
        <f t="shared" si="48"/>
        <v>0.20038167938931298</v>
      </c>
      <c r="K287" s="2">
        <f t="shared" si="49"/>
        <v>0.71755725190839692</v>
      </c>
      <c r="L287" s="2">
        <f t="shared" si="50"/>
        <v>7.6335877862595417E-3</v>
      </c>
      <c r="M287" s="2">
        <f t="shared" si="51"/>
        <v>7.4427480916030589E-2</v>
      </c>
      <c r="N287" s="94">
        <v>105</v>
      </c>
      <c r="O287" s="94">
        <v>376</v>
      </c>
      <c r="P287" s="94">
        <v>4</v>
      </c>
      <c r="Q287" s="1"/>
      <c r="R287" s="1"/>
      <c r="S287" s="1"/>
      <c r="T287" s="94"/>
      <c r="U287" s="94">
        <v>12</v>
      </c>
      <c r="V287" s="94">
        <v>2</v>
      </c>
      <c r="W287" s="1">
        <v>14</v>
      </c>
      <c r="X287" s="1">
        <v>1</v>
      </c>
      <c r="Y287" s="1">
        <v>7</v>
      </c>
      <c r="Z287" s="1">
        <v>3</v>
      </c>
      <c r="AA287" s="1"/>
      <c r="AB287" s="1"/>
      <c r="AG287" t="str">
        <f t="shared" si="52"/>
        <v>Charleston</v>
      </c>
      <c r="AH287" t="s">
        <v>19</v>
      </c>
      <c r="AI287">
        <v>1</v>
      </c>
      <c r="AK287" s="77">
        <v>50</v>
      </c>
      <c r="AL287" s="79">
        <v>19</v>
      </c>
      <c r="AM287" s="79">
        <v>20</v>
      </c>
      <c r="AN287" s="82">
        <v>13150</v>
      </c>
      <c r="AO287" s="82">
        <f t="shared" si="53"/>
        <v>50019</v>
      </c>
      <c r="AP287" s="7" t="s">
        <v>656</v>
      </c>
      <c r="AQ287">
        <f t="shared" si="54"/>
        <v>5013150</v>
      </c>
      <c r="AU287">
        <v>38.6</v>
      </c>
      <c r="AV287">
        <v>1.1299999999999999</v>
      </c>
      <c r="AW287">
        <v>37.479999999999997</v>
      </c>
    </row>
    <row r="288" spans="1:49" hidden="1" outlineLevel="1" x14ac:dyDescent="0.2">
      <c r="A288" t="s">
        <v>873</v>
      </c>
      <c r="B288" s="7" t="s">
        <v>315</v>
      </c>
      <c r="C288" s="1">
        <f t="shared" si="44"/>
        <v>2850</v>
      </c>
      <c r="D288" s="7">
        <f>IF(N288&gt;0, RANK(N288,(N288:P288,Q288:AE288)),0)</f>
        <v>2</v>
      </c>
      <c r="E288" s="7">
        <f>IF(O288&gt;0,RANK(O288,(N288:P288,Q288:AE288)),0)</f>
        <v>1</v>
      </c>
      <c r="F288" s="7">
        <f t="shared" si="45"/>
        <v>5</v>
      </c>
      <c r="G288" s="45">
        <f t="shared" si="46"/>
        <v>1141</v>
      </c>
      <c r="H288" s="48">
        <f t="shared" si="47"/>
        <v>0.40035087719298246</v>
      </c>
      <c r="I288" s="6"/>
      <c r="J288" s="2">
        <f t="shared" si="48"/>
        <v>0.29403508771929826</v>
      </c>
      <c r="K288" s="2">
        <f t="shared" si="49"/>
        <v>0.69438596491228066</v>
      </c>
      <c r="L288" s="2">
        <f t="shared" si="50"/>
        <v>1.4035087719298245E-3</v>
      </c>
      <c r="M288" s="2">
        <f t="shared" si="51"/>
        <v>1.0175438596491197E-2</v>
      </c>
      <c r="N288" s="94">
        <v>838</v>
      </c>
      <c r="O288" s="94">
        <v>1979</v>
      </c>
      <c r="P288" s="94">
        <v>4</v>
      </c>
      <c r="Q288" s="1"/>
      <c r="R288" s="1"/>
      <c r="S288" s="1"/>
      <c r="T288" s="94"/>
      <c r="U288" s="94">
        <v>3</v>
      </c>
      <c r="V288" s="94">
        <v>2</v>
      </c>
      <c r="W288" s="1">
        <v>3</v>
      </c>
      <c r="X288" s="1">
        <v>2</v>
      </c>
      <c r="Y288" s="1">
        <v>14</v>
      </c>
      <c r="Z288" s="1">
        <v>5</v>
      </c>
      <c r="AA288" s="1"/>
      <c r="AB288" s="1"/>
      <c r="AG288" t="str">
        <f t="shared" si="52"/>
        <v>Charlotte</v>
      </c>
      <c r="AH288" t="s">
        <v>318</v>
      </c>
      <c r="AI288">
        <v>1</v>
      </c>
      <c r="AK288" s="77">
        <v>50</v>
      </c>
      <c r="AL288" s="79">
        <v>7</v>
      </c>
      <c r="AM288" s="79">
        <v>20</v>
      </c>
      <c r="AN288" s="82">
        <v>13300</v>
      </c>
      <c r="AO288" s="82">
        <f t="shared" si="53"/>
        <v>50007</v>
      </c>
      <c r="AP288" s="7" t="s">
        <v>656</v>
      </c>
      <c r="AQ288">
        <f t="shared" si="54"/>
        <v>5013300</v>
      </c>
      <c r="AU288">
        <v>50.44</v>
      </c>
      <c r="AV288">
        <v>8.9600000000000009</v>
      </c>
      <c r="AW288">
        <v>41.48</v>
      </c>
    </row>
    <row r="289" spans="1:49" hidden="1" outlineLevel="1" x14ac:dyDescent="0.2">
      <c r="A289" t="s">
        <v>874</v>
      </c>
      <c r="B289" s="7" t="s">
        <v>315</v>
      </c>
      <c r="C289" s="1">
        <f t="shared" si="44"/>
        <v>730</v>
      </c>
      <c r="D289" s="7">
        <f>IF(N289&gt;0, RANK(N289,(N289:P289,Q289:AE289)),0)</f>
        <v>2</v>
      </c>
      <c r="E289" s="7">
        <f>IF(O289&gt;0,RANK(O289,(N289:P289,Q289:AE289)),0)</f>
        <v>1</v>
      </c>
      <c r="F289" s="7">
        <f t="shared" si="45"/>
        <v>3</v>
      </c>
      <c r="G289" s="45">
        <f t="shared" si="46"/>
        <v>409</v>
      </c>
      <c r="H289" s="48">
        <f t="shared" si="47"/>
        <v>0.5602739726027397</v>
      </c>
      <c r="I289" s="6"/>
      <c r="J289" s="2">
        <f t="shared" si="48"/>
        <v>0.19589041095890411</v>
      </c>
      <c r="K289" s="2">
        <f t="shared" si="49"/>
        <v>0.75616438356164384</v>
      </c>
      <c r="L289" s="2">
        <f t="shared" si="50"/>
        <v>1.643835616438356E-2</v>
      </c>
      <c r="M289" s="2">
        <f t="shared" si="51"/>
        <v>3.1506849315068461E-2</v>
      </c>
      <c r="N289" s="94">
        <v>143</v>
      </c>
      <c r="O289" s="94">
        <v>552</v>
      </c>
      <c r="P289" s="94">
        <v>12</v>
      </c>
      <c r="Q289" s="1"/>
      <c r="R289" s="1"/>
      <c r="S289" s="1"/>
      <c r="T289" s="94"/>
      <c r="U289" s="94">
        <v>6</v>
      </c>
      <c r="V289" s="94">
        <v>4</v>
      </c>
      <c r="W289" s="1">
        <v>0</v>
      </c>
      <c r="X289" s="1">
        <v>1</v>
      </c>
      <c r="Y289" s="1">
        <v>10</v>
      </c>
      <c r="Z289" s="1">
        <v>2</v>
      </c>
      <c r="AA289" s="1"/>
      <c r="AB289" s="1"/>
      <c r="AG289" t="str">
        <f t="shared" si="52"/>
        <v>Chelsea</v>
      </c>
      <c r="AH289" t="s">
        <v>968</v>
      </c>
      <c r="AI289">
        <v>1</v>
      </c>
      <c r="AK289" s="77">
        <v>50</v>
      </c>
      <c r="AL289" s="79">
        <v>17</v>
      </c>
      <c r="AM289" s="79">
        <v>20</v>
      </c>
      <c r="AN289" s="82">
        <v>13525</v>
      </c>
      <c r="AO289" s="82">
        <f t="shared" si="53"/>
        <v>50017</v>
      </c>
      <c r="AP289" s="7" t="s">
        <v>656</v>
      </c>
      <c r="AQ289">
        <f t="shared" si="54"/>
        <v>5013525</v>
      </c>
      <c r="AU289">
        <v>39.94</v>
      </c>
      <c r="AV289">
        <v>0.02</v>
      </c>
      <c r="AW289">
        <v>39.92</v>
      </c>
    </row>
    <row r="290" spans="1:49" hidden="1" outlineLevel="1" x14ac:dyDescent="0.2">
      <c r="A290" t="s">
        <v>1000</v>
      </c>
      <c r="B290" s="7" t="s">
        <v>315</v>
      </c>
      <c r="C290" s="1">
        <f t="shared" si="44"/>
        <v>1742</v>
      </c>
      <c r="D290" s="7">
        <f>IF(N290&gt;0, RANK(N290,(N290:P290,Q290:AE290)),0)</f>
        <v>2</v>
      </c>
      <c r="E290" s="7">
        <f>IF(O290&gt;0,RANK(O290,(N290:P290,Q290:AE290)),0)</f>
        <v>1</v>
      </c>
      <c r="F290" s="7">
        <f t="shared" si="45"/>
        <v>4</v>
      </c>
      <c r="G290" s="45">
        <f t="shared" si="46"/>
        <v>774</v>
      </c>
      <c r="H290" s="48">
        <f t="shared" si="47"/>
        <v>0.44431687715269808</v>
      </c>
      <c r="I290" s="6"/>
      <c r="J290" s="2">
        <f t="shared" si="48"/>
        <v>0.24569460390355913</v>
      </c>
      <c r="K290" s="2">
        <f t="shared" si="49"/>
        <v>0.6900114810562572</v>
      </c>
      <c r="L290" s="2">
        <f t="shared" si="50"/>
        <v>1.8369690011481057E-2</v>
      </c>
      <c r="M290" s="2">
        <f t="shared" si="51"/>
        <v>4.5924225028702609E-2</v>
      </c>
      <c r="N290" s="94">
        <v>428</v>
      </c>
      <c r="O290" s="94">
        <v>1202</v>
      </c>
      <c r="P290" s="94">
        <v>32</v>
      </c>
      <c r="Q290" s="1"/>
      <c r="R290" s="1"/>
      <c r="S290" s="1"/>
      <c r="T290" s="94"/>
      <c r="U290" s="94">
        <v>2</v>
      </c>
      <c r="V290" s="94">
        <v>1</v>
      </c>
      <c r="W290" s="1">
        <v>10</v>
      </c>
      <c r="X290" s="1">
        <v>2</v>
      </c>
      <c r="Y290" s="1">
        <v>50</v>
      </c>
      <c r="Z290" s="1">
        <v>15</v>
      </c>
      <c r="AA290" s="1"/>
      <c r="AB290" s="1"/>
      <c r="AG290" t="str">
        <f t="shared" si="52"/>
        <v>Chester</v>
      </c>
      <c r="AH290" t="s">
        <v>104</v>
      </c>
      <c r="AI290">
        <v>1</v>
      </c>
      <c r="AK290" s="77">
        <v>50</v>
      </c>
      <c r="AL290" s="79">
        <v>27</v>
      </c>
      <c r="AM290" s="79">
        <v>35</v>
      </c>
      <c r="AN290" s="82">
        <v>13675</v>
      </c>
      <c r="AO290" s="82">
        <f t="shared" si="53"/>
        <v>50027</v>
      </c>
      <c r="AP290" s="7" t="s">
        <v>656</v>
      </c>
      <c r="AQ290">
        <f t="shared" si="54"/>
        <v>5013675</v>
      </c>
      <c r="AU290">
        <v>55.94</v>
      </c>
      <c r="AV290">
        <v>0.05</v>
      </c>
      <c r="AW290">
        <v>55.89</v>
      </c>
    </row>
    <row r="291" spans="1:49" hidden="1" outlineLevel="1" x14ac:dyDescent="0.2">
      <c r="A291" t="s">
        <v>318</v>
      </c>
      <c r="B291" s="7" t="s">
        <v>315</v>
      </c>
      <c r="C291" s="1">
        <f t="shared" si="44"/>
        <v>844</v>
      </c>
      <c r="D291" s="7">
        <f>IF(N291&gt;0, RANK(N291,(N291:P291,Q291:AE291)),0)</f>
        <v>2</v>
      </c>
      <c r="E291" s="7">
        <f>IF(O291&gt;0,RANK(O291,(N291:P291,Q291:AE291)),0)</f>
        <v>1</v>
      </c>
      <c r="F291" s="7">
        <f t="shared" si="45"/>
        <v>3</v>
      </c>
      <c r="G291" s="45">
        <f t="shared" si="46"/>
        <v>453</v>
      </c>
      <c r="H291" s="48">
        <f t="shared" si="47"/>
        <v>0.53672985781990523</v>
      </c>
      <c r="I291" s="6"/>
      <c r="J291" s="2">
        <f t="shared" si="48"/>
        <v>0.21208530805687204</v>
      </c>
      <c r="K291" s="2">
        <f t="shared" si="49"/>
        <v>0.74881516587677721</v>
      </c>
      <c r="L291" s="2">
        <f t="shared" si="50"/>
        <v>1.3033175355450236E-2</v>
      </c>
      <c r="M291" s="2">
        <f t="shared" si="51"/>
        <v>2.6066350710900462E-2</v>
      </c>
      <c r="N291" s="94">
        <v>179</v>
      </c>
      <c r="O291" s="94">
        <v>632</v>
      </c>
      <c r="P291" s="94">
        <v>11</v>
      </c>
      <c r="Q291" s="1"/>
      <c r="R291" s="1"/>
      <c r="S291" s="1"/>
      <c r="T291" s="94"/>
      <c r="U291" s="94">
        <v>7</v>
      </c>
      <c r="V291" s="94">
        <v>2</v>
      </c>
      <c r="W291" s="1">
        <v>3</v>
      </c>
      <c r="X291" s="1">
        <v>0</v>
      </c>
      <c r="Y291" s="1">
        <v>7</v>
      </c>
      <c r="Z291" s="1">
        <v>3</v>
      </c>
      <c r="AA291" s="1"/>
      <c r="AB291" s="1"/>
      <c r="AG291" t="str">
        <f t="shared" si="52"/>
        <v>Chittenden</v>
      </c>
      <c r="AH291" t="s">
        <v>102</v>
      </c>
      <c r="AI291">
        <v>1</v>
      </c>
      <c r="AK291" s="77">
        <v>50</v>
      </c>
      <c r="AL291" s="79">
        <v>21</v>
      </c>
      <c r="AM291" s="79">
        <v>20</v>
      </c>
      <c r="AN291" s="82">
        <v>14350</v>
      </c>
      <c r="AO291" s="82">
        <f t="shared" si="53"/>
        <v>50021</v>
      </c>
      <c r="AP291" s="7" t="s">
        <v>656</v>
      </c>
      <c r="AQ291">
        <f t="shared" si="54"/>
        <v>5014350</v>
      </c>
      <c r="AU291">
        <v>74.209999999999994</v>
      </c>
      <c r="AV291">
        <v>1.2</v>
      </c>
      <c r="AW291">
        <v>73.010000000000005</v>
      </c>
    </row>
    <row r="292" spans="1:49" hidden="1" outlineLevel="1" x14ac:dyDescent="0.2">
      <c r="A292" t="s">
        <v>747</v>
      </c>
      <c r="B292" s="7" t="s">
        <v>315</v>
      </c>
      <c r="C292" s="1">
        <f t="shared" si="44"/>
        <v>1448</v>
      </c>
      <c r="D292" s="7">
        <f>IF(N292&gt;0, RANK(N292,(N292:P292,Q292:AE292)),0)</f>
        <v>2</v>
      </c>
      <c r="E292" s="7">
        <f>IF(O292&gt;0,RANK(O292,(N292:P292,Q292:AE292)),0)</f>
        <v>1</v>
      </c>
      <c r="F292" s="7">
        <f t="shared" si="45"/>
        <v>3</v>
      </c>
      <c r="G292" s="45">
        <f t="shared" si="46"/>
        <v>908</v>
      </c>
      <c r="H292" s="48">
        <f t="shared" si="47"/>
        <v>0.6270718232044199</v>
      </c>
      <c r="I292" s="6"/>
      <c r="J292" s="2">
        <f t="shared" si="48"/>
        <v>0.162292817679558</v>
      </c>
      <c r="K292" s="2">
        <f t="shared" si="49"/>
        <v>0.78936464088397795</v>
      </c>
      <c r="L292" s="2">
        <f t="shared" si="50"/>
        <v>2.0027624309392266E-2</v>
      </c>
      <c r="M292" s="2">
        <f t="shared" si="51"/>
        <v>2.8314917127071838E-2</v>
      </c>
      <c r="N292" s="94">
        <v>235</v>
      </c>
      <c r="O292" s="94">
        <v>1143</v>
      </c>
      <c r="P292" s="94">
        <v>29</v>
      </c>
      <c r="Q292" s="1"/>
      <c r="R292" s="1"/>
      <c r="S292" s="1"/>
      <c r="T292" s="94"/>
      <c r="U292" s="94">
        <v>11</v>
      </c>
      <c r="V292" s="94">
        <v>6</v>
      </c>
      <c r="W292" s="1">
        <v>6</v>
      </c>
      <c r="X292" s="1">
        <v>8</v>
      </c>
      <c r="Y292" s="1">
        <v>6</v>
      </c>
      <c r="Z292" s="1">
        <v>4</v>
      </c>
      <c r="AA292" s="1"/>
      <c r="AB292" s="1"/>
      <c r="AG292" t="str">
        <f t="shared" si="52"/>
        <v>Clarendon</v>
      </c>
      <c r="AH292" t="s">
        <v>102</v>
      </c>
      <c r="AI292">
        <v>1</v>
      </c>
      <c r="AK292" s="77">
        <v>50</v>
      </c>
      <c r="AL292" s="79">
        <v>21</v>
      </c>
      <c r="AM292" s="79">
        <v>25</v>
      </c>
      <c r="AN292" s="82">
        <v>14500</v>
      </c>
      <c r="AO292" s="82">
        <f t="shared" si="53"/>
        <v>50021</v>
      </c>
      <c r="AP292" s="7" t="s">
        <v>656</v>
      </c>
      <c r="AQ292">
        <f t="shared" si="54"/>
        <v>5014500</v>
      </c>
      <c r="AU292">
        <v>31.56</v>
      </c>
      <c r="AV292">
        <v>0</v>
      </c>
      <c r="AW292">
        <v>31.56</v>
      </c>
    </row>
    <row r="293" spans="1:49" hidden="1" outlineLevel="1" x14ac:dyDescent="0.2">
      <c r="A293" t="s">
        <v>1002</v>
      </c>
      <c r="B293" s="7" t="s">
        <v>315</v>
      </c>
      <c r="C293" s="1">
        <f t="shared" si="44"/>
        <v>9499</v>
      </c>
      <c r="D293" s="7">
        <f>IF(N293&gt;0, RANK(N293,(N293:P293,Q293:AE293)),0)</f>
        <v>2</v>
      </c>
      <c r="E293" s="7">
        <f>IF(O293&gt;0,RANK(O293,(N293:P293,Q293:AE293)),0)</f>
        <v>1</v>
      </c>
      <c r="F293" s="7">
        <f t="shared" si="45"/>
        <v>4</v>
      </c>
      <c r="G293" s="45">
        <f t="shared" si="46"/>
        <v>5088</v>
      </c>
      <c r="H293" s="48">
        <f t="shared" si="47"/>
        <v>0.53563533003474051</v>
      </c>
      <c r="I293" s="6"/>
      <c r="J293" s="2">
        <f t="shared" si="48"/>
        <v>0.22097062848720919</v>
      </c>
      <c r="K293" s="2">
        <f t="shared" si="49"/>
        <v>0.75660595852194967</v>
      </c>
      <c r="L293" s="2">
        <f t="shared" si="50"/>
        <v>4.7373407727129176E-3</v>
      </c>
      <c r="M293" s="2">
        <f t="shared" si="51"/>
        <v>1.7686072218128245E-2</v>
      </c>
      <c r="N293" s="94">
        <v>2099</v>
      </c>
      <c r="O293" s="94">
        <v>7187</v>
      </c>
      <c r="P293" s="94">
        <v>45</v>
      </c>
      <c r="Q293" s="1"/>
      <c r="R293" s="1"/>
      <c r="S293" s="1"/>
      <c r="T293" s="94"/>
      <c r="U293" s="94">
        <v>24</v>
      </c>
      <c r="V293" s="94">
        <v>32</v>
      </c>
      <c r="W293" s="1">
        <v>11</v>
      </c>
      <c r="X293" s="1">
        <v>15</v>
      </c>
      <c r="Y293" s="1">
        <v>57</v>
      </c>
      <c r="Z293" s="1">
        <v>29</v>
      </c>
      <c r="AA293" s="1"/>
      <c r="AB293" s="1"/>
      <c r="AG293" t="str">
        <f t="shared" si="52"/>
        <v>Colchester</v>
      </c>
      <c r="AH293" t="s">
        <v>318</v>
      </c>
      <c r="AI293">
        <v>1</v>
      </c>
      <c r="AK293" s="77">
        <v>50</v>
      </c>
      <c r="AL293" s="79">
        <v>7</v>
      </c>
      <c r="AM293" s="79">
        <v>25</v>
      </c>
      <c r="AN293" s="82">
        <v>14875</v>
      </c>
      <c r="AO293" s="82">
        <f t="shared" si="53"/>
        <v>50007</v>
      </c>
      <c r="AP293" s="7" t="s">
        <v>656</v>
      </c>
      <c r="AQ293">
        <f t="shared" si="54"/>
        <v>5014875</v>
      </c>
      <c r="AU293">
        <v>58.63</v>
      </c>
      <c r="AV293">
        <v>21.75</v>
      </c>
      <c r="AW293">
        <v>36.880000000000003</v>
      </c>
    </row>
    <row r="294" spans="1:49" hidden="1" outlineLevel="1" x14ac:dyDescent="0.2">
      <c r="A294" t="s">
        <v>579</v>
      </c>
      <c r="B294" s="7" t="s">
        <v>315</v>
      </c>
      <c r="C294" s="1">
        <f t="shared" si="44"/>
        <v>627</v>
      </c>
      <c r="D294" s="7">
        <f>IF(N294&gt;0, RANK(N294,(N294:P294,Q294:AE294)),0)</f>
        <v>2</v>
      </c>
      <c r="E294" s="7">
        <f>IF(O294&gt;0,RANK(O294,(N294:P294,Q294:AE294)),0)</f>
        <v>1</v>
      </c>
      <c r="F294" s="7">
        <f t="shared" si="45"/>
        <v>3</v>
      </c>
      <c r="G294" s="45">
        <f t="shared" si="46"/>
        <v>379</v>
      </c>
      <c r="H294" s="48">
        <f t="shared" si="47"/>
        <v>0.6044657097288676</v>
      </c>
      <c r="I294" s="6"/>
      <c r="J294" s="2">
        <f t="shared" si="48"/>
        <v>0.15948963317384371</v>
      </c>
      <c r="K294" s="2">
        <f t="shared" si="49"/>
        <v>0.76395534290271128</v>
      </c>
      <c r="L294" s="2">
        <f t="shared" si="50"/>
        <v>2.0733652312599681E-2</v>
      </c>
      <c r="M294" s="2">
        <f t="shared" si="51"/>
        <v>5.5821371610845362E-2</v>
      </c>
      <c r="N294" s="94">
        <v>100</v>
      </c>
      <c r="O294" s="94">
        <v>479</v>
      </c>
      <c r="P294" s="94">
        <v>13</v>
      </c>
      <c r="Q294" s="1"/>
      <c r="R294" s="1"/>
      <c r="S294" s="1"/>
      <c r="T294" s="94"/>
      <c r="U294" s="94">
        <v>4</v>
      </c>
      <c r="V294" s="94">
        <v>2</v>
      </c>
      <c r="W294" s="1">
        <v>11</v>
      </c>
      <c r="X294" s="1">
        <v>5</v>
      </c>
      <c r="Y294" s="1">
        <v>10</v>
      </c>
      <c r="Z294" s="1">
        <v>3</v>
      </c>
      <c r="AA294" s="1"/>
      <c r="AB294" s="1"/>
      <c r="AG294" t="str">
        <f t="shared" si="52"/>
        <v>Concord</v>
      </c>
      <c r="AH294" t="s">
        <v>96</v>
      </c>
      <c r="AI294">
        <v>1</v>
      </c>
      <c r="AK294" s="77">
        <v>50</v>
      </c>
      <c r="AL294" s="79">
        <v>9</v>
      </c>
      <c r="AM294" s="79">
        <v>35</v>
      </c>
      <c r="AN294" s="82">
        <v>15250</v>
      </c>
      <c r="AO294" s="82">
        <f t="shared" si="53"/>
        <v>50009</v>
      </c>
      <c r="AP294" s="7" t="s">
        <v>656</v>
      </c>
      <c r="AQ294">
        <f t="shared" si="54"/>
        <v>5015250</v>
      </c>
      <c r="AU294">
        <v>53.46</v>
      </c>
      <c r="AV294">
        <v>2.0299999999999998</v>
      </c>
      <c r="AW294">
        <v>51.44</v>
      </c>
    </row>
    <row r="295" spans="1:49" hidden="1" outlineLevel="1" x14ac:dyDescent="0.2">
      <c r="A295" t="s">
        <v>875</v>
      </c>
      <c r="B295" s="7" t="s">
        <v>315</v>
      </c>
      <c r="C295" s="1">
        <f t="shared" si="44"/>
        <v>821</v>
      </c>
      <c r="D295" s="7">
        <f>IF(N295&gt;0, RANK(N295,(N295:P295,Q295:AE295)),0)</f>
        <v>2</v>
      </c>
      <c r="E295" s="7">
        <f>IF(O295&gt;0,RANK(O295,(N295:P295,Q295:AE295)),0)</f>
        <v>1</v>
      </c>
      <c r="F295" s="7">
        <f t="shared" si="45"/>
        <v>3</v>
      </c>
      <c r="G295" s="45">
        <f t="shared" si="46"/>
        <v>374</v>
      </c>
      <c r="H295" s="48">
        <f t="shared" si="47"/>
        <v>0.45554202192448234</v>
      </c>
      <c r="I295" s="6"/>
      <c r="J295" s="2">
        <f t="shared" si="48"/>
        <v>0.24847746650426308</v>
      </c>
      <c r="K295" s="2">
        <f t="shared" si="49"/>
        <v>0.7040194884287454</v>
      </c>
      <c r="L295" s="2">
        <f t="shared" si="50"/>
        <v>2.0706455542021926E-2</v>
      </c>
      <c r="M295" s="2">
        <f t="shared" si="51"/>
        <v>2.6796589524969619E-2</v>
      </c>
      <c r="N295" s="94">
        <v>204</v>
      </c>
      <c r="O295" s="94">
        <v>578</v>
      </c>
      <c r="P295" s="94">
        <v>17</v>
      </c>
      <c r="Q295" s="1"/>
      <c r="R295" s="1"/>
      <c r="S295" s="1"/>
      <c r="T295" s="94"/>
      <c r="U295" s="94">
        <v>2</v>
      </c>
      <c r="V295" s="94">
        <v>3</v>
      </c>
      <c r="W295" s="1">
        <v>3</v>
      </c>
      <c r="X295" s="1">
        <v>5</v>
      </c>
      <c r="Y295" s="1">
        <v>7</v>
      </c>
      <c r="Z295" s="1">
        <v>2</v>
      </c>
      <c r="AA295" s="1"/>
      <c r="AB295" s="1"/>
      <c r="AG295" t="str">
        <f t="shared" si="52"/>
        <v>Corinth</v>
      </c>
      <c r="AH295" t="s">
        <v>968</v>
      </c>
      <c r="AI295">
        <v>1</v>
      </c>
      <c r="AK295" s="77">
        <v>50</v>
      </c>
      <c r="AL295" s="79">
        <v>17</v>
      </c>
      <c r="AM295" s="79">
        <v>25</v>
      </c>
      <c r="AN295" s="82">
        <v>15700</v>
      </c>
      <c r="AO295" s="82">
        <f t="shared" si="53"/>
        <v>50017</v>
      </c>
      <c r="AP295" s="7" t="s">
        <v>656</v>
      </c>
      <c r="AQ295">
        <f t="shared" si="54"/>
        <v>5015700</v>
      </c>
      <c r="AU295">
        <v>48.55</v>
      </c>
      <c r="AV295">
        <v>0.02</v>
      </c>
      <c r="AW295">
        <v>48.54</v>
      </c>
    </row>
    <row r="296" spans="1:49" hidden="1" outlineLevel="1" x14ac:dyDescent="0.2">
      <c r="A296" t="s">
        <v>1004</v>
      </c>
      <c r="B296" s="7" t="s">
        <v>315</v>
      </c>
      <c r="C296" s="1">
        <f t="shared" si="44"/>
        <v>847</v>
      </c>
      <c r="D296" s="7">
        <f>IF(N296&gt;0, RANK(N296,(N296:P296,Q296:AE296)),0)</f>
        <v>2</v>
      </c>
      <c r="E296" s="7">
        <f>IF(O296&gt;0,RANK(O296,(N296:P296,Q296:AE296)),0)</f>
        <v>1</v>
      </c>
      <c r="F296" s="7">
        <f t="shared" si="45"/>
        <v>4</v>
      </c>
      <c r="G296" s="45">
        <f t="shared" si="46"/>
        <v>298</v>
      </c>
      <c r="H296" s="48">
        <f t="shared" si="47"/>
        <v>0.35182998819362454</v>
      </c>
      <c r="I296" s="6"/>
      <c r="J296" s="2">
        <f t="shared" si="48"/>
        <v>0.31641086186540734</v>
      </c>
      <c r="K296" s="2">
        <f t="shared" si="49"/>
        <v>0.66824085005903189</v>
      </c>
      <c r="L296" s="2">
        <f t="shared" si="50"/>
        <v>2.3612750885478157E-3</v>
      </c>
      <c r="M296" s="2">
        <f t="shared" si="51"/>
        <v>1.2987012987012951E-2</v>
      </c>
      <c r="N296" s="94">
        <v>268</v>
      </c>
      <c r="O296" s="94">
        <v>566</v>
      </c>
      <c r="P296" s="94">
        <v>2</v>
      </c>
      <c r="Q296" s="1"/>
      <c r="R296" s="1"/>
      <c r="S296" s="1"/>
      <c r="T296" s="94"/>
      <c r="U296" s="94">
        <v>2</v>
      </c>
      <c r="V296" s="94">
        <v>1</v>
      </c>
      <c r="W296" s="1">
        <v>0</v>
      </c>
      <c r="X296" s="1">
        <v>0</v>
      </c>
      <c r="Y296" s="1">
        <v>6</v>
      </c>
      <c r="Z296" s="1">
        <v>2</v>
      </c>
      <c r="AA296" s="1"/>
      <c r="AB296" s="1"/>
      <c r="AG296" t="str">
        <f t="shared" si="52"/>
        <v>Cornwall</v>
      </c>
      <c r="AH296" t="s">
        <v>314</v>
      </c>
      <c r="AI296">
        <v>1</v>
      </c>
      <c r="AK296" s="77">
        <v>50</v>
      </c>
      <c r="AL296" s="79">
        <v>1</v>
      </c>
      <c r="AM296" s="79">
        <v>20</v>
      </c>
      <c r="AN296" s="82">
        <v>16000</v>
      </c>
      <c r="AO296" s="82">
        <f t="shared" si="53"/>
        <v>50001</v>
      </c>
      <c r="AP296" s="7" t="s">
        <v>656</v>
      </c>
      <c r="AQ296">
        <f t="shared" si="54"/>
        <v>5016000</v>
      </c>
      <c r="AU296">
        <v>28.65</v>
      </c>
      <c r="AV296">
        <v>0.02</v>
      </c>
      <c r="AW296">
        <v>28.63</v>
      </c>
    </row>
    <row r="297" spans="1:49" hidden="1" outlineLevel="1" x14ac:dyDescent="0.2">
      <c r="A297" t="s">
        <v>1005</v>
      </c>
      <c r="B297" s="7" t="s">
        <v>315</v>
      </c>
      <c r="C297" s="1">
        <f t="shared" si="44"/>
        <v>562</v>
      </c>
      <c r="D297" s="7">
        <f>IF(N297&gt;0, RANK(N297,(N297:P297,Q297:AE297)),0)</f>
        <v>2</v>
      </c>
      <c r="E297" s="7">
        <f>IF(O297&gt;0,RANK(O297,(N297:P297,Q297:AE297)),0)</f>
        <v>1</v>
      </c>
      <c r="F297" s="7">
        <f t="shared" si="45"/>
        <v>3</v>
      </c>
      <c r="G297" s="45">
        <f t="shared" si="46"/>
        <v>331</v>
      </c>
      <c r="H297" s="48">
        <f t="shared" si="47"/>
        <v>0.58896797153024916</v>
      </c>
      <c r="I297" s="6"/>
      <c r="J297" s="2">
        <f t="shared" si="48"/>
        <v>0.17259786476868327</v>
      </c>
      <c r="K297" s="2">
        <f t="shared" si="49"/>
        <v>0.76156583629893237</v>
      </c>
      <c r="L297" s="2">
        <f t="shared" si="50"/>
        <v>1.9572953736654804E-2</v>
      </c>
      <c r="M297" s="2">
        <f t="shared" si="51"/>
        <v>4.6263345195729604E-2</v>
      </c>
      <c r="N297" s="94">
        <v>97</v>
      </c>
      <c r="O297" s="94">
        <v>428</v>
      </c>
      <c r="P297" s="94">
        <v>11</v>
      </c>
      <c r="Q297" s="1"/>
      <c r="R297" s="1"/>
      <c r="S297" s="1"/>
      <c r="T297" s="94"/>
      <c r="U297" s="94">
        <v>3</v>
      </c>
      <c r="V297" s="94">
        <v>4</v>
      </c>
      <c r="W297" s="1">
        <v>11</v>
      </c>
      <c r="X297" s="1">
        <v>0</v>
      </c>
      <c r="Y297" s="1">
        <v>6</v>
      </c>
      <c r="Z297" s="1">
        <v>2</v>
      </c>
      <c r="AA297" s="1"/>
      <c r="AB297" s="1"/>
      <c r="AG297" t="str">
        <f t="shared" si="52"/>
        <v>Coventry</v>
      </c>
      <c r="AH297" t="s">
        <v>19</v>
      </c>
      <c r="AI297">
        <v>1</v>
      </c>
      <c r="AK297" s="77">
        <v>50</v>
      </c>
      <c r="AL297" s="79">
        <v>19</v>
      </c>
      <c r="AM297" s="79">
        <v>25</v>
      </c>
      <c r="AN297" s="82">
        <v>16150</v>
      </c>
      <c r="AO297" s="82">
        <f t="shared" si="53"/>
        <v>50019</v>
      </c>
      <c r="AP297" s="7" t="s">
        <v>656</v>
      </c>
      <c r="AQ297">
        <f t="shared" si="54"/>
        <v>5016150</v>
      </c>
      <c r="AU297">
        <v>27.67</v>
      </c>
      <c r="AV297">
        <v>0.22</v>
      </c>
      <c r="AW297">
        <v>27.45</v>
      </c>
    </row>
    <row r="298" spans="1:49" hidden="1" outlineLevel="1" x14ac:dyDescent="0.2">
      <c r="A298" t="s">
        <v>589</v>
      </c>
      <c r="B298" s="7" t="s">
        <v>315</v>
      </c>
      <c r="C298" s="1">
        <f t="shared" si="44"/>
        <v>763</v>
      </c>
      <c r="D298" s="7">
        <f>IF(N298&gt;0, RANK(N298,(N298:P298,Q298:AE298)),0)</f>
        <v>2</v>
      </c>
      <c r="E298" s="7">
        <f>IF(O298&gt;0,RANK(O298,(N298:P298,Q298:AE298)),0)</f>
        <v>1</v>
      </c>
      <c r="F298" s="7">
        <f t="shared" si="45"/>
        <v>3</v>
      </c>
      <c r="G298" s="45">
        <f t="shared" si="46"/>
        <v>298</v>
      </c>
      <c r="H298" s="48">
        <f t="shared" si="47"/>
        <v>0.39056356487549149</v>
      </c>
      <c r="I298" s="6"/>
      <c r="J298" s="2">
        <f t="shared" si="48"/>
        <v>0.28309305373525556</v>
      </c>
      <c r="K298" s="2">
        <f t="shared" si="49"/>
        <v>0.6736566186107471</v>
      </c>
      <c r="L298" s="2">
        <f t="shared" si="50"/>
        <v>2.621231979030144E-2</v>
      </c>
      <c r="M298" s="2">
        <f t="shared" si="51"/>
        <v>1.7038007863695838E-2</v>
      </c>
      <c r="N298" s="94">
        <v>216</v>
      </c>
      <c r="O298" s="94">
        <v>514</v>
      </c>
      <c r="P298" s="94">
        <v>20</v>
      </c>
      <c r="Q298" s="1"/>
      <c r="R298" s="1"/>
      <c r="S298" s="1"/>
      <c r="T298" s="94"/>
      <c r="U298" s="94">
        <v>1</v>
      </c>
      <c r="V298" s="94">
        <v>1</v>
      </c>
      <c r="W298" s="1">
        <v>1</v>
      </c>
      <c r="X298" s="1">
        <v>1</v>
      </c>
      <c r="Y298" s="1">
        <v>6</v>
      </c>
      <c r="Z298" s="1">
        <v>3</v>
      </c>
      <c r="AA298" s="1"/>
      <c r="AB298" s="1"/>
      <c r="AG298" t="str">
        <f t="shared" si="52"/>
        <v>Craftsbury</v>
      </c>
      <c r="AH298" t="s">
        <v>19</v>
      </c>
      <c r="AI298">
        <v>1</v>
      </c>
      <c r="AK298" s="77">
        <v>50</v>
      </c>
      <c r="AL298" s="79">
        <v>19</v>
      </c>
      <c r="AM298" s="79">
        <v>30</v>
      </c>
      <c r="AN298" s="82">
        <v>16300</v>
      </c>
      <c r="AO298" s="82">
        <f t="shared" si="53"/>
        <v>50019</v>
      </c>
      <c r="AP298" s="7" t="s">
        <v>656</v>
      </c>
      <c r="AQ298">
        <f t="shared" si="54"/>
        <v>5016300</v>
      </c>
      <c r="AU298">
        <v>39.72</v>
      </c>
      <c r="AV298">
        <v>0.44</v>
      </c>
      <c r="AW298">
        <v>39.28</v>
      </c>
    </row>
    <row r="299" spans="1:49" hidden="1" outlineLevel="1" x14ac:dyDescent="0.2">
      <c r="A299" t="s">
        <v>590</v>
      </c>
      <c r="B299" s="7" t="s">
        <v>315</v>
      </c>
      <c r="C299" s="1">
        <f t="shared" si="44"/>
        <v>748</v>
      </c>
      <c r="D299" s="7">
        <f>IF(N299&gt;0, RANK(N299,(N299:P299,Q299:AE299)),0)</f>
        <v>2</v>
      </c>
      <c r="E299" s="7">
        <f>IF(O299&gt;0,RANK(O299,(N299:P299,Q299:AE299)),0)</f>
        <v>1</v>
      </c>
      <c r="F299" s="7">
        <f t="shared" si="45"/>
        <v>3</v>
      </c>
      <c r="G299" s="45">
        <f t="shared" si="46"/>
        <v>389</v>
      </c>
      <c r="H299" s="48">
        <f t="shared" si="47"/>
        <v>0.52005347593582885</v>
      </c>
      <c r="I299" s="6"/>
      <c r="J299" s="2">
        <f t="shared" si="48"/>
        <v>0.20588235294117646</v>
      </c>
      <c r="K299" s="2">
        <f t="shared" si="49"/>
        <v>0.72593582887700536</v>
      </c>
      <c r="L299" s="2">
        <f t="shared" si="50"/>
        <v>3.342245989304813E-2</v>
      </c>
      <c r="M299" s="2">
        <f t="shared" si="51"/>
        <v>3.4759358288770102E-2</v>
      </c>
      <c r="N299" s="94">
        <v>154</v>
      </c>
      <c r="O299" s="94">
        <v>543</v>
      </c>
      <c r="P299" s="94">
        <v>25</v>
      </c>
      <c r="Q299" s="1"/>
      <c r="R299" s="1"/>
      <c r="S299" s="1"/>
      <c r="T299" s="94"/>
      <c r="U299" s="94">
        <v>6</v>
      </c>
      <c r="V299" s="94">
        <v>3</v>
      </c>
      <c r="W299" s="1">
        <v>2</v>
      </c>
      <c r="X299" s="1">
        <v>0</v>
      </c>
      <c r="Y299" s="1">
        <v>7</v>
      </c>
      <c r="Z299" s="1">
        <v>8</v>
      </c>
      <c r="AA299" s="1"/>
      <c r="AB299" s="1"/>
      <c r="AG299" t="str">
        <f t="shared" si="52"/>
        <v>Danby</v>
      </c>
      <c r="AH299" t="s">
        <v>102</v>
      </c>
      <c r="AI299">
        <v>1</v>
      </c>
      <c r="AK299" s="77">
        <v>50</v>
      </c>
      <c r="AL299" s="79">
        <v>21</v>
      </c>
      <c r="AM299" s="79">
        <v>30</v>
      </c>
      <c r="AN299" s="82">
        <v>16825</v>
      </c>
      <c r="AO299" s="82">
        <f t="shared" si="53"/>
        <v>50021</v>
      </c>
      <c r="AP299" s="7" t="s">
        <v>656</v>
      </c>
      <c r="AQ299">
        <f t="shared" si="54"/>
        <v>5016825</v>
      </c>
      <c r="AU299">
        <v>41.53</v>
      </c>
      <c r="AV299">
        <v>0.09</v>
      </c>
      <c r="AW299">
        <v>41.44</v>
      </c>
    </row>
    <row r="300" spans="1:49" hidden="1" outlineLevel="1" x14ac:dyDescent="0.2">
      <c r="A300" t="s">
        <v>333</v>
      </c>
      <c r="B300" s="7" t="s">
        <v>315</v>
      </c>
      <c r="C300" s="1">
        <f t="shared" si="44"/>
        <v>1466</v>
      </c>
      <c r="D300" s="7">
        <f>IF(N300&gt;0, RANK(N300,(N300:P300,Q300:AE300)),0)</f>
        <v>2</v>
      </c>
      <c r="E300" s="7">
        <f>IF(O300&gt;0,RANK(O300,(N300:P300,Q300:AE300)),0)</f>
        <v>1</v>
      </c>
      <c r="F300" s="7">
        <f t="shared" si="45"/>
        <v>3</v>
      </c>
      <c r="G300" s="45">
        <f t="shared" si="46"/>
        <v>856</v>
      </c>
      <c r="H300" s="48">
        <f t="shared" si="47"/>
        <v>0.58390177353342432</v>
      </c>
      <c r="I300" s="6"/>
      <c r="J300" s="2">
        <f t="shared" si="48"/>
        <v>0.19031377899045021</v>
      </c>
      <c r="K300" s="2">
        <f t="shared" si="49"/>
        <v>0.77421555252387453</v>
      </c>
      <c r="L300" s="2">
        <f t="shared" si="50"/>
        <v>1.0231923601637109E-2</v>
      </c>
      <c r="M300" s="2">
        <f t="shared" si="51"/>
        <v>2.5238744884038152E-2</v>
      </c>
      <c r="N300" s="94">
        <v>279</v>
      </c>
      <c r="O300" s="94">
        <v>1135</v>
      </c>
      <c r="P300" s="94">
        <v>15</v>
      </c>
      <c r="Q300" s="1"/>
      <c r="R300" s="1"/>
      <c r="S300" s="1"/>
      <c r="T300" s="94"/>
      <c r="U300" s="94">
        <v>6</v>
      </c>
      <c r="V300" s="94">
        <v>2</v>
      </c>
      <c r="W300" s="1">
        <v>9</v>
      </c>
      <c r="X300" s="1">
        <v>6</v>
      </c>
      <c r="Y300" s="1">
        <v>9</v>
      </c>
      <c r="Z300" s="1">
        <v>5</v>
      </c>
      <c r="AA300" s="1"/>
      <c r="AB300" s="1"/>
      <c r="AG300" t="str">
        <f t="shared" si="52"/>
        <v>Danville</v>
      </c>
      <c r="AH300" t="s">
        <v>317</v>
      </c>
      <c r="AI300">
        <v>1</v>
      </c>
      <c r="AK300" s="77">
        <v>50</v>
      </c>
      <c r="AL300" s="79">
        <v>5</v>
      </c>
      <c r="AM300" s="79">
        <v>15</v>
      </c>
      <c r="AN300" s="82">
        <v>17125</v>
      </c>
      <c r="AO300" s="82">
        <f t="shared" si="53"/>
        <v>50005</v>
      </c>
      <c r="AP300" s="7" t="s">
        <v>656</v>
      </c>
      <c r="AQ300">
        <f t="shared" si="54"/>
        <v>5017125</v>
      </c>
      <c r="AU300">
        <v>61.15</v>
      </c>
      <c r="AV300">
        <v>0.28000000000000003</v>
      </c>
      <c r="AW300">
        <v>60.88</v>
      </c>
    </row>
    <row r="301" spans="1:49" hidden="1" outlineLevel="1" x14ac:dyDescent="0.2">
      <c r="A301" t="s">
        <v>443</v>
      </c>
      <c r="B301" s="7" t="s">
        <v>315</v>
      </c>
      <c r="C301" s="1">
        <f t="shared" si="44"/>
        <v>2471</v>
      </c>
      <c r="D301" s="7">
        <f>IF(N301&gt;0, RANK(N301,(N301:P301,Q301:AE301)),0)</f>
        <v>2</v>
      </c>
      <c r="E301" s="7">
        <f>IF(O301&gt;0,RANK(O301,(N301:P301,Q301:AE301)),0)</f>
        <v>1</v>
      </c>
      <c r="F301" s="7">
        <f t="shared" si="45"/>
        <v>3</v>
      </c>
      <c r="G301" s="45">
        <f t="shared" si="46"/>
        <v>1510</v>
      </c>
      <c r="H301" s="48">
        <f t="shared" si="47"/>
        <v>0.61108862808579523</v>
      </c>
      <c r="I301" s="6"/>
      <c r="J301" s="2">
        <f t="shared" si="48"/>
        <v>0.16754350465398624</v>
      </c>
      <c r="K301" s="2">
        <f t="shared" si="49"/>
        <v>0.77863213273978149</v>
      </c>
      <c r="L301" s="2">
        <f t="shared" si="50"/>
        <v>1.4973694860380412E-2</v>
      </c>
      <c r="M301" s="2">
        <f t="shared" si="51"/>
        <v>3.885066774585183E-2</v>
      </c>
      <c r="N301" s="94">
        <v>414</v>
      </c>
      <c r="O301" s="94">
        <v>1924</v>
      </c>
      <c r="P301" s="94">
        <v>37</v>
      </c>
      <c r="Q301" s="1"/>
      <c r="R301" s="1"/>
      <c r="S301" s="1"/>
      <c r="T301" s="94"/>
      <c r="U301" s="94">
        <v>13</v>
      </c>
      <c r="V301" s="94">
        <v>6</v>
      </c>
      <c r="W301" s="1">
        <v>37</v>
      </c>
      <c r="X301" s="1">
        <v>9</v>
      </c>
      <c r="Y301" s="1">
        <v>26</v>
      </c>
      <c r="Z301" s="1">
        <v>5</v>
      </c>
      <c r="AA301" s="1"/>
      <c r="AB301" s="1"/>
      <c r="AG301" t="str">
        <f t="shared" si="52"/>
        <v>Derby</v>
      </c>
      <c r="AH301" t="s">
        <v>19</v>
      </c>
      <c r="AI301">
        <v>1</v>
      </c>
      <c r="AK301" s="77">
        <v>50</v>
      </c>
      <c r="AL301" s="79">
        <v>19</v>
      </c>
      <c r="AM301" s="79">
        <v>35</v>
      </c>
      <c r="AN301" s="82">
        <v>17350</v>
      </c>
      <c r="AO301" s="82">
        <f t="shared" si="53"/>
        <v>50019</v>
      </c>
      <c r="AP301" s="7" t="s">
        <v>656</v>
      </c>
      <c r="AQ301">
        <f t="shared" si="54"/>
        <v>5017350</v>
      </c>
      <c r="AU301">
        <v>57.62</v>
      </c>
      <c r="AV301">
        <v>7.99</v>
      </c>
      <c r="AW301">
        <v>49.63</v>
      </c>
    </row>
    <row r="302" spans="1:49" hidden="1" outlineLevel="1" x14ac:dyDescent="0.2">
      <c r="A302" t="s">
        <v>591</v>
      </c>
      <c r="B302" s="7" t="s">
        <v>315</v>
      </c>
      <c r="C302" s="1">
        <f t="shared" si="44"/>
        <v>1391</v>
      </c>
      <c r="D302" s="7">
        <f>IF(N302&gt;0, RANK(N302,(N302:P302,Q302:AE302)),0)</f>
        <v>2</v>
      </c>
      <c r="E302" s="7">
        <f>IF(O302&gt;0,RANK(O302,(N302:P302,Q302:AE302)),0)</f>
        <v>1</v>
      </c>
      <c r="F302" s="7">
        <f t="shared" si="45"/>
        <v>3</v>
      </c>
      <c r="G302" s="45">
        <f t="shared" si="46"/>
        <v>526</v>
      </c>
      <c r="H302" s="48">
        <f t="shared" si="47"/>
        <v>0.37814521926671457</v>
      </c>
      <c r="I302" s="6"/>
      <c r="J302" s="2">
        <f t="shared" si="48"/>
        <v>0.28900071890726098</v>
      </c>
      <c r="K302" s="2">
        <f t="shared" si="49"/>
        <v>0.66714593817397561</v>
      </c>
      <c r="L302" s="2">
        <f t="shared" si="50"/>
        <v>1.7972681524083392E-2</v>
      </c>
      <c r="M302" s="2">
        <f t="shared" si="51"/>
        <v>2.5880661394680024E-2</v>
      </c>
      <c r="N302" s="94">
        <v>402</v>
      </c>
      <c r="O302" s="94">
        <v>928</v>
      </c>
      <c r="P302" s="94">
        <v>25</v>
      </c>
      <c r="Q302" s="1"/>
      <c r="R302" s="1"/>
      <c r="S302" s="1"/>
      <c r="T302" s="94"/>
      <c r="U302" s="94">
        <v>3</v>
      </c>
      <c r="V302" s="94">
        <v>2</v>
      </c>
      <c r="W302" s="1">
        <v>0</v>
      </c>
      <c r="X302" s="1">
        <v>3</v>
      </c>
      <c r="Y302" s="1">
        <v>13</v>
      </c>
      <c r="Z302" s="1">
        <v>15</v>
      </c>
      <c r="AA302" s="1"/>
      <c r="AB302" s="1"/>
      <c r="AG302" t="str">
        <f t="shared" si="52"/>
        <v>Dorset</v>
      </c>
      <c r="AH302" t="s">
        <v>316</v>
      </c>
      <c r="AI302">
        <v>1</v>
      </c>
      <c r="AK302" s="77">
        <v>50</v>
      </c>
      <c r="AL302" s="79">
        <v>3</v>
      </c>
      <c r="AM302" s="79">
        <v>15</v>
      </c>
      <c r="AN302" s="82">
        <v>17725</v>
      </c>
      <c r="AO302" s="82">
        <f t="shared" si="53"/>
        <v>50003</v>
      </c>
      <c r="AP302" s="7" t="s">
        <v>656</v>
      </c>
      <c r="AQ302">
        <f t="shared" si="54"/>
        <v>5017725</v>
      </c>
      <c r="AU302">
        <v>47.85</v>
      </c>
      <c r="AV302">
        <v>0.04</v>
      </c>
      <c r="AW302">
        <v>47.82</v>
      </c>
    </row>
    <row r="303" spans="1:49" hidden="1" outlineLevel="1" x14ac:dyDescent="0.2">
      <c r="A303" t="s">
        <v>348</v>
      </c>
      <c r="B303" s="7" t="s">
        <v>315</v>
      </c>
      <c r="C303" s="1">
        <f t="shared" si="44"/>
        <v>950</v>
      </c>
      <c r="D303" s="7">
        <f>IF(N303&gt;0, RANK(N303,(N303:P303,Q303:AE303)),0)</f>
        <v>2</v>
      </c>
      <c r="E303" s="7">
        <f>IF(O303&gt;0,RANK(O303,(N303:P303,Q303:AE303)),0)</f>
        <v>1</v>
      </c>
      <c r="F303" s="7">
        <f t="shared" si="45"/>
        <v>3</v>
      </c>
      <c r="G303" s="45">
        <f t="shared" si="46"/>
        <v>369</v>
      </c>
      <c r="H303" s="48">
        <f t="shared" si="47"/>
        <v>0.38842105263157894</v>
      </c>
      <c r="I303" s="6"/>
      <c r="J303" s="2">
        <f t="shared" si="48"/>
        <v>0.27473684210526317</v>
      </c>
      <c r="K303" s="2">
        <f t="shared" si="49"/>
        <v>0.66315789473684206</v>
      </c>
      <c r="L303" s="2">
        <f t="shared" si="50"/>
        <v>1.8947368421052633E-2</v>
      </c>
      <c r="M303" s="2">
        <f t="shared" si="51"/>
        <v>4.3157894736842145E-2</v>
      </c>
      <c r="N303" s="94">
        <v>261</v>
      </c>
      <c r="O303" s="94">
        <v>630</v>
      </c>
      <c r="P303" s="94">
        <v>18</v>
      </c>
      <c r="Q303" s="1"/>
      <c r="R303" s="1"/>
      <c r="S303" s="1"/>
      <c r="T303" s="94"/>
      <c r="U303" s="94">
        <v>0</v>
      </c>
      <c r="V303" s="94">
        <v>13</v>
      </c>
      <c r="W303" s="1">
        <v>3</v>
      </c>
      <c r="X303" s="1">
        <v>3</v>
      </c>
      <c r="Y303" s="1">
        <v>15</v>
      </c>
      <c r="Z303" s="1">
        <v>7</v>
      </c>
      <c r="AA303" s="1"/>
      <c r="AB303" s="1"/>
      <c r="AG303" t="str">
        <f t="shared" si="52"/>
        <v>Dover</v>
      </c>
      <c r="AH303" t="s">
        <v>103</v>
      </c>
      <c r="AI303">
        <v>1</v>
      </c>
      <c r="AK303" s="77">
        <v>50</v>
      </c>
      <c r="AL303" s="79">
        <v>25</v>
      </c>
      <c r="AM303" s="79">
        <v>20</v>
      </c>
      <c r="AN303" s="82">
        <v>17875</v>
      </c>
      <c r="AO303" s="82">
        <f t="shared" si="53"/>
        <v>50025</v>
      </c>
      <c r="AP303" s="7" t="s">
        <v>656</v>
      </c>
      <c r="AQ303">
        <f t="shared" si="54"/>
        <v>5017875</v>
      </c>
      <c r="AU303">
        <v>35.299999999999997</v>
      </c>
      <c r="AV303">
        <v>0</v>
      </c>
      <c r="AW303">
        <v>35.299999999999997</v>
      </c>
    </row>
    <row r="304" spans="1:49" hidden="1" outlineLevel="1" x14ac:dyDescent="0.2">
      <c r="A304" t="s">
        <v>592</v>
      </c>
      <c r="B304" s="7" t="s">
        <v>315</v>
      </c>
      <c r="C304" s="1">
        <f t="shared" si="44"/>
        <v>1320</v>
      </c>
      <c r="D304" s="7">
        <f>IF(N304&gt;0, RANK(N304,(N304:P304,Q304:AE304)),0)</f>
        <v>2</v>
      </c>
      <c r="E304" s="7">
        <f>IF(O304&gt;0,RANK(O304,(N304:P304,Q304:AE304)),0)</f>
        <v>1</v>
      </c>
      <c r="F304" s="7">
        <f t="shared" si="45"/>
        <v>4</v>
      </c>
      <c r="G304" s="45">
        <f t="shared" si="46"/>
        <v>53</v>
      </c>
      <c r="H304" s="48">
        <f t="shared" si="47"/>
        <v>4.0151515151515153E-2</v>
      </c>
      <c r="I304" s="6"/>
      <c r="J304" s="2">
        <f t="shared" si="48"/>
        <v>0.4621212121212121</v>
      </c>
      <c r="K304" s="2">
        <f t="shared" si="49"/>
        <v>0.50227272727272732</v>
      </c>
      <c r="L304" s="2">
        <f t="shared" si="50"/>
        <v>8.3333333333333332E-3</v>
      </c>
      <c r="M304" s="2">
        <f t="shared" si="51"/>
        <v>2.7272727272727199E-2</v>
      </c>
      <c r="N304" s="94">
        <v>610</v>
      </c>
      <c r="O304" s="94">
        <v>663</v>
      </c>
      <c r="P304" s="94">
        <v>11</v>
      </c>
      <c r="Q304" s="1"/>
      <c r="R304" s="1"/>
      <c r="S304" s="1"/>
      <c r="T304" s="94"/>
      <c r="U304" s="94">
        <v>2</v>
      </c>
      <c r="V304" s="94">
        <v>0</v>
      </c>
      <c r="W304" s="1">
        <v>1</v>
      </c>
      <c r="X304" s="1">
        <v>4</v>
      </c>
      <c r="Y304" s="1">
        <v>26</v>
      </c>
      <c r="Z304" s="1">
        <v>3</v>
      </c>
      <c r="AA304" s="1"/>
      <c r="AB304" s="1"/>
      <c r="AG304" t="str">
        <f t="shared" si="52"/>
        <v>Dummerston</v>
      </c>
      <c r="AH304" t="s">
        <v>103</v>
      </c>
      <c r="AI304">
        <v>1</v>
      </c>
      <c r="AK304" s="77">
        <v>50</v>
      </c>
      <c r="AL304" s="79">
        <v>25</v>
      </c>
      <c r="AM304" s="79">
        <v>25</v>
      </c>
      <c r="AN304" s="82">
        <v>18325</v>
      </c>
      <c r="AO304" s="82">
        <f t="shared" si="53"/>
        <v>50025</v>
      </c>
      <c r="AP304" s="7" t="s">
        <v>656</v>
      </c>
      <c r="AQ304">
        <f t="shared" si="54"/>
        <v>5018325</v>
      </c>
      <c r="AU304">
        <v>30.8</v>
      </c>
      <c r="AV304">
        <v>0.22</v>
      </c>
      <c r="AW304">
        <v>30.58</v>
      </c>
    </row>
    <row r="305" spans="1:52" hidden="1" outlineLevel="1" x14ac:dyDescent="0.2">
      <c r="A305" t="s">
        <v>565</v>
      </c>
      <c r="B305" s="7" t="s">
        <v>315</v>
      </c>
      <c r="C305" s="1">
        <f t="shared" si="44"/>
        <v>909</v>
      </c>
      <c r="D305" s="7">
        <f>IF(N305&gt;0, RANK(N305,(N305:P305,Q305:AE305)),0)</f>
        <v>2</v>
      </c>
      <c r="E305" s="7">
        <f>IF(O305&gt;0,RANK(O305,(N305:P305,Q305:AE305)),0)</f>
        <v>1</v>
      </c>
      <c r="F305" s="7">
        <f t="shared" si="45"/>
        <v>3</v>
      </c>
      <c r="G305" s="45">
        <f t="shared" si="46"/>
        <v>437</v>
      </c>
      <c r="H305" s="48">
        <f t="shared" si="47"/>
        <v>0.48074807480748077</v>
      </c>
      <c r="I305" s="6"/>
      <c r="J305" s="2">
        <f t="shared" si="48"/>
        <v>0.24752475247524752</v>
      </c>
      <c r="K305" s="2">
        <f t="shared" si="49"/>
        <v>0.72827282728272824</v>
      </c>
      <c r="L305" s="2">
        <f t="shared" si="50"/>
        <v>7.7007700770077006E-3</v>
      </c>
      <c r="M305" s="2">
        <f t="shared" si="51"/>
        <v>1.6501650165016535E-2</v>
      </c>
      <c r="N305" s="94">
        <v>225</v>
      </c>
      <c r="O305" s="94">
        <v>662</v>
      </c>
      <c r="P305" s="94">
        <v>7</v>
      </c>
      <c r="Q305" s="1"/>
      <c r="R305" s="1"/>
      <c r="S305" s="1"/>
      <c r="T305" s="94"/>
      <c r="U305" s="94">
        <v>0</v>
      </c>
      <c r="V305" s="94">
        <v>2</v>
      </c>
      <c r="W305" s="1">
        <v>0</v>
      </c>
      <c r="X305" s="1">
        <v>3</v>
      </c>
      <c r="Y305" s="1">
        <v>7</v>
      </c>
      <c r="Z305" s="1">
        <v>3</v>
      </c>
      <c r="AA305" s="1"/>
      <c r="AB305" s="1"/>
      <c r="AG305" t="str">
        <f t="shared" si="52"/>
        <v>Duxbury</v>
      </c>
      <c r="AH305" t="s">
        <v>387</v>
      </c>
      <c r="AI305">
        <v>1</v>
      </c>
      <c r="AK305" s="77">
        <v>50</v>
      </c>
      <c r="AL305" s="79">
        <v>23</v>
      </c>
      <c r="AM305" s="79">
        <v>30</v>
      </c>
      <c r="AN305" s="82">
        <v>18550</v>
      </c>
      <c r="AO305" s="82">
        <f t="shared" si="53"/>
        <v>50023</v>
      </c>
      <c r="AP305" s="7" t="s">
        <v>656</v>
      </c>
      <c r="AQ305">
        <f t="shared" si="54"/>
        <v>5018550</v>
      </c>
      <c r="AU305">
        <v>43.08</v>
      </c>
      <c r="AV305">
        <v>0.16</v>
      </c>
      <c r="AW305">
        <v>42.92</v>
      </c>
    </row>
    <row r="306" spans="1:52" hidden="1" outlineLevel="1" x14ac:dyDescent="0.2">
      <c r="A306" t="s">
        <v>444</v>
      </c>
      <c r="B306" s="7" t="s">
        <v>315</v>
      </c>
      <c r="C306" s="1">
        <f t="shared" si="44"/>
        <v>140</v>
      </c>
      <c r="D306" s="7">
        <f>IF(N306&gt;0, RANK(N306,(N306:P306,Q306:AE306)),0)</f>
        <v>2</v>
      </c>
      <c r="E306" s="7">
        <f>IF(O306&gt;0,RANK(O306,(N306:P306,Q306:AE306)),0)</f>
        <v>1</v>
      </c>
      <c r="F306" s="7">
        <f t="shared" si="45"/>
        <v>3</v>
      </c>
      <c r="G306" s="45">
        <f t="shared" si="46"/>
        <v>63</v>
      </c>
      <c r="H306" s="48">
        <f t="shared" si="47"/>
        <v>0.45</v>
      </c>
      <c r="I306" s="6"/>
      <c r="J306" s="2">
        <f t="shared" si="48"/>
        <v>0.23571428571428571</v>
      </c>
      <c r="K306" s="2">
        <f t="shared" si="49"/>
        <v>0.68571428571428572</v>
      </c>
      <c r="L306" s="2">
        <f t="shared" si="50"/>
        <v>2.8571428571428571E-2</v>
      </c>
      <c r="M306" s="2">
        <f t="shared" si="51"/>
        <v>4.9999999999999947E-2</v>
      </c>
      <c r="N306" s="94">
        <v>33</v>
      </c>
      <c r="O306" s="94">
        <v>96</v>
      </c>
      <c r="P306" s="94">
        <v>4</v>
      </c>
      <c r="Q306" s="1"/>
      <c r="R306" s="1"/>
      <c r="S306" s="1"/>
      <c r="T306" s="94"/>
      <c r="U306" s="94">
        <v>2</v>
      </c>
      <c r="V306" s="94">
        <v>0</v>
      </c>
      <c r="W306" s="1">
        <v>4</v>
      </c>
      <c r="X306" s="1">
        <v>0</v>
      </c>
      <c r="Y306" s="1">
        <v>0</v>
      </c>
      <c r="Z306" s="1">
        <v>1</v>
      </c>
      <c r="AA306" s="1"/>
      <c r="AB306" s="1"/>
      <c r="AG306" t="str">
        <f t="shared" si="52"/>
        <v>East Haven</v>
      </c>
      <c r="AH306" t="s">
        <v>96</v>
      </c>
      <c r="AI306">
        <v>1</v>
      </c>
      <c r="AK306" s="77">
        <v>50</v>
      </c>
      <c r="AL306" s="79">
        <v>9</v>
      </c>
      <c r="AM306" s="79">
        <v>40</v>
      </c>
      <c r="AN306" s="82">
        <v>21250</v>
      </c>
      <c r="AO306" s="82">
        <f t="shared" si="53"/>
        <v>50009</v>
      </c>
      <c r="AP306" s="7" t="s">
        <v>656</v>
      </c>
      <c r="AQ306">
        <f t="shared" si="54"/>
        <v>5021250</v>
      </c>
      <c r="AU306">
        <v>37.409999999999997</v>
      </c>
      <c r="AV306">
        <v>0</v>
      </c>
      <c r="AW306">
        <v>37.409999999999997</v>
      </c>
    </row>
    <row r="307" spans="1:52" hidden="1" outlineLevel="1" x14ac:dyDescent="0.2">
      <c r="A307" t="s">
        <v>794</v>
      </c>
      <c r="B307" s="7" t="s">
        <v>315</v>
      </c>
      <c r="C307" s="1">
        <f t="shared" si="44"/>
        <v>1741</v>
      </c>
      <c r="D307" s="7">
        <f>IF(N307&gt;0, RANK(N307,(N307:P307,Q307:AE307)),0)</f>
        <v>2</v>
      </c>
      <c r="E307" s="7">
        <f>IF(O307&gt;0,RANK(O307,(N307:P307,Q307:AE307)),0)</f>
        <v>1</v>
      </c>
      <c r="F307" s="7">
        <f t="shared" si="45"/>
        <v>3</v>
      </c>
      <c r="G307" s="45">
        <f t="shared" si="46"/>
        <v>586</v>
      </c>
      <c r="H307" s="48">
        <f t="shared" si="47"/>
        <v>0.33658816771970135</v>
      </c>
      <c r="I307" s="6"/>
      <c r="J307" s="2">
        <f t="shared" si="48"/>
        <v>0.31763354394026422</v>
      </c>
      <c r="K307" s="2">
        <f t="shared" si="49"/>
        <v>0.65422171165996557</v>
      </c>
      <c r="L307" s="2">
        <f t="shared" si="50"/>
        <v>8.0413555427914993E-3</v>
      </c>
      <c r="M307" s="2">
        <f t="shared" si="51"/>
        <v>2.0103388856978717E-2</v>
      </c>
      <c r="N307" s="94">
        <v>553</v>
      </c>
      <c r="O307" s="94">
        <v>1139</v>
      </c>
      <c r="P307" s="94">
        <v>14</v>
      </c>
      <c r="Q307" s="1"/>
      <c r="R307" s="1"/>
      <c r="S307" s="1"/>
      <c r="T307" s="94"/>
      <c r="U307" s="94">
        <v>8</v>
      </c>
      <c r="V307" s="94">
        <v>4</v>
      </c>
      <c r="W307" s="1">
        <v>0</v>
      </c>
      <c r="X307" s="1">
        <v>7</v>
      </c>
      <c r="Y307" s="1">
        <v>9</v>
      </c>
      <c r="Z307" s="1">
        <v>7</v>
      </c>
      <c r="AA307" s="1"/>
      <c r="AB307" s="1"/>
      <c r="AG307" t="str">
        <f t="shared" si="52"/>
        <v>East Montpelier</v>
      </c>
      <c r="AH307" t="s">
        <v>387</v>
      </c>
      <c r="AI307">
        <v>1</v>
      </c>
      <c r="AK307" s="77">
        <v>50</v>
      </c>
      <c r="AL307" s="79">
        <v>23</v>
      </c>
      <c r="AM307" s="79">
        <v>35</v>
      </c>
      <c r="AN307" s="82">
        <v>21925</v>
      </c>
      <c r="AO307" s="82">
        <f t="shared" si="53"/>
        <v>50023</v>
      </c>
      <c r="AP307" s="7" t="s">
        <v>656</v>
      </c>
      <c r="AQ307">
        <f t="shared" si="54"/>
        <v>5021925</v>
      </c>
      <c r="AU307">
        <v>32.1</v>
      </c>
      <c r="AV307">
        <v>0.11</v>
      </c>
      <c r="AW307">
        <v>31.99</v>
      </c>
    </row>
    <row r="308" spans="1:52" hidden="1" outlineLevel="1" x14ac:dyDescent="0.2">
      <c r="A308" t="s">
        <v>795</v>
      </c>
      <c r="B308" s="7" t="s">
        <v>315</v>
      </c>
      <c r="C308" s="1">
        <f t="shared" si="44"/>
        <v>622</v>
      </c>
      <c r="D308" s="7">
        <f>IF(N308&gt;0, RANK(N308,(N308:P308,Q308:AE308)),0)</f>
        <v>2</v>
      </c>
      <c r="E308" s="7">
        <f>IF(O308&gt;0,RANK(O308,(N308:P308,Q308:AE308)),0)</f>
        <v>1</v>
      </c>
      <c r="F308" s="7">
        <f t="shared" si="45"/>
        <v>3</v>
      </c>
      <c r="G308" s="45">
        <f t="shared" si="46"/>
        <v>320</v>
      </c>
      <c r="H308" s="48">
        <f t="shared" si="47"/>
        <v>0.51446945337620575</v>
      </c>
      <c r="I308" s="6"/>
      <c r="J308" s="2">
        <f t="shared" si="48"/>
        <v>0.21221864951768488</v>
      </c>
      <c r="K308" s="2">
        <f t="shared" si="49"/>
        <v>0.72668810289389063</v>
      </c>
      <c r="L308" s="2">
        <f t="shared" si="50"/>
        <v>1.9292604501607719E-2</v>
      </c>
      <c r="M308" s="2">
        <f t="shared" si="51"/>
        <v>4.1800643086816774E-2</v>
      </c>
      <c r="N308" s="94">
        <v>132</v>
      </c>
      <c r="O308" s="94">
        <v>452</v>
      </c>
      <c r="P308" s="94">
        <v>12</v>
      </c>
      <c r="Q308" s="1"/>
      <c r="R308" s="1"/>
      <c r="S308" s="1"/>
      <c r="T308" s="94"/>
      <c r="U308" s="94">
        <v>5</v>
      </c>
      <c r="V308" s="94">
        <v>0</v>
      </c>
      <c r="W308" s="1">
        <v>4</v>
      </c>
      <c r="X308" s="1">
        <v>3</v>
      </c>
      <c r="Y308" s="1">
        <v>8</v>
      </c>
      <c r="Z308" s="1">
        <v>6</v>
      </c>
      <c r="AA308" s="1"/>
      <c r="AB308" s="1"/>
      <c r="AG308" t="str">
        <f t="shared" si="52"/>
        <v>Eden</v>
      </c>
      <c r="AH308" t="s">
        <v>18</v>
      </c>
      <c r="AI308">
        <v>1</v>
      </c>
      <c r="AK308" s="77">
        <v>50</v>
      </c>
      <c r="AL308" s="79">
        <v>15</v>
      </c>
      <c r="AM308" s="79">
        <v>15</v>
      </c>
      <c r="AN308" s="82">
        <v>23500</v>
      </c>
      <c r="AO308" s="82">
        <f t="shared" si="53"/>
        <v>50015</v>
      </c>
      <c r="AP308" s="7" t="s">
        <v>656</v>
      </c>
      <c r="AQ308">
        <f t="shared" si="54"/>
        <v>5023500</v>
      </c>
      <c r="AU308">
        <v>64.290000000000006</v>
      </c>
      <c r="AV308">
        <v>0.71</v>
      </c>
      <c r="AW308">
        <v>63.58</v>
      </c>
    </row>
    <row r="309" spans="1:52" hidden="1" outlineLevel="1" x14ac:dyDescent="0.2">
      <c r="A309" t="s">
        <v>796</v>
      </c>
      <c r="B309" s="7" t="s">
        <v>315</v>
      </c>
      <c r="C309" s="1">
        <f t="shared" si="44"/>
        <v>607</v>
      </c>
      <c r="D309" s="7">
        <f>IF(N309&gt;0, RANK(N309,(N309:P309,Q309:AE309)),0)</f>
        <v>2</v>
      </c>
      <c r="E309" s="7">
        <f>IF(O309&gt;0,RANK(O309,(N309:P309,Q309:AE309)),0)</f>
        <v>1</v>
      </c>
      <c r="F309" s="7">
        <f t="shared" si="45"/>
        <v>5</v>
      </c>
      <c r="G309" s="45">
        <f t="shared" si="46"/>
        <v>302</v>
      </c>
      <c r="H309" s="48">
        <f t="shared" si="47"/>
        <v>0.49752883031301481</v>
      </c>
      <c r="I309" s="6"/>
      <c r="J309" s="2">
        <f t="shared" si="48"/>
        <v>0.2372322899505766</v>
      </c>
      <c r="K309" s="2">
        <f t="shared" si="49"/>
        <v>0.73476112026359142</v>
      </c>
      <c r="L309" s="2">
        <f t="shared" si="50"/>
        <v>1.6474464579901153E-3</v>
      </c>
      <c r="M309" s="2">
        <f t="shared" si="51"/>
        <v>2.6359143327841922E-2</v>
      </c>
      <c r="N309" s="94">
        <v>144</v>
      </c>
      <c r="O309" s="94">
        <v>446</v>
      </c>
      <c r="P309" s="94">
        <v>1</v>
      </c>
      <c r="Q309" s="1"/>
      <c r="R309" s="1"/>
      <c r="S309" s="1"/>
      <c r="T309" s="94"/>
      <c r="U309" s="94">
        <v>11</v>
      </c>
      <c r="V309" s="94">
        <v>1</v>
      </c>
      <c r="W309" s="1">
        <v>1</v>
      </c>
      <c r="X309" s="1">
        <v>1</v>
      </c>
      <c r="Y309" s="1">
        <v>2</v>
      </c>
      <c r="Z309" s="1">
        <v>0</v>
      </c>
      <c r="AA309" s="1"/>
      <c r="AB309" s="1"/>
      <c r="AG309" t="str">
        <f t="shared" si="52"/>
        <v>Elmore</v>
      </c>
      <c r="AH309" t="s">
        <v>18</v>
      </c>
      <c r="AI309">
        <v>1</v>
      </c>
      <c r="AK309" s="77">
        <v>50</v>
      </c>
      <c r="AL309" s="79">
        <v>15</v>
      </c>
      <c r="AM309" s="79">
        <v>20</v>
      </c>
      <c r="AN309" s="82">
        <v>23725</v>
      </c>
      <c r="AO309" s="82">
        <f t="shared" si="53"/>
        <v>50015</v>
      </c>
      <c r="AP309" s="7" t="s">
        <v>656</v>
      </c>
      <c r="AQ309">
        <f t="shared" si="54"/>
        <v>5023725</v>
      </c>
      <c r="AU309">
        <v>39.6</v>
      </c>
      <c r="AV309">
        <v>0.44</v>
      </c>
      <c r="AW309">
        <v>39.15</v>
      </c>
    </row>
    <row r="310" spans="1:52" hidden="1" outlineLevel="1" x14ac:dyDescent="0.2">
      <c r="A310" t="s">
        <v>797</v>
      </c>
      <c r="B310" s="7" t="s">
        <v>315</v>
      </c>
      <c r="C310" s="1">
        <f t="shared" ref="C310:C373" si="55">SUM(N310:AE310)</f>
        <v>1270</v>
      </c>
      <c r="D310" s="7">
        <f>IF(N310&gt;0, RANK(N310,(N310:P310,Q310:AE310)),0)</f>
        <v>2</v>
      </c>
      <c r="E310" s="7">
        <f>IF(O310&gt;0,RANK(O310,(N310:P310,Q310:AE310)),0)</f>
        <v>1</v>
      </c>
      <c r="F310" s="7">
        <f t="shared" ref="F310:F373" si="56">IF(P310&gt;0,RANK(P310,(N310:AE310)),0)</f>
        <v>3</v>
      </c>
      <c r="G310" s="45">
        <f t="shared" ref="G310:G373" si="57">IF(C310&gt;0,MAX(N310:P310)-LARGE(N310:P310,2),0)</f>
        <v>806</v>
      </c>
      <c r="H310" s="48">
        <f t="shared" ref="H310:H373" si="58">IF(C310&gt;0,G310/C310,0)</f>
        <v>0.63464566929133859</v>
      </c>
      <c r="I310" s="6"/>
      <c r="J310" s="2">
        <f t="shared" ref="J310:J373" si="59">IF(C310=0,"-",N310/C310)</f>
        <v>0.15590551181102363</v>
      </c>
      <c r="K310" s="2">
        <f t="shared" ref="K310:K373" si="60">IF(C310=0,"-",O310/C310)</f>
        <v>0.79055118110236222</v>
      </c>
      <c r="L310" s="2">
        <f t="shared" ref="L310:L373" si="61">IF(C310=0,"-",P310/C310)</f>
        <v>1.3385826771653543E-2</v>
      </c>
      <c r="M310" s="2">
        <f t="shared" ref="M310:M373" si="62">IF(C310=0,"-",(1-J310-K310-L310))</f>
        <v>4.0157480314960602E-2</v>
      </c>
      <c r="N310" s="94">
        <v>198</v>
      </c>
      <c r="O310" s="94">
        <v>1004</v>
      </c>
      <c r="P310" s="94">
        <v>17</v>
      </c>
      <c r="Q310" s="1"/>
      <c r="R310" s="1"/>
      <c r="S310" s="1"/>
      <c r="T310" s="94"/>
      <c r="U310" s="94">
        <v>5</v>
      </c>
      <c r="V310" s="94">
        <v>16</v>
      </c>
      <c r="W310" s="1">
        <v>5</v>
      </c>
      <c r="X310" s="1">
        <v>5</v>
      </c>
      <c r="Y310" s="1">
        <v>14</v>
      </c>
      <c r="Z310" s="1">
        <v>6</v>
      </c>
      <c r="AA310" s="1"/>
      <c r="AB310" s="1"/>
      <c r="AG310" t="str">
        <f t="shared" ref="AG310:AG373" si="63">A310</f>
        <v>Enosburg</v>
      </c>
      <c r="AH310" t="s">
        <v>35</v>
      </c>
      <c r="AI310">
        <v>1</v>
      </c>
      <c r="AK310" s="77">
        <v>50</v>
      </c>
      <c r="AL310" s="79">
        <v>11</v>
      </c>
      <c r="AM310" s="79">
        <v>20</v>
      </c>
      <c r="AN310" s="82">
        <v>23875</v>
      </c>
      <c r="AO310" s="82">
        <f t="shared" ref="AO310:AO373" si="64">AK310*1000+AL310</f>
        <v>50011</v>
      </c>
      <c r="AP310" s="7" t="s">
        <v>656</v>
      </c>
      <c r="AQ310">
        <f t="shared" ref="AQ310:AQ373" si="65">AK310*100000+AN310</f>
        <v>5023875</v>
      </c>
      <c r="AU310">
        <v>48.72</v>
      </c>
      <c r="AV310">
        <v>0.16</v>
      </c>
      <c r="AW310">
        <v>48.57</v>
      </c>
      <c r="AZ310" t="s">
        <v>971</v>
      </c>
    </row>
    <row r="311" spans="1:52" hidden="1" outlineLevel="1" x14ac:dyDescent="0.2">
      <c r="A311" t="s">
        <v>96</v>
      </c>
      <c r="B311" s="7" t="s">
        <v>315</v>
      </c>
      <c r="C311" s="1">
        <f t="shared" si="55"/>
        <v>13278</v>
      </c>
      <c r="D311" s="7">
        <f>IF(N311&gt;0, RANK(N311,(N311:P311,Q311:AE311)),0)</f>
        <v>2</v>
      </c>
      <c r="E311" s="7">
        <f>IF(O311&gt;0,RANK(O311,(N311:P311,Q311:AE311)),0)</f>
        <v>1</v>
      </c>
      <c r="F311" s="7">
        <f t="shared" si="56"/>
        <v>4</v>
      </c>
      <c r="G311" s="45">
        <f t="shared" si="57"/>
        <v>6789</v>
      </c>
      <c r="H311" s="48">
        <f t="shared" si="58"/>
        <v>0.51129688206055124</v>
      </c>
      <c r="I311" s="6"/>
      <c r="J311" s="2">
        <f t="shared" si="59"/>
        <v>0.23233920771200481</v>
      </c>
      <c r="K311" s="2">
        <f t="shared" si="60"/>
        <v>0.74363608977255613</v>
      </c>
      <c r="L311" s="2">
        <f t="shared" si="61"/>
        <v>4.1421900888688051E-3</v>
      </c>
      <c r="M311" s="2">
        <f t="shared" si="62"/>
        <v>1.9882512426570284E-2</v>
      </c>
      <c r="N311" s="94">
        <v>3085</v>
      </c>
      <c r="O311" s="94">
        <v>9874</v>
      </c>
      <c r="P311" s="94">
        <v>55</v>
      </c>
      <c r="Q311" s="1"/>
      <c r="R311" s="1"/>
      <c r="S311" s="1"/>
      <c r="T311" s="94"/>
      <c r="U311" s="94">
        <v>49</v>
      </c>
      <c r="V311" s="94">
        <v>45</v>
      </c>
      <c r="W311" s="1">
        <v>41</v>
      </c>
      <c r="X311" s="1">
        <v>18</v>
      </c>
      <c r="Y311" s="1">
        <v>64</v>
      </c>
      <c r="Z311" s="1">
        <v>47</v>
      </c>
      <c r="AA311" s="1"/>
      <c r="AB311" s="1"/>
      <c r="AG311" t="str">
        <f t="shared" si="63"/>
        <v>Essex</v>
      </c>
      <c r="AH311" t="s">
        <v>318</v>
      </c>
      <c r="AI311">
        <v>1</v>
      </c>
      <c r="AK311" s="77">
        <v>50</v>
      </c>
      <c r="AL311" s="79">
        <v>7</v>
      </c>
      <c r="AM311" s="79">
        <v>30</v>
      </c>
      <c r="AN311" s="82">
        <v>24175</v>
      </c>
      <c r="AO311" s="82">
        <f t="shared" si="64"/>
        <v>50007</v>
      </c>
      <c r="AP311" s="7" t="s">
        <v>656</v>
      </c>
      <c r="AQ311">
        <f t="shared" si="65"/>
        <v>5024175</v>
      </c>
      <c r="AU311">
        <v>39.32</v>
      </c>
      <c r="AV311">
        <v>0.31</v>
      </c>
      <c r="AW311">
        <v>39.01</v>
      </c>
    </row>
    <row r="312" spans="1:52" hidden="1" outlineLevel="1" x14ac:dyDescent="0.2">
      <c r="A312" t="s">
        <v>972</v>
      </c>
      <c r="B312" s="7" t="s">
        <v>315</v>
      </c>
      <c r="C312" s="1">
        <f t="shared" si="55"/>
        <v>1298</v>
      </c>
      <c r="D312" s="7">
        <f>IF(N312&gt;0, RANK(N312,(N312:P312,Q312:AE312)),0)</f>
        <v>2</v>
      </c>
      <c r="E312" s="7">
        <f>IF(O312&gt;0,RANK(O312,(N312:P312,Q312:AE312)),0)</f>
        <v>1</v>
      </c>
      <c r="F312" s="7">
        <f t="shared" si="56"/>
        <v>4</v>
      </c>
      <c r="G312" s="45">
        <f t="shared" si="57"/>
        <v>705</v>
      </c>
      <c r="H312" s="48">
        <f t="shared" si="58"/>
        <v>0.54314329738058553</v>
      </c>
      <c r="I312" s="6"/>
      <c r="J312" s="2">
        <f t="shared" si="59"/>
        <v>0.187211093990755</v>
      </c>
      <c r="K312" s="2">
        <f t="shared" si="60"/>
        <v>0.73035439137134051</v>
      </c>
      <c r="L312" s="2">
        <f t="shared" si="61"/>
        <v>2.0030816640986132E-2</v>
      </c>
      <c r="M312" s="2">
        <f t="shared" si="62"/>
        <v>6.2403697996918389E-2</v>
      </c>
      <c r="N312" s="94">
        <v>243</v>
      </c>
      <c r="O312" s="94">
        <v>948</v>
      </c>
      <c r="P312" s="94">
        <v>26</v>
      </c>
      <c r="Q312" s="1"/>
      <c r="R312" s="1"/>
      <c r="S312" s="1"/>
      <c r="T312" s="94"/>
      <c r="U312" s="94">
        <v>38</v>
      </c>
      <c r="V312" s="94">
        <v>4</v>
      </c>
      <c r="W312" s="1">
        <v>7</v>
      </c>
      <c r="X312" s="1">
        <v>4</v>
      </c>
      <c r="Y312" s="1">
        <v>19</v>
      </c>
      <c r="Z312" s="1">
        <v>9</v>
      </c>
      <c r="AA312" s="1"/>
      <c r="AB312" s="1"/>
      <c r="AG312" t="str">
        <f t="shared" si="63"/>
        <v>Fair Haven</v>
      </c>
      <c r="AH312" t="s">
        <v>102</v>
      </c>
      <c r="AI312">
        <v>1</v>
      </c>
      <c r="AK312" s="77">
        <v>50</v>
      </c>
      <c r="AL312" s="79">
        <v>21</v>
      </c>
      <c r="AM312" s="79">
        <v>35</v>
      </c>
      <c r="AN312" s="82">
        <v>25375</v>
      </c>
      <c r="AO312" s="82">
        <f t="shared" si="64"/>
        <v>50021</v>
      </c>
      <c r="AP312" s="7" t="s">
        <v>656</v>
      </c>
      <c r="AQ312">
        <f t="shared" si="65"/>
        <v>5025375</v>
      </c>
      <c r="AU312">
        <v>18.13</v>
      </c>
      <c r="AV312">
        <v>0.49</v>
      </c>
      <c r="AW312">
        <v>17.64</v>
      </c>
    </row>
    <row r="313" spans="1:52" hidden="1" outlineLevel="1" x14ac:dyDescent="0.2">
      <c r="A313" t="s">
        <v>973</v>
      </c>
      <c r="B313" s="7" t="s">
        <v>315</v>
      </c>
      <c r="C313" s="1">
        <f t="shared" si="55"/>
        <v>2977</v>
      </c>
      <c r="D313" s="7">
        <f>IF(N313&gt;0, RANK(N313,(N313:P313,Q313:AE313)),0)</f>
        <v>2</v>
      </c>
      <c r="E313" s="7">
        <f>IF(O313&gt;0,RANK(O313,(N313:P313,Q313:AE313)),0)</f>
        <v>1</v>
      </c>
      <c r="F313" s="7">
        <f t="shared" si="56"/>
        <v>3</v>
      </c>
      <c r="G313" s="45">
        <f t="shared" si="57"/>
        <v>1860</v>
      </c>
      <c r="H313" s="48">
        <f t="shared" si="58"/>
        <v>0.62479005710446756</v>
      </c>
      <c r="I313" s="6"/>
      <c r="J313" s="2">
        <f t="shared" si="59"/>
        <v>0.1703056768558952</v>
      </c>
      <c r="K313" s="2">
        <f t="shared" si="60"/>
        <v>0.79509573396036282</v>
      </c>
      <c r="L313" s="2">
        <f t="shared" si="61"/>
        <v>8.0618071884447431E-3</v>
      </c>
      <c r="M313" s="2">
        <f t="shared" si="62"/>
        <v>2.653678199529718E-2</v>
      </c>
      <c r="N313" s="94">
        <v>507</v>
      </c>
      <c r="O313" s="94">
        <v>2367</v>
      </c>
      <c r="P313" s="94">
        <v>24</v>
      </c>
      <c r="Q313" s="1"/>
      <c r="R313" s="1"/>
      <c r="S313" s="1"/>
      <c r="T313" s="94"/>
      <c r="U313" s="94">
        <v>10</v>
      </c>
      <c r="V313" s="94">
        <v>23</v>
      </c>
      <c r="W313" s="1">
        <v>7</v>
      </c>
      <c r="X313" s="1">
        <v>8</v>
      </c>
      <c r="Y313" s="1">
        <v>21</v>
      </c>
      <c r="Z313" s="1">
        <v>10</v>
      </c>
      <c r="AA313" s="1"/>
      <c r="AB313" s="1"/>
      <c r="AG313" t="str">
        <f t="shared" si="63"/>
        <v>Fairfax</v>
      </c>
      <c r="AH313" t="s">
        <v>35</v>
      </c>
      <c r="AI313">
        <v>1</v>
      </c>
      <c r="AK313" s="77">
        <v>50</v>
      </c>
      <c r="AL313" s="79">
        <v>11</v>
      </c>
      <c r="AM313" s="79">
        <v>25</v>
      </c>
      <c r="AN313" s="82">
        <v>24925</v>
      </c>
      <c r="AO313" s="82">
        <f t="shared" si="64"/>
        <v>50011</v>
      </c>
      <c r="AP313" s="7" t="s">
        <v>656</v>
      </c>
      <c r="AQ313">
        <f t="shared" si="65"/>
        <v>5024925</v>
      </c>
      <c r="AU313">
        <v>40.5</v>
      </c>
      <c r="AV313">
        <v>0.31</v>
      </c>
      <c r="AW313">
        <v>40.18</v>
      </c>
    </row>
    <row r="314" spans="1:52" hidden="1" outlineLevel="1" x14ac:dyDescent="0.2">
      <c r="A314" t="s">
        <v>989</v>
      </c>
      <c r="B314" s="7" t="s">
        <v>315</v>
      </c>
      <c r="C314" s="1">
        <f t="shared" si="55"/>
        <v>1136</v>
      </c>
      <c r="D314" s="7">
        <f>IF(N314&gt;0, RANK(N314,(N314:P314,Q314:AE314)),0)</f>
        <v>2</v>
      </c>
      <c r="E314" s="7">
        <f>IF(O314&gt;0,RANK(O314,(N314:P314,Q314:AE314)),0)</f>
        <v>1</v>
      </c>
      <c r="F314" s="7">
        <f t="shared" si="56"/>
        <v>4</v>
      </c>
      <c r="G314" s="45">
        <f t="shared" si="57"/>
        <v>701</v>
      </c>
      <c r="H314" s="48">
        <f t="shared" si="58"/>
        <v>0.61707746478873238</v>
      </c>
      <c r="I314" s="6"/>
      <c r="J314" s="2">
        <f t="shared" si="59"/>
        <v>0.16637323943661972</v>
      </c>
      <c r="K314" s="2">
        <f t="shared" si="60"/>
        <v>0.78345070422535212</v>
      </c>
      <c r="L314" s="2">
        <f t="shared" si="61"/>
        <v>1.232394366197183E-2</v>
      </c>
      <c r="M314" s="2">
        <f t="shared" si="62"/>
        <v>3.7852112676056301E-2</v>
      </c>
      <c r="N314" s="94">
        <v>189</v>
      </c>
      <c r="O314" s="94">
        <v>890</v>
      </c>
      <c r="P314" s="94">
        <v>14</v>
      </c>
      <c r="Q314" s="1"/>
      <c r="R314" s="1"/>
      <c r="S314" s="1"/>
      <c r="T314" s="94"/>
      <c r="U314" s="94">
        <v>5</v>
      </c>
      <c r="V314" s="94">
        <v>16</v>
      </c>
      <c r="W314" s="1">
        <v>3</v>
      </c>
      <c r="X314" s="1">
        <v>2</v>
      </c>
      <c r="Y314" s="1">
        <v>13</v>
      </c>
      <c r="Z314" s="1">
        <v>4</v>
      </c>
      <c r="AA314" s="1"/>
      <c r="AB314" s="1"/>
      <c r="AG314" t="str">
        <f t="shared" si="63"/>
        <v>Fairfield</v>
      </c>
      <c r="AH314" t="s">
        <v>35</v>
      </c>
      <c r="AI314">
        <v>1</v>
      </c>
      <c r="AK314" s="77">
        <v>50</v>
      </c>
      <c r="AL314" s="79">
        <v>11</v>
      </c>
      <c r="AM314" s="79">
        <v>30</v>
      </c>
      <c r="AN314" s="82">
        <v>25225</v>
      </c>
      <c r="AO314" s="82">
        <f t="shared" si="64"/>
        <v>50011</v>
      </c>
      <c r="AP314" s="7" t="s">
        <v>656</v>
      </c>
      <c r="AQ314">
        <f t="shared" si="65"/>
        <v>5025225</v>
      </c>
      <c r="AU314">
        <v>68.55</v>
      </c>
      <c r="AV314">
        <v>0.76</v>
      </c>
      <c r="AW314">
        <v>67.790000000000006</v>
      </c>
    </row>
    <row r="315" spans="1:52" hidden="1" outlineLevel="1" x14ac:dyDescent="0.2">
      <c r="A315" t="s">
        <v>974</v>
      </c>
      <c r="B315" s="7" t="s">
        <v>315</v>
      </c>
      <c r="C315" s="1">
        <f t="shared" si="55"/>
        <v>629</v>
      </c>
      <c r="D315" s="7">
        <f>IF(N315&gt;0, RANK(N315,(N315:P315,Q315:AE315)),0)</f>
        <v>2</v>
      </c>
      <c r="E315" s="7">
        <f>IF(O315&gt;0,RANK(O315,(N315:P315,Q315:AE315)),0)</f>
        <v>1</v>
      </c>
      <c r="F315" s="7">
        <f t="shared" si="56"/>
        <v>4</v>
      </c>
      <c r="G315" s="45">
        <f t="shared" si="57"/>
        <v>278</v>
      </c>
      <c r="H315" s="48">
        <f t="shared" si="58"/>
        <v>0.44197138314785372</v>
      </c>
      <c r="I315" s="6"/>
      <c r="J315" s="2">
        <f t="shared" si="59"/>
        <v>0.26232114467408585</v>
      </c>
      <c r="K315" s="2">
        <f t="shared" si="60"/>
        <v>0.70429252782193963</v>
      </c>
      <c r="L315" s="2">
        <f t="shared" si="61"/>
        <v>7.9491255961844191E-3</v>
      </c>
      <c r="M315" s="2">
        <f t="shared" si="62"/>
        <v>2.5437201907790103E-2</v>
      </c>
      <c r="N315" s="94">
        <v>165</v>
      </c>
      <c r="O315" s="94">
        <v>443</v>
      </c>
      <c r="P315" s="94">
        <v>5</v>
      </c>
      <c r="Q315" s="1"/>
      <c r="R315" s="1"/>
      <c r="S315" s="1"/>
      <c r="T315" s="94"/>
      <c r="U315" s="94">
        <v>3</v>
      </c>
      <c r="V315" s="94">
        <v>1</v>
      </c>
      <c r="W315" s="1">
        <v>1</v>
      </c>
      <c r="X315" s="1">
        <v>1</v>
      </c>
      <c r="Y315" s="1">
        <v>7</v>
      </c>
      <c r="Z315" s="1">
        <v>3</v>
      </c>
      <c r="AA315" s="1"/>
      <c r="AB315" s="1"/>
      <c r="AG315" t="str">
        <f t="shared" si="63"/>
        <v>Fairlee</v>
      </c>
      <c r="AH315" t="s">
        <v>968</v>
      </c>
      <c r="AI315">
        <v>1</v>
      </c>
      <c r="AK315" s="77">
        <v>50</v>
      </c>
      <c r="AL315" s="79">
        <v>17</v>
      </c>
      <c r="AM315" s="79">
        <v>30</v>
      </c>
      <c r="AN315" s="82">
        <v>25675</v>
      </c>
      <c r="AO315" s="82">
        <f t="shared" si="64"/>
        <v>50017</v>
      </c>
      <c r="AP315" s="7" t="s">
        <v>656</v>
      </c>
      <c r="AQ315">
        <f t="shared" si="65"/>
        <v>5025675</v>
      </c>
      <c r="AU315">
        <v>21.24</v>
      </c>
      <c r="AV315">
        <v>1.04</v>
      </c>
      <c r="AW315">
        <v>20.2</v>
      </c>
    </row>
    <row r="316" spans="1:52" hidden="1" outlineLevel="1" x14ac:dyDescent="0.2">
      <c r="A316" t="s">
        <v>975</v>
      </c>
      <c r="B316" s="7" t="s">
        <v>315</v>
      </c>
      <c r="C316" s="1">
        <f t="shared" si="55"/>
        <v>954</v>
      </c>
      <c r="D316" s="7">
        <f>IF(N316&gt;0, RANK(N316,(N316:P316,Q316:AE316)),0)</f>
        <v>2</v>
      </c>
      <c r="E316" s="7">
        <f>IF(O316&gt;0,RANK(O316,(N316:P316,Q316:AE316)),0)</f>
        <v>1</v>
      </c>
      <c r="F316" s="7">
        <f t="shared" si="56"/>
        <v>7</v>
      </c>
      <c r="G316" s="45">
        <f t="shared" si="57"/>
        <v>356</v>
      </c>
      <c r="H316" s="48">
        <f t="shared" si="58"/>
        <v>0.37316561844863733</v>
      </c>
      <c r="I316" s="6"/>
      <c r="J316" s="2">
        <f t="shared" si="59"/>
        <v>0.30712788259958074</v>
      </c>
      <c r="K316" s="2">
        <f t="shared" si="60"/>
        <v>0.68029350104821806</v>
      </c>
      <c r="L316" s="2">
        <f t="shared" si="61"/>
        <v>1.0482180293501049E-3</v>
      </c>
      <c r="M316" s="2">
        <f t="shared" si="62"/>
        <v>1.1530398322851149E-2</v>
      </c>
      <c r="N316" s="94">
        <v>293</v>
      </c>
      <c r="O316" s="94">
        <v>649</v>
      </c>
      <c r="P316" s="94">
        <v>1</v>
      </c>
      <c r="Q316" s="1"/>
      <c r="R316" s="1"/>
      <c r="S316" s="1"/>
      <c r="T316" s="94"/>
      <c r="U316" s="94">
        <v>0</v>
      </c>
      <c r="V316" s="94">
        <v>1</v>
      </c>
      <c r="W316" s="1">
        <v>2</v>
      </c>
      <c r="X316" s="1">
        <v>2</v>
      </c>
      <c r="Y316" s="1">
        <v>4</v>
      </c>
      <c r="Z316" s="1">
        <v>2</v>
      </c>
      <c r="AA316" s="1"/>
      <c r="AB316" s="1"/>
      <c r="AG316" t="str">
        <f t="shared" si="63"/>
        <v>Fayston</v>
      </c>
      <c r="AH316" t="s">
        <v>387</v>
      </c>
      <c r="AI316">
        <v>1</v>
      </c>
      <c r="AK316" s="77">
        <v>50</v>
      </c>
      <c r="AL316" s="79">
        <v>23</v>
      </c>
      <c r="AM316" s="79">
        <v>40</v>
      </c>
      <c r="AN316" s="82">
        <v>25825</v>
      </c>
      <c r="AO316" s="82">
        <f t="shared" si="64"/>
        <v>50023</v>
      </c>
      <c r="AP316" s="7" t="s">
        <v>656</v>
      </c>
      <c r="AQ316">
        <f t="shared" si="65"/>
        <v>5025825</v>
      </c>
      <c r="AU316">
        <v>36.5</v>
      </c>
      <c r="AV316">
        <v>0</v>
      </c>
      <c r="AW316">
        <v>36.5</v>
      </c>
    </row>
    <row r="317" spans="1:52" hidden="1" outlineLevel="1" x14ac:dyDescent="0.2">
      <c r="A317" t="s">
        <v>976</v>
      </c>
      <c r="B317" s="7" t="s">
        <v>315</v>
      </c>
      <c r="C317" s="1">
        <f t="shared" si="55"/>
        <v>1815</v>
      </c>
      <c r="D317" s="7">
        <f>IF(N317&gt;0, RANK(N317,(N317:P317,Q317:AE317)),0)</f>
        <v>2</v>
      </c>
      <c r="E317" s="7">
        <f>IF(O317&gt;0,RANK(O317,(N317:P317,Q317:AE317)),0)</f>
        <v>1</v>
      </c>
      <c r="F317" s="7">
        <f t="shared" si="56"/>
        <v>3</v>
      </c>
      <c r="G317" s="45">
        <f t="shared" si="57"/>
        <v>877</v>
      </c>
      <c r="H317" s="48">
        <f t="shared" si="58"/>
        <v>0.48319559228650139</v>
      </c>
      <c r="I317" s="6"/>
      <c r="J317" s="2">
        <f t="shared" si="59"/>
        <v>0.24738292011019283</v>
      </c>
      <c r="K317" s="2">
        <f t="shared" si="60"/>
        <v>0.73057851239669425</v>
      </c>
      <c r="L317" s="2">
        <f t="shared" si="61"/>
        <v>6.0606060606060606E-3</v>
      </c>
      <c r="M317" s="2">
        <f t="shared" si="62"/>
        <v>1.5977961432506887E-2</v>
      </c>
      <c r="N317" s="94">
        <v>449</v>
      </c>
      <c r="O317" s="94">
        <v>1326</v>
      </c>
      <c r="P317" s="94">
        <v>11</v>
      </c>
      <c r="Q317" s="1"/>
      <c r="R317" s="1"/>
      <c r="S317" s="1"/>
      <c r="T317" s="94"/>
      <c r="U317" s="94">
        <v>4</v>
      </c>
      <c r="V317" s="94">
        <v>4</v>
      </c>
      <c r="W317" s="1">
        <v>1</v>
      </c>
      <c r="X317" s="1">
        <v>8</v>
      </c>
      <c r="Y317" s="1">
        <v>8</v>
      </c>
      <c r="Z317" s="1">
        <v>4</v>
      </c>
      <c r="AA317" s="1"/>
      <c r="AB317" s="1"/>
      <c r="AG317" t="str">
        <f t="shared" si="63"/>
        <v>Ferrisburg</v>
      </c>
      <c r="AH317" t="s">
        <v>314</v>
      </c>
      <c r="AI317">
        <v>1</v>
      </c>
      <c r="AK317" s="77">
        <v>50</v>
      </c>
      <c r="AL317" s="79">
        <v>1</v>
      </c>
      <c r="AM317" s="79">
        <v>25</v>
      </c>
      <c r="AN317" s="82">
        <v>26275</v>
      </c>
      <c r="AO317" s="82">
        <f t="shared" si="64"/>
        <v>50001</v>
      </c>
      <c r="AP317" s="7" t="s">
        <v>656</v>
      </c>
      <c r="AQ317">
        <f t="shared" si="65"/>
        <v>5026275</v>
      </c>
      <c r="AU317">
        <v>61.15</v>
      </c>
      <c r="AV317">
        <v>13.33</v>
      </c>
      <c r="AW317">
        <v>47.82</v>
      </c>
    </row>
    <row r="318" spans="1:52" hidden="1" outlineLevel="1" x14ac:dyDescent="0.2">
      <c r="A318" t="s">
        <v>977</v>
      </c>
      <c r="B318" s="7" t="s">
        <v>315</v>
      </c>
      <c r="C318" s="1">
        <f t="shared" si="55"/>
        <v>820</v>
      </c>
      <c r="D318" s="7">
        <f>IF(N318&gt;0, RANK(N318,(N318:P318,Q318:AE318)),0)</f>
        <v>2</v>
      </c>
      <c r="E318" s="7">
        <f>IF(O318&gt;0,RANK(O318,(N318:P318,Q318:AE318)),0)</f>
        <v>1</v>
      </c>
      <c r="F318" s="7">
        <f t="shared" si="56"/>
        <v>3</v>
      </c>
      <c r="G318" s="45">
        <f t="shared" si="57"/>
        <v>427</v>
      </c>
      <c r="H318" s="48">
        <f t="shared" si="58"/>
        <v>0.52073170731707319</v>
      </c>
      <c r="I318" s="6"/>
      <c r="J318" s="2">
        <f t="shared" si="59"/>
        <v>0.22682926829268293</v>
      </c>
      <c r="K318" s="2">
        <f t="shared" si="60"/>
        <v>0.7475609756097561</v>
      </c>
      <c r="L318" s="2">
        <f t="shared" si="61"/>
        <v>8.5365853658536592E-3</v>
      </c>
      <c r="M318" s="2">
        <f t="shared" si="62"/>
        <v>1.7073170731707339E-2</v>
      </c>
      <c r="N318" s="94">
        <v>186</v>
      </c>
      <c r="O318" s="94">
        <v>613</v>
      </c>
      <c r="P318" s="94">
        <v>7</v>
      </c>
      <c r="Q318" s="1"/>
      <c r="R318" s="1"/>
      <c r="S318" s="1"/>
      <c r="T318" s="94"/>
      <c r="U318" s="94">
        <v>3</v>
      </c>
      <c r="V318" s="94">
        <v>5</v>
      </c>
      <c r="W318" s="1">
        <v>2</v>
      </c>
      <c r="X318" s="1">
        <v>1</v>
      </c>
      <c r="Y318" s="1">
        <v>3</v>
      </c>
      <c r="Z318" s="1">
        <v>0</v>
      </c>
      <c r="AA318" s="1"/>
      <c r="AB318" s="1"/>
      <c r="AG318" t="str">
        <f t="shared" si="63"/>
        <v>Fletcher</v>
      </c>
      <c r="AH318" t="s">
        <v>35</v>
      </c>
      <c r="AI318">
        <v>1</v>
      </c>
      <c r="AK318" s="77">
        <v>50</v>
      </c>
      <c r="AL318" s="79">
        <v>11</v>
      </c>
      <c r="AM318" s="79">
        <v>35</v>
      </c>
      <c r="AN318" s="82">
        <v>26500</v>
      </c>
      <c r="AO318" s="82">
        <f t="shared" si="64"/>
        <v>50011</v>
      </c>
      <c r="AP318" s="7" t="s">
        <v>656</v>
      </c>
      <c r="AQ318">
        <f t="shared" si="65"/>
        <v>5026500</v>
      </c>
      <c r="AU318">
        <v>37.979999999999997</v>
      </c>
      <c r="AV318">
        <v>0.16</v>
      </c>
      <c r="AW318">
        <v>37.82</v>
      </c>
    </row>
    <row r="319" spans="1:52" hidden="1" outlineLevel="1" x14ac:dyDescent="0.2">
      <c r="A319" t="s">
        <v>35</v>
      </c>
      <c r="B319" s="7" t="s">
        <v>315</v>
      </c>
      <c r="C319" s="1">
        <f t="shared" si="55"/>
        <v>763</v>
      </c>
      <c r="D319" s="7">
        <f>IF(N319&gt;0, RANK(N319,(N319:P319,Q319:AE319)),0)</f>
        <v>2</v>
      </c>
      <c r="E319" s="7">
        <f>IF(O319&gt;0,RANK(O319,(N319:P319,Q319:AE319)),0)</f>
        <v>1</v>
      </c>
      <c r="F319" s="7">
        <f t="shared" si="56"/>
        <v>3</v>
      </c>
      <c r="G319" s="45">
        <f t="shared" si="57"/>
        <v>537</v>
      </c>
      <c r="H319" s="48">
        <f t="shared" si="58"/>
        <v>0.70380078636959376</v>
      </c>
      <c r="I319" s="6"/>
      <c r="J319" s="2">
        <f t="shared" si="59"/>
        <v>0.11009174311926606</v>
      </c>
      <c r="K319" s="2">
        <f t="shared" si="60"/>
        <v>0.81389252948885982</v>
      </c>
      <c r="L319" s="2">
        <f t="shared" si="61"/>
        <v>1.834862385321101E-2</v>
      </c>
      <c r="M319" s="2">
        <f t="shared" si="62"/>
        <v>5.7667103538663111E-2</v>
      </c>
      <c r="N319" s="94">
        <v>84</v>
      </c>
      <c r="O319" s="94">
        <v>621</v>
      </c>
      <c r="P319" s="94">
        <v>14</v>
      </c>
      <c r="Q319" s="1"/>
      <c r="R319" s="1"/>
      <c r="S319" s="1"/>
      <c r="T319" s="94"/>
      <c r="U319" s="94">
        <v>11</v>
      </c>
      <c r="V319" s="94">
        <v>14</v>
      </c>
      <c r="W319" s="1">
        <v>2</v>
      </c>
      <c r="X319" s="1">
        <v>5</v>
      </c>
      <c r="Y319" s="1">
        <v>8</v>
      </c>
      <c r="Z319" s="1">
        <v>4</v>
      </c>
      <c r="AA319" s="1"/>
      <c r="AB319" s="1"/>
      <c r="AG319" t="str">
        <f t="shared" si="63"/>
        <v>Franklin</v>
      </c>
      <c r="AH319" t="s">
        <v>35</v>
      </c>
      <c r="AI319">
        <v>1</v>
      </c>
      <c r="AK319" s="77">
        <v>50</v>
      </c>
      <c r="AL319" s="79">
        <v>11</v>
      </c>
      <c r="AM319" s="79">
        <v>40</v>
      </c>
      <c r="AN319" s="82">
        <v>27100</v>
      </c>
      <c r="AO319" s="82">
        <f t="shared" si="64"/>
        <v>50011</v>
      </c>
      <c r="AP319" s="7" t="s">
        <v>656</v>
      </c>
      <c r="AQ319">
        <f t="shared" si="65"/>
        <v>5027100</v>
      </c>
      <c r="AU319">
        <v>40.76</v>
      </c>
      <c r="AV319">
        <v>2.14</v>
      </c>
      <c r="AW319">
        <v>38.630000000000003</v>
      </c>
    </row>
    <row r="320" spans="1:52" hidden="1" outlineLevel="1" x14ac:dyDescent="0.2">
      <c r="A320" t="s">
        <v>978</v>
      </c>
      <c r="B320" s="7" t="s">
        <v>315</v>
      </c>
      <c r="C320" s="1">
        <f t="shared" si="55"/>
        <v>2899</v>
      </c>
      <c r="D320" s="7">
        <f>IF(N320&gt;0, RANK(N320,(N320:P320,Q320:AE320)),0)</f>
        <v>2</v>
      </c>
      <c r="E320" s="7">
        <f>IF(O320&gt;0,RANK(O320,(N320:P320,Q320:AE320)),0)</f>
        <v>1</v>
      </c>
      <c r="F320" s="7">
        <f t="shared" si="56"/>
        <v>4</v>
      </c>
      <c r="G320" s="45">
        <f t="shared" si="57"/>
        <v>1995</v>
      </c>
      <c r="H320" s="48">
        <f t="shared" si="58"/>
        <v>0.68816833390824417</v>
      </c>
      <c r="I320" s="6"/>
      <c r="J320" s="2">
        <f t="shared" si="59"/>
        <v>0.13487409451535012</v>
      </c>
      <c r="K320" s="2">
        <f t="shared" si="60"/>
        <v>0.82304242842359432</v>
      </c>
      <c r="L320" s="2">
        <f t="shared" si="61"/>
        <v>8.6236633321835118E-3</v>
      </c>
      <c r="M320" s="2">
        <f t="shared" si="62"/>
        <v>3.3459813728872016E-2</v>
      </c>
      <c r="N320" s="94">
        <v>391</v>
      </c>
      <c r="O320" s="94">
        <v>2386</v>
      </c>
      <c r="P320" s="94">
        <v>25</v>
      </c>
      <c r="Q320" s="1"/>
      <c r="R320" s="1"/>
      <c r="S320" s="1"/>
      <c r="T320" s="94"/>
      <c r="U320" s="94">
        <v>12</v>
      </c>
      <c r="V320" s="94">
        <v>46</v>
      </c>
      <c r="W320" s="1">
        <v>6</v>
      </c>
      <c r="X320" s="1">
        <v>4</v>
      </c>
      <c r="Y320" s="1">
        <v>22</v>
      </c>
      <c r="Z320" s="1">
        <v>7</v>
      </c>
      <c r="AA320" s="1"/>
      <c r="AB320" s="1"/>
      <c r="AG320" t="str">
        <f t="shared" si="63"/>
        <v>Georgia</v>
      </c>
      <c r="AH320" t="s">
        <v>35</v>
      </c>
      <c r="AI320">
        <v>1</v>
      </c>
      <c r="AK320" s="77">
        <v>50</v>
      </c>
      <c r="AL320" s="79">
        <v>11</v>
      </c>
      <c r="AM320" s="79">
        <v>45</v>
      </c>
      <c r="AN320" s="82">
        <v>27700</v>
      </c>
      <c r="AO320" s="82">
        <f t="shared" si="64"/>
        <v>50011</v>
      </c>
      <c r="AP320" s="7" t="s">
        <v>656</v>
      </c>
      <c r="AQ320">
        <f t="shared" si="65"/>
        <v>5027700</v>
      </c>
      <c r="AU320">
        <v>45.18</v>
      </c>
      <c r="AV320">
        <v>5.68</v>
      </c>
      <c r="AW320">
        <v>39.5</v>
      </c>
    </row>
    <row r="321" spans="1:49" hidden="1" outlineLevel="1" x14ac:dyDescent="0.2">
      <c r="A321" t="s">
        <v>979</v>
      </c>
      <c r="B321" s="7" t="s">
        <v>315</v>
      </c>
      <c r="C321" s="1">
        <f t="shared" si="55"/>
        <v>659</v>
      </c>
      <c r="D321" s="7">
        <f>IF(N321&gt;0, RANK(N321,(N321:P321,Q321:AE321)),0)</f>
        <v>2</v>
      </c>
      <c r="E321" s="7">
        <f>IF(O321&gt;0,RANK(O321,(N321:P321,Q321:AE321)),0)</f>
        <v>1</v>
      </c>
      <c r="F321" s="7">
        <f t="shared" si="56"/>
        <v>3</v>
      </c>
      <c r="G321" s="45">
        <f t="shared" si="57"/>
        <v>303</v>
      </c>
      <c r="H321" s="48">
        <f t="shared" si="58"/>
        <v>0.4597875569044006</v>
      </c>
      <c r="I321" s="6"/>
      <c r="J321" s="2">
        <f t="shared" si="59"/>
        <v>0.24582701062215478</v>
      </c>
      <c r="K321" s="2">
        <f t="shared" si="60"/>
        <v>0.70561456752655538</v>
      </c>
      <c r="L321" s="2">
        <f t="shared" si="61"/>
        <v>1.3657056145675266E-2</v>
      </c>
      <c r="M321" s="2">
        <f t="shared" si="62"/>
        <v>3.4901365705614626E-2</v>
      </c>
      <c r="N321" s="94">
        <v>162</v>
      </c>
      <c r="O321" s="94">
        <v>465</v>
      </c>
      <c r="P321" s="94">
        <v>9</v>
      </c>
      <c r="Q321" s="1"/>
      <c r="R321" s="1"/>
      <c r="S321" s="1"/>
      <c r="T321" s="94"/>
      <c r="U321" s="94">
        <v>7</v>
      </c>
      <c r="V321" s="94">
        <v>0</v>
      </c>
      <c r="W321" s="1">
        <v>9</v>
      </c>
      <c r="X321" s="1">
        <v>0</v>
      </c>
      <c r="Y321" s="1">
        <v>5</v>
      </c>
      <c r="Z321" s="1">
        <v>2</v>
      </c>
      <c r="AA321" s="1"/>
      <c r="AB321" s="1"/>
      <c r="AG321" t="str">
        <f t="shared" si="63"/>
        <v>Glover</v>
      </c>
      <c r="AH321" t="s">
        <v>19</v>
      </c>
      <c r="AI321">
        <v>1</v>
      </c>
      <c r="AK321" s="77">
        <v>50</v>
      </c>
      <c r="AL321" s="79">
        <v>19</v>
      </c>
      <c r="AM321" s="79">
        <v>40</v>
      </c>
      <c r="AN321" s="82">
        <v>28075</v>
      </c>
      <c r="AO321" s="82">
        <f t="shared" si="64"/>
        <v>50019</v>
      </c>
      <c r="AP321" s="7" t="s">
        <v>656</v>
      </c>
      <c r="AQ321">
        <f t="shared" si="65"/>
        <v>5028075</v>
      </c>
      <c r="AU321">
        <v>38.61</v>
      </c>
      <c r="AV321">
        <v>0.74</v>
      </c>
      <c r="AW321">
        <v>37.869999999999997</v>
      </c>
    </row>
    <row r="322" spans="1:49" hidden="1" outlineLevel="1" x14ac:dyDescent="0.2">
      <c r="A322" t="s">
        <v>426</v>
      </c>
      <c r="B322" s="7" t="s">
        <v>315</v>
      </c>
      <c r="C322" s="1">
        <f t="shared" si="55"/>
        <v>129</v>
      </c>
      <c r="D322" s="7">
        <f>IF(N322&gt;0, RANK(N322,(N322:P322,Q322:AE322)),0)</f>
        <v>2</v>
      </c>
      <c r="E322" s="7">
        <f>IF(O322&gt;0,RANK(O322,(N322:P322,Q322:AE322)),0)</f>
        <v>1</v>
      </c>
      <c r="F322" s="7">
        <f t="shared" si="56"/>
        <v>3</v>
      </c>
      <c r="G322" s="45">
        <f t="shared" si="57"/>
        <v>28</v>
      </c>
      <c r="H322" s="48">
        <f t="shared" si="58"/>
        <v>0.21705426356589147</v>
      </c>
      <c r="I322" s="6"/>
      <c r="J322" s="2">
        <f t="shared" si="59"/>
        <v>0.37209302325581395</v>
      </c>
      <c r="K322" s="2">
        <f t="shared" si="60"/>
        <v>0.58914728682170547</v>
      </c>
      <c r="L322" s="2">
        <f t="shared" si="61"/>
        <v>1.5503875968992248E-2</v>
      </c>
      <c r="M322" s="2">
        <f t="shared" si="62"/>
        <v>2.325581395348833E-2</v>
      </c>
      <c r="N322" s="94">
        <v>48</v>
      </c>
      <c r="O322" s="94">
        <v>76</v>
      </c>
      <c r="P322" s="94">
        <v>2</v>
      </c>
      <c r="Q322" s="1"/>
      <c r="R322" s="1"/>
      <c r="S322" s="1"/>
      <c r="T322" s="94"/>
      <c r="U322" s="94">
        <v>0</v>
      </c>
      <c r="V322" s="94">
        <v>0</v>
      </c>
      <c r="W322" s="1">
        <v>0</v>
      </c>
      <c r="X322" s="1">
        <v>1</v>
      </c>
      <c r="Y322" s="1">
        <v>1</v>
      </c>
      <c r="Z322" s="1">
        <v>1</v>
      </c>
      <c r="AA322" s="1"/>
      <c r="AB322" s="1"/>
      <c r="AG322" t="str">
        <f t="shared" si="63"/>
        <v>Goshen</v>
      </c>
      <c r="AH322" t="s">
        <v>314</v>
      </c>
      <c r="AI322">
        <v>1</v>
      </c>
      <c r="AK322" s="77">
        <v>50</v>
      </c>
      <c r="AL322" s="79">
        <v>1</v>
      </c>
      <c r="AM322" s="79">
        <v>30</v>
      </c>
      <c r="AN322" s="82">
        <v>28600</v>
      </c>
      <c r="AO322" s="82">
        <f t="shared" si="64"/>
        <v>50001</v>
      </c>
      <c r="AP322" s="7" t="s">
        <v>656</v>
      </c>
      <c r="AQ322">
        <f t="shared" si="65"/>
        <v>5028600</v>
      </c>
      <c r="AU322">
        <v>21.4</v>
      </c>
      <c r="AV322">
        <v>0.11</v>
      </c>
      <c r="AW322">
        <v>21.29</v>
      </c>
    </row>
    <row r="323" spans="1:49" hidden="1" outlineLevel="1" x14ac:dyDescent="0.2">
      <c r="A323" t="s">
        <v>14</v>
      </c>
      <c r="B323" s="7" t="s">
        <v>315</v>
      </c>
      <c r="C323" s="1">
        <f t="shared" si="55"/>
        <v>411</v>
      </c>
      <c r="D323" s="7">
        <f>IF(N323&gt;0, RANK(N323,(N323:P323,Q323:AE323)),0)</f>
        <v>2</v>
      </c>
      <c r="E323" s="7">
        <f>IF(O323&gt;0,RANK(O323,(N323:P323,Q323:AE323)),0)</f>
        <v>1</v>
      </c>
      <c r="F323" s="7">
        <f t="shared" si="56"/>
        <v>3</v>
      </c>
      <c r="G323" s="45">
        <f t="shared" si="57"/>
        <v>187</v>
      </c>
      <c r="H323" s="48">
        <f t="shared" si="58"/>
        <v>0.45498783454987834</v>
      </c>
      <c r="I323" s="6"/>
      <c r="J323" s="2">
        <f t="shared" si="59"/>
        <v>0.25304136253041365</v>
      </c>
      <c r="K323" s="2">
        <f t="shared" si="60"/>
        <v>0.70802919708029199</v>
      </c>
      <c r="L323" s="2">
        <f t="shared" si="61"/>
        <v>1.7031630170316302E-2</v>
      </c>
      <c r="M323" s="2">
        <f t="shared" si="62"/>
        <v>2.1897810218978055E-2</v>
      </c>
      <c r="N323" s="94">
        <v>104</v>
      </c>
      <c r="O323" s="94">
        <v>291</v>
      </c>
      <c r="P323" s="94">
        <v>7</v>
      </c>
      <c r="Q323" s="1"/>
      <c r="R323" s="1"/>
      <c r="S323" s="1"/>
      <c r="T323" s="94"/>
      <c r="U323" s="94">
        <v>0</v>
      </c>
      <c r="V323" s="94">
        <v>1</v>
      </c>
      <c r="W323" s="1">
        <v>2</v>
      </c>
      <c r="X323" s="1">
        <v>0</v>
      </c>
      <c r="Y323" s="1">
        <v>2</v>
      </c>
      <c r="Z323" s="1">
        <v>4</v>
      </c>
      <c r="AA323" s="1"/>
      <c r="AB323" s="1"/>
      <c r="AG323" t="str">
        <f t="shared" si="63"/>
        <v>Grafton</v>
      </c>
      <c r="AH323" t="s">
        <v>103</v>
      </c>
      <c r="AI323">
        <v>1</v>
      </c>
      <c r="AK323" s="77">
        <v>50</v>
      </c>
      <c r="AL323" s="79">
        <v>25</v>
      </c>
      <c r="AM323" s="79">
        <v>30</v>
      </c>
      <c r="AN323" s="82">
        <v>28900</v>
      </c>
      <c r="AO323" s="82">
        <f t="shared" si="64"/>
        <v>50025</v>
      </c>
      <c r="AP323" s="7" t="s">
        <v>656</v>
      </c>
      <c r="AQ323">
        <f t="shared" si="65"/>
        <v>5028900</v>
      </c>
      <c r="AU323">
        <v>38.4</v>
      </c>
      <c r="AV323">
        <v>0.01</v>
      </c>
      <c r="AW323">
        <v>38.39</v>
      </c>
    </row>
    <row r="324" spans="1:49" hidden="1" outlineLevel="1" x14ac:dyDescent="0.2">
      <c r="A324" t="s">
        <v>427</v>
      </c>
      <c r="B324" s="7" t="s">
        <v>315</v>
      </c>
      <c r="C324" s="1">
        <f t="shared" si="55"/>
        <v>43</v>
      </c>
      <c r="D324" s="7">
        <f>IF(N324&gt;0, RANK(N324,(N324:P324,Q324:AE324)),0)</f>
        <v>2</v>
      </c>
      <c r="E324" s="7">
        <f>IF(O324&gt;0,RANK(O324,(N324:P324,Q324:AE324)),0)</f>
        <v>1</v>
      </c>
      <c r="F324" s="7">
        <f t="shared" si="56"/>
        <v>0</v>
      </c>
      <c r="G324" s="45">
        <f t="shared" si="57"/>
        <v>14</v>
      </c>
      <c r="H324" s="48">
        <f t="shared" si="58"/>
        <v>0.32558139534883723</v>
      </c>
      <c r="I324" s="6"/>
      <c r="J324" s="2">
        <f t="shared" si="59"/>
        <v>0.30232558139534882</v>
      </c>
      <c r="K324" s="2">
        <f t="shared" si="60"/>
        <v>0.62790697674418605</v>
      </c>
      <c r="L324" s="2">
        <f t="shared" si="61"/>
        <v>0</v>
      </c>
      <c r="M324" s="2">
        <f t="shared" si="62"/>
        <v>6.9767441860465129E-2</v>
      </c>
      <c r="N324" s="94">
        <v>13</v>
      </c>
      <c r="O324" s="94">
        <v>27</v>
      </c>
      <c r="P324" s="94">
        <v>0</v>
      </c>
      <c r="Q324" s="1"/>
      <c r="R324" s="1"/>
      <c r="S324" s="1"/>
      <c r="T324" s="94"/>
      <c r="U324" s="94">
        <v>0</v>
      </c>
      <c r="V324" s="94">
        <v>1</v>
      </c>
      <c r="W324" s="1">
        <v>1</v>
      </c>
      <c r="X324" s="1">
        <v>0</v>
      </c>
      <c r="Y324" s="1">
        <v>1</v>
      </c>
      <c r="Z324" s="1">
        <v>0</v>
      </c>
      <c r="AA324" s="1"/>
      <c r="AB324" s="1"/>
      <c r="AG324" t="str">
        <f t="shared" si="63"/>
        <v>Granby</v>
      </c>
      <c r="AH324" t="s">
        <v>96</v>
      </c>
      <c r="AI324">
        <v>1</v>
      </c>
      <c r="AK324" s="77">
        <v>50</v>
      </c>
      <c r="AL324" s="79">
        <v>9</v>
      </c>
      <c r="AM324" s="79">
        <v>50</v>
      </c>
      <c r="AN324" s="82">
        <v>29125</v>
      </c>
      <c r="AO324" s="82">
        <f t="shared" si="64"/>
        <v>50009</v>
      </c>
      <c r="AP324" s="7" t="s">
        <v>656</v>
      </c>
      <c r="AQ324">
        <f t="shared" si="65"/>
        <v>5029125</v>
      </c>
      <c r="AU324">
        <v>39.08</v>
      </c>
      <c r="AV324">
        <v>0.05</v>
      </c>
      <c r="AW324">
        <v>39.03</v>
      </c>
    </row>
    <row r="325" spans="1:49" hidden="1" outlineLevel="1" x14ac:dyDescent="0.2">
      <c r="A325" t="s">
        <v>17</v>
      </c>
      <c r="B325" s="7" t="s">
        <v>315</v>
      </c>
      <c r="C325" s="1">
        <f t="shared" si="55"/>
        <v>1400</v>
      </c>
      <c r="D325" s="7">
        <f>IF(N325&gt;0, RANK(N325,(N325:P325,Q325:AE325)),0)</f>
        <v>2</v>
      </c>
      <c r="E325" s="7">
        <f>IF(O325&gt;0,RANK(O325,(N325:P325,Q325:AE325)),0)</f>
        <v>1</v>
      </c>
      <c r="F325" s="7">
        <f t="shared" si="56"/>
        <v>5</v>
      </c>
      <c r="G325" s="45">
        <f t="shared" si="57"/>
        <v>855</v>
      </c>
      <c r="H325" s="48">
        <f t="shared" si="58"/>
        <v>0.61071428571428577</v>
      </c>
      <c r="I325" s="6"/>
      <c r="J325" s="2">
        <f t="shared" si="59"/>
        <v>0.18142857142857144</v>
      </c>
      <c r="K325" s="2">
        <f t="shared" si="60"/>
        <v>0.79214285714285715</v>
      </c>
      <c r="L325" s="2">
        <f t="shared" si="61"/>
        <v>3.5714285714285713E-3</v>
      </c>
      <c r="M325" s="2">
        <f t="shared" si="62"/>
        <v>2.2857142857142784E-2</v>
      </c>
      <c r="N325" s="94">
        <v>254</v>
      </c>
      <c r="O325" s="94">
        <v>1109</v>
      </c>
      <c r="P325" s="94">
        <v>5</v>
      </c>
      <c r="Q325" s="1"/>
      <c r="R325" s="1"/>
      <c r="S325" s="1"/>
      <c r="T325" s="94"/>
      <c r="U325" s="94">
        <v>1</v>
      </c>
      <c r="V325" s="94">
        <v>9</v>
      </c>
      <c r="W325" s="1">
        <v>2</v>
      </c>
      <c r="X325" s="1">
        <v>1</v>
      </c>
      <c r="Y325" s="1">
        <v>15</v>
      </c>
      <c r="Z325" s="1">
        <v>4</v>
      </c>
      <c r="AA325" s="1"/>
      <c r="AB325" s="1"/>
      <c r="AG325" t="str">
        <f t="shared" si="63"/>
        <v>Grand Isle</v>
      </c>
      <c r="AH325" t="s">
        <v>17</v>
      </c>
      <c r="AI325">
        <v>1</v>
      </c>
      <c r="AK325" s="77">
        <v>50</v>
      </c>
      <c r="AL325" s="79">
        <v>13</v>
      </c>
      <c r="AM325" s="79">
        <v>10</v>
      </c>
      <c r="AN325" s="82">
        <v>29275</v>
      </c>
      <c r="AO325" s="82">
        <f t="shared" si="64"/>
        <v>50013</v>
      </c>
      <c r="AP325" s="7" t="s">
        <v>656</v>
      </c>
      <c r="AQ325">
        <f t="shared" si="65"/>
        <v>5029275</v>
      </c>
      <c r="AU325">
        <v>35.130000000000003</v>
      </c>
      <c r="AV325">
        <v>18.62</v>
      </c>
      <c r="AW325">
        <v>16.510000000000002</v>
      </c>
    </row>
    <row r="326" spans="1:49" hidden="1" outlineLevel="1" x14ac:dyDescent="0.2">
      <c r="A326" t="s">
        <v>93</v>
      </c>
      <c r="B326" s="7" t="s">
        <v>315</v>
      </c>
      <c r="C326" s="1">
        <f t="shared" si="55"/>
        <v>164</v>
      </c>
      <c r="D326" s="7">
        <f>IF(N326&gt;0, RANK(N326,(N326:P326,Q326:AE326)),0)</f>
        <v>2</v>
      </c>
      <c r="E326" s="7">
        <f>IF(O326&gt;0,RANK(O326,(N326:P326,Q326:AE326)),0)</f>
        <v>1</v>
      </c>
      <c r="F326" s="7">
        <f t="shared" si="56"/>
        <v>0</v>
      </c>
      <c r="G326" s="45">
        <f t="shared" si="57"/>
        <v>49</v>
      </c>
      <c r="H326" s="48">
        <f t="shared" si="58"/>
        <v>0.29878048780487804</v>
      </c>
      <c r="I326" s="6"/>
      <c r="J326" s="2">
        <f t="shared" si="59"/>
        <v>0.34756097560975607</v>
      </c>
      <c r="K326" s="2">
        <f t="shared" si="60"/>
        <v>0.64634146341463417</v>
      </c>
      <c r="L326" s="2">
        <f t="shared" si="61"/>
        <v>0</v>
      </c>
      <c r="M326" s="2">
        <f t="shared" si="62"/>
        <v>6.0975609756097615E-3</v>
      </c>
      <c r="N326" s="94">
        <v>57</v>
      </c>
      <c r="O326" s="94">
        <v>106</v>
      </c>
      <c r="P326" s="94">
        <v>0</v>
      </c>
      <c r="Q326" s="1"/>
      <c r="R326" s="1"/>
      <c r="S326" s="1"/>
      <c r="T326" s="94"/>
      <c r="U326" s="94">
        <v>1</v>
      </c>
      <c r="V326" s="94">
        <v>0</v>
      </c>
      <c r="W326" s="1">
        <v>0</v>
      </c>
      <c r="X326" s="1">
        <v>0</v>
      </c>
      <c r="Y326" s="1">
        <v>0</v>
      </c>
      <c r="Z326" s="1">
        <v>0</v>
      </c>
      <c r="AA326" s="1"/>
      <c r="AB326" s="1"/>
      <c r="AG326" t="str">
        <f t="shared" si="63"/>
        <v>Granville</v>
      </c>
      <c r="AH326" t="s">
        <v>314</v>
      </c>
      <c r="AI326">
        <v>1</v>
      </c>
      <c r="AK326" s="77">
        <v>50</v>
      </c>
      <c r="AL326" s="79">
        <v>1</v>
      </c>
      <c r="AM326" s="79">
        <v>35</v>
      </c>
      <c r="AN326" s="82">
        <v>29575</v>
      </c>
      <c r="AO326" s="82">
        <f t="shared" si="64"/>
        <v>50001</v>
      </c>
      <c r="AP326" s="7" t="s">
        <v>656</v>
      </c>
      <c r="AQ326">
        <f t="shared" si="65"/>
        <v>5029575</v>
      </c>
      <c r="AU326">
        <v>52.22</v>
      </c>
      <c r="AV326">
        <v>0</v>
      </c>
      <c r="AW326">
        <v>52.22</v>
      </c>
    </row>
    <row r="327" spans="1:49" hidden="1" outlineLevel="1" x14ac:dyDescent="0.2">
      <c r="A327" t="s">
        <v>906</v>
      </c>
      <c r="B327" s="7" t="s">
        <v>315</v>
      </c>
      <c r="C327" s="1">
        <f t="shared" si="55"/>
        <v>483</v>
      </c>
      <c r="D327" s="7">
        <f>IF(N327&gt;0, RANK(N327,(N327:P327,Q327:AE327)),0)</f>
        <v>2</v>
      </c>
      <c r="E327" s="7">
        <f>IF(O327&gt;0,RANK(O327,(N327:P327,Q327:AE327)),0)</f>
        <v>1</v>
      </c>
      <c r="F327" s="7">
        <f t="shared" si="56"/>
        <v>3</v>
      </c>
      <c r="G327" s="45">
        <f t="shared" si="57"/>
        <v>151</v>
      </c>
      <c r="H327" s="48">
        <f t="shared" si="58"/>
        <v>0.31262939958592134</v>
      </c>
      <c r="I327" s="6"/>
      <c r="J327" s="2">
        <f t="shared" si="59"/>
        <v>0.33333333333333331</v>
      </c>
      <c r="K327" s="2">
        <f t="shared" si="60"/>
        <v>0.64596273291925466</v>
      </c>
      <c r="L327" s="2">
        <f t="shared" si="61"/>
        <v>1.2422360248447204E-2</v>
      </c>
      <c r="M327" s="2">
        <f t="shared" si="62"/>
        <v>8.2815734989648802E-3</v>
      </c>
      <c r="N327" s="94">
        <v>161</v>
      </c>
      <c r="O327" s="94">
        <v>312</v>
      </c>
      <c r="P327" s="94">
        <v>6</v>
      </c>
      <c r="Q327" s="1"/>
      <c r="R327" s="1"/>
      <c r="S327" s="1"/>
      <c r="T327" s="94"/>
      <c r="U327" s="94">
        <v>1</v>
      </c>
      <c r="V327" s="94">
        <v>0</v>
      </c>
      <c r="W327" s="1">
        <v>2</v>
      </c>
      <c r="X327" s="1">
        <v>1</v>
      </c>
      <c r="Y327" s="1">
        <v>0</v>
      </c>
      <c r="Z327" s="1">
        <v>0</v>
      </c>
      <c r="AA327" s="1"/>
      <c r="AB327" s="1"/>
      <c r="AG327" t="str">
        <f t="shared" si="63"/>
        <v>Greensboro</v>
      </c>
      <c r="AH327" t="s">
        <v>19</v>
      </c>
      <c r="AI327">
        <v>1</v>
      </c>
      <c r="AK327" s="77">
        <v>50</v>
      </c>
      <c r="AL327" s="79">
        <v>19</v>
      </c>
      <c r="AM327" s="79">
        <v>45</v>
      </c>
      <c r="AN327" s="82">
        <v>30175</v>
      </c>
      <c r="AO327" s="82">
        <f t="shared" si="64"/>
        <v>50019</v>
      </c>
      <c r="AP327" s="7" t="s">
        <v>656</v>
      </c>
      <c r="AQ327">
        <f t="shared" si="65"/>
        <v>5030175</v>
      </c>
      <c r="AU327">
        <v>39.39</v>
      </c>
      <c r="AV327">
        <v>1.62</v>
      </c>
      <c r="AW327">
        <v>37.770000000000003</v>
      </c>
    </row>
    <row r="328" spans="1:49" hidden="1" outlineLevel="1" x14ac:dyDescent="0.2">
      <c r="A328" t="s">
        <v>211</v>
      </c>
      <c r="B328" s="7" t="s">
        <v>315</v>
      </c>
      <c r="C328" s="1">
        <f t="shared" si="55"/>
        <v>537</v>
      </c>
      <c r="D328" s="7">
        <f>IF(N328&gt;0, RANK(N328,(N328:P328,Q328:AE328)),0)</f>
        <v>2</v>
      </c>
      <c r="E328" s="7">
        <f>IF(O328&gt;0,RANK(O328,(N328:P328,Q328:AE328)),0)</f>
        <v>1</v>
      </c>
      <c r="F328" s="7">
        <f t="shared" si="56"/>
        <v>3</v>
      </c>
      <c r="G328" s="45">
        <f t="shared" si="57"/>
        <v>314</v>
      </c>
      <c r="H328" s="48">
        <f t="shared" si="58"/>
        <v>0.58472998137802612</v>
      </c>
      <c r="I328" s="6"/>
      <c r="J328" s="2">
        <f t="shared" si="59"/>
        <v>0.18063314711359404</v>
      </c>
      <c r="K328" s="2">
        <f t="shared" si="60"/>
        <v>0.76536312849162014</v>
      </c>
      <c r="L328" s="2">
        <f t="shared" si="61"/>
        <v>2.4208566108007448E-2</v>
      </c>
      <c r="M328" s="2">
        <f t="shared" si="62"/>
        <v>2.9795158286778398E-2</v>
      </c>
      <c r="N328" s="94">
        <v>97</v>
      </c>
      <c r="O328" s="94">
        <v>411</v>
      </c>
      <c r="P328" s="94">
        <v>13</v>
      </c>
      <c r="Q328" s="1"/>
      <c r="R328" s="1"/>
      <c r="S328" s="1"/>
      <c r="T328" s="94"/>
      <c r="U328" s="94">
        <v>2</v>
      </c>
      <c r="V328" s="94">
        <v>2</v>
      </c>
      <c r="W328" s="1">
        <v>3</v>
      </c>
      <c r="X328" s="1">
        <v>4</v>
      </c>
      <c r="Y328" s="1">
        <v>4</v>
      </c>
      <c r="Z328" s="1">
        <v>1</v>
      </c>
      <c r="AA328" s="1"/>
      <c r="AB328" s="1"/>
      <c r="AG328" t="str">
        <f t="shared" si="63"/>
        <v>Groton</v>
      </c>
      <c r="AH328" t="s">
        <v>317</v>
      </c>
      <c r="AI328">
        <v>1</v>
      </c>
      <c r="AK328" s="77">
        <v>50</v>
      </c>
      <c r="AL328" s="79">
        <v>5</v>
      </c>
      <c r="AM328" s="79">
        <v>20</v>
      </c>
      <c r="AN328" s="82">
        <v>30550</v>
      </c>
      <c r="AO328" s="82">
        <f t="shared" si="64"/>
        <v>50005</v>
      </c>
      <c r="AP328" s="7" t="s">
        <v>656</v>
      </c>
      <c r="AQ328">
        <f t="shared" si="65"/>
        <v>5030550</v>
      </c>
      <c r="AU328">
        <v>54.96</v>
      </c>
      <c r="AV328">
        <v>1</v>
      </c>
      <c r="AW328">
        <v>53.96</v>
      </c>
    </row>
    <row r="329" spans="1:49" hidden="1" outlineLevel="1" x14ac:dyDescent="0.2">
      <c r="A329" t="s">
        <v>907</v>
      </c>
      <c r="B329" s="7" t="s">
        <v>315</v>
      </c>
      <c r="C329" s="1">
        <f t="shared" si="55"/>
        <v>171</v>
      </c>
      <c r="D329" s="7">
        <f>IF(N329&gt;0, RANK(N329,(N329:P329,Q329:AE329)),0)</f>
        <v>2</v>
      </c>
      <c r="E329" s="7">
        <f>IF(O329&gt;0,RANK(O329,(N329:P329,Q329:AE329)),0)</f>
        <v>1</v>
      </c>
      <c r="F329" s="7">
        <f t="shared" si="56"/>
        <v>3</v>
      </c>
      <c r="G329" s="45">
        <f t="shared" si="57"/>
        <v>96</v>
      </c>
      <c r="H329" s="48">
        <f t="shared" si="58"/>
        <v>0.56140350877192979</v>
      </c>
      <c r="I329" s="6"/>
      <c r="J329" s="2">
        <f t="shared" si="59"/>
        <v>0.19883040935672514</v>
      </c>
      <c r="K329" s="2">
        <f t="shared" si="60"/>
        <v>0.76023391812865493</v>
      </c>
      <c r="L329" s="2">
        <f t="shared" si="61"/>
        <v>2.3391812865497075E-2</v>
      </c>
      <c r="M329" s="2">
        <f t="shared" si="62"/>
        <v>1.7543859649122862E-2</v>
      </c>
      <c r="N329" s="94">
        <v>34</v>
      </c>
      <c r="O329" s="94">
        <v>130</v>
      </c>
      <c r="P329" s="94">
        <v>4</v>
      </c>
      <c r="Q329" s="1"/>
      <c r="R329" s="1"/>
      <c r="S329" s="1"/>
      <c r="T329" s="94"/>
      <c r="U329" s="94">
        <v>0</v>
      </c>
      <c r="V329" s="94">
        <v>0</v>
      </c>
      <c r="W329" s="1">
        <v>1</v>
      </c>
      <c r="X329" s="1">
        <v>2</v>
      </c>
      <c r="Y329" s="1">
        <v>0</v>
      </c>
      <c r="Z329" s="1">
        <v>0</v>
      </c>
      <c r="AA329" s="1"/>
      <c r="AB329" s="1"/>
      <c r="AG329" t="str">
        <f t="shared" si="63"/>
        <v>Guildhall</v>
      </c>
      <c r="AH329" t="s">
        <v>96</v>
      </c>
      <c r="AI329">
        <v>1</v>
      </c>
      <c r="AK329" s="77">
        <v>50</v>
      </c>
      <c r="AL329" s="79">
        <v>9</v>
      </c>
      <c r="AM329" s="79">
        <v>55</v>
      </c>
      <c r="AN329" s="82">
        <v>30775</v>
      </c>
      <c r="AO329" s="82">
        <f t="shared" si="64"/>
        <v>50009</v>
      </c>
      <c r="AP329" s="7" t="s">
        <v>656</v>
      </c>
      <c r="AQ329">
        <f t="shared" si="65"/>
        <v>5030775</v>
      </c>
      <c r="AU329">
        <v>32.72</v>
      </c>
      <c r="AV329">
        <v>0</v>
      </c>
      <c r="AW329">
        <v>32.72</v>
      </c>
    </row>
    <row r="330" spans="1:49" hidden="1" outlineLevel="1" x14ac:dyDescent="0.2">
      <c r="A330" t="s">
        <v>94</v>
      </c>
      <c r="B330" s="7" t="s">
        <v>315</v>
      </c>
      <c r="C330" s="1">
        <f t="shared" si="55"/>
        <v>1328</v>
      </c>
      <c r="D330" s="7">
        <f>IF(N330&gt;0, RANK(N330,(N330:P330,Q330:AE330)),0)</f>
        <v>2</v>
      </c>
      <c r="E330" s="7">
        <f>IF(O330&gt;0,RANK(O330,(N330:P330,Q330:AE330)),0)</f>
        <v>1</v>
      </c>
      <c r="F330" s="7">
        <f t="shared" si="56"/>
        <v>4</v>
      </c>
      <c r="G330" s="45">
        <f t="shared" si="57"/>
        <v>133</v>
      </c>
      <c r="H330" s="48">
        <f t="shared" si="58"/>
        <v>0.10015060240963855</v>
      </c>
      <c r="I330" s="6"/>
      <c r="J330" s="2">
        <f t="shared" si="59"/>
        <v>0.42620481927710846</v>
      </c>
      <c r="K330" s="2">
        <f t="shared" si="60"/>
        <v>0.52635542168674698</v>
      </c>
      <c r="L330" s="2">
        <f t="shared" si="61"/>
        <v>1.1295180722891566E-2</v>
      </c>
      <c r="M330" s="2">
        <f t="shared" si="62"/>
        <v>3.6144578313253045E-2</v>
      </c>
      <c r="N330" s="94">
        <v>566</v>
      </c>
      <c r="O330" s="94">
        <v>699</v>
      </c>
      <c r="P330" s="94">
        <v>15</v>
      </c>
      <c r="Q330" s="1"/>
      <c r="R330" s="1"/>
      <c r="S330" s="1"/>
      <c r="T330" s="94"/>
      <c r="U330" s="94">
        <v>2</v>
      </c>
      <c r="V330" s="94">
        <v>8</v>
      </c>
      <c r="W330" s="1">
        <v>0</v>
      </c>
      <c r="X330" s="1">
        <v>5</v>
      </c>
      <c r="Y330" s="1">
        <v>26</v>
      </c>
      <c r="Z330" s="1">
        <v>7</v>
      </c>
      <c r="AA330" s="1"/>
      <c r="AB330" s="1"/>
      <c r="AG330" t="str">
        <f t="shared" si="63"/>
        <v>Guilford</v>
      </c>
      <c r="AH330" t="s">
        <v>103</v>
      </c>
      <c r="AI330">
        <v>1</v>
      </c>
      <c r="AK330" s="77">
        <v>50</v>
      </c>
      <c r="AL330" s="79">
        <v>25</v>
      </c>
      <c r="AM330" s="79">
        <v>35</v>
      </c>
      <c r="AN330" s="82">
        <v>30925</v>
      </c>
      <c r="AO330" s="82">
        <f t="shared" si="64"/>
        <v>50025</v>
      </c>
      <c r="AP330" s="7" t="s">
        <v>656</v>
      </c>
      <c r="AQ330">
        <f t="shared" si="65"/>
        <v>5030925</v>
      </c>
      <c r="AU330">
        <v>39.97</v>
      </c>
      <c r="AV330">
        <v>0.08</v>
      </c>
      <c r="AW330">
        <v>39.89</v>
      </c>
    </row>
    <row r="331" spans="1:49" hidden="1" outlineLevel="1" x14ac:dyDescent="0.2">
      <c r="A331" t="s">
        <v>535</v>
      </c>
      <c r="B331" s="7" t="s">
        <v>315</v>
      </c>
      <c r="C331" s="1">
        <f t="shared" si="55"/>
        <v>475</v>
      </c>
      <c r="D331" s="7">
        <f>IF(N331&gt;0, RANK(N331,(N331:P331,Q331:AE331)),0)</f>
        <v>2</v>
      </c>
      <c r="E331" s="7">
        <f>IF(O331&gt;0,RANK(O331,(N331:P331,Q331:AE331)),0)</f>
        <v>1</v>
      </c>
      <c r="F331" s="7">
        <f t="shared" si="56"/>
        <v>3</v>
      </c>
      <c r="G331" s="45">
        <f t="shared" si="57"/>
        <v>123</v>
      </c>
      <c r="H331" s="48">
        <f t="shared" si="58"/>
        <v>0.25894736842105265</v>
      </c>
      <c r="I331" s="6"/>
      <c r="J331" s="2">
        <f t="shared" si="59"/>
        <v>0.33052631578947367</v>
      </c>
      <c r="K331" s="2">
        <f t="shared" si="60"/>
        <v>0.58947368421052626</v>
      </c>
      <c r="L331" s="2">
        <f t="shared" si="61"/>
        <v>3.1578947368421054E-2</v>
      </c>
      <c r="M331" s="2">
        <f t="shared" si="62"/>
        <v>4.8421052631579017E-2</v>
      </c>
      <c r="N331" s="94">
        <v>157</v>
      </c>
      <c r="O331" s="94">
        <v>280</v>
      </c>
      <c r="P331" s="94">
        <v>15</v>
      </c>
      <c r="Q331" s="1"/>
      <c r="R331" s="1"/>
      <c r="S331" s="1"/>
      <c r="T331" s="94"/>
      <c r="U331" s="94">
        <v>3</v>
      </c>
      <c r="V331" s="94">
        <v>3</v>
      </c>
      <c r="W331" s="1">
        <v>2</v>
      </c>
      <c r="X331" s="1">
        <v>0</v>
      </c>
      <c r="Y331" s="1">
        <v>15</v>
      </c>
      <c r="Z331" s="1">
        <v>0</v>
      </c>
      <c r="AA331" s="1"/>
      <c r="AB331" s="1"/>
      <c r="AG331" t="str">
        <f t="shared" si="63"/>
        <v>Halifax</v>
      </c>
      <c r="AH331" t="s">
        <v>103</v>
      </c>
      <c r="AI331">
        <v>1</v>
      </c>
      <c r="AK331" s="77">
        <v>50</v>
      </c>
      <c r="AL331" s="79">
        <v>25</v>
      </c>
      <c r="AM331" s="79">
        <v>40</v>
      </c>
      <c r="AN331" s="82">
        <v>31150</v>
      </c>
      <c r="AO331" s="82">
        <f t="shared" si="64"/>
        <v>50025</v>
      </c>
      <c r="AP331" s="7" t="s">
        <v>656</v>
      </c>
      <c r="AQ331">
        <f t="shared" si="65"/>
        <v>5031150</v>
      </c>
      <c r="AU331">
        <v>39.799999999999997</v>
      </c>
      <c r="AV331">
        <v>0.05</v>
      </c>
      <c r="AW331">
        <v>39.75</v>
      </c>
    </row>
    <row r="332" spans="1:49" hidden="1" outlineLevel="1" x14ac:dyDescent="0.2">
      <c r="A332" t="s">
        <v>71</v>
      </c>
      <c r="B332" s="7" t="s">
        <v>315</v>
      </c>
      <c r="C332" s="1">
        <f t="shared" si="55"/>
        <v>171</v>
      </c>
      <c r="D332" s="7">
        <f>IF(N332&gt;0, RANK(N332,(N332:P332,Q332:AE332)),0)</f>
        <v>2</v>
      </c>
      <c r="E332" s="7">
        <f>IF(O332&gt;0,RANK(O332,(N332:P332,Q332:AE332)),0)</f>
        <v>1</v>
      </c>
      <c r="F332" s="7">
        <f t="shared" si="56"/>
        <v>3</v>
      </c>
      <c r="G332" s="45">
        <f t="shared" si="57"/>
        <v>70</v>
      </c>
      <c r="H332" s="48">
        <f t="shared" si="58"/>
        <v>0.40935672514619881</v>
      </c>
      <c r="I332" s="6"/>
      <c r="J332" s="2">
        <f t="shared" si="59"/>
        <v>0.28654970760233917</v>
      </c>
      <c r="K332" s="2">
        <f t="shared" si="60"/>
        <v>0.69590643274853803</v>
      </c>
      <c r="L332" s="2">
        <f t="shared" si="61"/>
        <v>5.8479532163742687E-3</v>
      </c>
      <c r="M332" s="2">
        <f t="shared" si="62"/>
        <v>1.1695906432748593E-2</v>
      </c>
      <c r="N332" s="94">
        <v>49</v>
      </c>
      <c r="O332" s="94">
        <v>119</v>
      </c>
      <c r="P332" s="94">
        <v>1</v>
      </c>
      <c r="Q332" s="1"/>
      <c r="R332" s="1"/>
      <c r="S332" s="1"/>
      <c r="T332" s="94"/>
      <c r="U332" s="94">
        <v>1</v>
      </c>
      <c r="V332" s="94">
        <v>0</v>
      </c>
      <c r="W332" s="1">
        <v>0</v>
      </c>
      <c r="X332" s="1">
        <v>0</v>
      </c>
      <c r="Y332" s="1">
        <v>0</v>
      </c>
      <c r="Z332" s="1">
        <v>1</v>
      </c>
      <c r="AA332" s="1"/>
      <c r="AB332" s="1"/>
      <c r="AG332" t="str">
        <f t="shared" si="63"/>
        <v>Hancock</v>
      </c>
      <c r="AH332" t="s">
        <v>314</v>
      </c>
      <c r="AI332">
        <v>1</v>
      </c>
      <c r="AK332" s="77">
        <v>50</v>
      </c>
      <c r="AL332" s="79">
        <v>1</v>
      </c>
      <c r="AM332" s="79">
        <v>40</v>
      </c>
      <c r="AN332" s="82">
        <v>31525</v>
      </c>
      <c r="AO332" s="82">
        <f t="shared" si="64"/>
        <v>50001</v>
      </c>
      <c r="AP332" s="7" t="s">
        <v>656</v>
      </c>
      <c r="AQ332">
        <f t="shared" si="65"/>
        <v>5031525</v>
      </c>
      <c r="AU332">
        <v>38.46</v>
      </c>
      <c r="AV332">
        <v>0.02</v>
      </c>
      <c r="AW332">
        <v>38.44</v>
      </c>
    </row>
    <row r="333" spans="1:49" hidden="1" outlineLevel="1" x14ac:dyDescent="0.2">
      <c r="A333" t="s">
        <v>567</v>
      </c>
      <c r="B333" s="7" t="s">
        <v>315</v>
      </c>
      <c r="C333" s="1">
        <f t="shared" si="55"/>
        <v>1564</v>
      </c>
      <c r="D333" s="7">
        <f>IF(N333&gt;0, RANK(N333,(N333:P333,Q333:AE333)),0)</f>
        <v>2</v>
      </c>
      <c r="E333" s="7">
        <f>IF(O333&gt;0,RANK(O333,(N333:P333,Q333:AE333)),0)</f>
        <v>1</v>
      </c>
      <c r="F333" s="7">
        <f t="shared" si="56"/>
        <v>4</v>
      </c>
      <c r="G333" s="45">
        <f t="shared" si="57"/>
        <v>711</v>
      </c>
      <c r="H333" s="48">
        <f t="shared" si="58"/>
        <v>0.45460358056265987</v>
      </c>
      <c r="I333" s="6"/>
      <c r="J333" s="2">
        <f t="shared" si="59"/>
        <v>0.25383631713554988</v>
      </c>
      <c r="K333" s="2">
        <f t="shared" si="60"/>
        <v>0.7084398976982097</v>
      </c>
      <c r="L333" s="2">
        <f t="shared" si="61"/>
        <v>1.0230179028132993E-2</v>
      </c>
      <c r="M333" s="2">
        <f t="shared" si="62"/>
        <v>2.7493606138107425E-2</v>
      </c>
      <c r="N333" s="94">
        <v>397</v>
      </c>
      <c r="O333" s="94">
        <v>1108</v>
      </c>
      <c r="P333" s="94">
        <v>16</v>
      </c>
      <c r="Q333" s="1"/>
      <c r="R333" s="1"/>
      <c r="S333" s="1"/>
      <c r="T333" s="94"/>
      <c r="U333" s="94">
        <v>3</v>
      </c>
      <c r="V333" s="94">
        <v>4</v>
      </c>
      <c r="W333" s="1">
        <v>6</v>
      </c>
      <c r="X333" s="1">
        <v>3</v>
      </c>
      <c r="Y333" s="1">
        <v>22</v>
      </c>
      <c r="Z333" s="1">
        <v>5</v>
      </c>
      <c r="AA333" s="1"/>
      <c r="AB333" s="1"/>
      <c r="AG333" t="str">
        <f t="shared" si="63"/>
        <v>Hardwick</v>
      </c>
      <c r="AH333" t="s">
        <v>317</v>
      </c>
      <c r="AI333">
        <v>1</v>
      </c>
      <c r="AK333" s="77">
        <v>50</v>
      </c>
      <c r="AL333" s="79">
        <v>5</v>
      </c>
      <c r="AM333" s="79">
        <v>25</v>
      </c>
      <c r="AN333" s="82">
        <v>31825</v>
      </c>
      <c r="AO333" s="82">
        <f t="shared" si="64"/>
        <v>50005</v>
      </c>
      <c r="AP333" s="7" t="s">
        <v>656</v>
      </c>
      <c r="AQ333">
        <f t="shared" si="65"/>
        <v>5031825</v>
      </c>
      <c r="AU333">
        <v>38.89</v>
      </c>
      <c r="AV333">
        <v>0.36</v>
      </c>
      <c r="AW333">
        <v>38.53</v>
      </c>
    </row>
    <row r="334" spans="1:49" hidden="1" outlineLevel="1" x14ac:dyDescent="0.2">
      <c r="A334" t="s">
        <v>737</v>
      </c>
      <c r="B334" s="7" t="s">
        <v>315</v>
      </c>
      <c r="C334" s="1">
        <f t="shared" si="55"/>
        <v>6162</v>
      </c>
      <c r="D334" s="7">
        <f>IF(N334&gt;0, RANK(N334,(N334:P334,Q334:AE334)),0)</f>
        <v>2</v>
      </c>
      <c r="E334" s="7">
        <f>IF(O334&gt;0,RANK(O334,(N334:P334,Q334:AE334)),0)</f>
        <v>1</v>
      </c>
      <c r="F334" s="7">
        <f t="shared" si="56"/>
        <v>3</v>
      </c>
      <c r="G334" s="45">
        <f t="shared" si="57"/>
        <v>2018</v>
      </c>
      <c r="H334" s="48">
        <f t="shared" si="58"/>
        <v>0.32749107432651736</v>
      </c>
      <c r="I334" s="6"/>
      <c r="J334" s="2">
        <f t="shared" si="59"/>
        <v>0.31531970139565074</v>
      </c>
      <c r="K334" s="2">
        <f t="shared" si="60"/>
        <v>0.64281077572216816</v>
      </c>
      <c r="L334" s="2">
        <f t="shared" si="61"/>
        <v>1.0548523206751054E-2</v>
      </c>
      <c r="M334" s="2">
        <f t="shared" si="62"/>
        <v>3.1320999675429992E-2</v>
      </c>
      <c r="N334" s="94">
        <v>1943</v>
      </c>
      <c r="O334" s="94">
        <v>3961</v>
      </c>
      <c r="P334" s="94">
        <v>65</v>
      </c>
      <c r="Q334" s="1"/>
      <c r="R334" s="1"/>
      <c r="S334" s="1"/>
      <c r="T334" s="94"/>
      <c r="U334" s="94">
        <v>19</v>
      </c>
      <c r="V334" s="94">
        <v>18</v>
      </c>
      <c r="W334" s="1">
        <v>30</v>
      </c>
      <c r="X334" s="1">
        <v>26</v>
      </c>
      <c r="Y334" s="1">
        <v>60</v>
      </c>
      <c r="Z334" s="1">
        <v>40</v>
      </c>
      <c r="AA334" s="1"/>
      <c r="AB334" s="1"/>
      <c r="AG334" t="str">
        <f t="shared" si="63"/>
        <v>Hartford</v>
      </c>
      <c r="AH334" t="s">
        <v>104</v>
      </c>
      <c r="AI334">
        <v>1</v>
      </c>
      <c r="AK334" s="77">
        <v>50</v>
      </c>
      <c r="AL334" s="79">
        <v>27</v>
      </c>
      <c r="AM334" s="79">
        <v>40</v>
      </c>
      <c r="AN334" s="82">
        <v>32275</v>
      </c>
      <c r="AO334" s="82">
        <f t="shared" si="64"/>
        <v>50027</v>
      </c>
      <c r="AP334" s="7" t="s">
        <v>656</v>
      </c>
      <c r="AQ334">
        <f t="shared" si="65"/>
        <v>5032275</v>
      </c>
      <c r="AU334">
        <v>45.9</v>
      </c>
      <c r="AV334">
        <v>0.75</v>
      </c>
      <c r="AW334">
        <v>45.15</v>
      </c>
    </row>
    <row r="335" spans="1:49" hidden="1" outlineLevel="1" x14ac:dyDescent="0.2">
      <c r="A335" t="s">
        <v>213</v>
      </c>
      <c r="B335" s="7" t="s">
        <v>315</v>
      </c>
      <c r="C335" s="1">
        <f t="shared" si="55"/>
        <v>2157</v>
      </c>
      <c r="D335" s="7">
        <f>IF(N335&gt;0, RANK(N335,(N335:P335,Q335:AE335)),0)</f>
        <v>2</v>
      </c>
      <c r="E335" s="7">
        <f>IF(O335&gt;0,RANK(O335,(N335:P335,Q335:AE335)),0)</f>
        <v>1</v>
      </c>
      <c r="F335" s="7">
        <f t="shared" si="56"/>
        <v>3</v>
      </c>
      <c r="G335" s="45">
        <f t="shared" si="57"/>
        <v>827</v>
      </c>
      <c r="H335" s="48">
        <f t="shared" si="58"/>
        <v>0.38340287436254056</v>
      </c>
      <c r="I335" s="6"/>
      <c r="J335" s="2">
        <f t="shared" si="59"/>
        <v>0.28836346777932315</v>
      </c>
      <c r="K335" s="2">
        <f t="shared" si="60"/>
        <v>0.6717663421418637</v>
      </c>
      <c r="L335" s="2">
        <f t="shared" si="61"/>
        <v>1.1126564673157162E-2</v>
      </c>
      <c r="M335" s="2">
        <f t="shared" si="62"/>
        <v>2.8743625405655934E-2</v>
      </c>
      <c r="N335" s="94">
        <v>622</v>
      </c>
      <c r="O335" s="94">
        <v>1449</v>
      </c>
      <c r="P335" s="94">
        <v>24</v>
      </c>
      <c r="Q335" s="1"/>
      <c r="R335" s="1"/>
      <c r="S335" s="1"/>
      <c r="T335" s="94"/>
      <c r="U335" s="94">
        <v>7</v>
      </c>
      <c r="V335" s="94">
        <v>2</v>
      </c>
      <c r="W335" s="1">
        <v>6</v>
      </c>
      <c r="X335" s="1">
        <v>19</v>
      </c>
      <c r="Y335" s="1">
        <v>22</v>
      </c>
      <c r="Z335" s="1">
        <v>6</v>
      </c>
      <c r="AA335" s="1"/>
      <c r="AB335" s="1"/>
      <c r="AG335" t="str">
        <f t="shared" si="63"/>
        <v>Hartland</v>
      </c>
      <c r="AH335" t="s">
        <v>104</v>
      </c>
      <c r="AI335">
        <v>1</v>
      </c>
      <c r="AK335" s="77">
        <v>50</v>
      </c>
      <c r="AL335" s="79">
        <v>27</v>
      </c>
      <c r="AM335" s="79">
        <v>45</v>
      </c>
      <c r="AN335" s="82">
        <v>32425</v>
      </c>
      <c r="AO335" s="82">
        <f t="shared" si="64"/>
        <v>50027</v>
      </c>
      <c r="AP335" s="7" t="s">
        <v>656</v>
      </c>
      <c r="AQ335">
        <f t="shared" si="65"/>
        <v>5032425</v>
      </c>
      <c r="AU335">
        <v>45.19</v>
      </c>
      <c r="AV335">
        <v>0.24</v>
      </c>
      <c r="AW335">
        <v>44.96</v>
      </c>
    </row>
    <row r="336" spans="1:49" hidden="1" outlineLevel="1" x14ac:dyDescent="0.2">
      <c r="A336" t="s">
        <v>908</v>
      </c>
      <c r="B336" s="7" t="s">
        <v>315</v>
      </c>
      <c r="C336" s="1">
        <f t="shared" si="55"/>
        <v>1716</v>
      </c>
      <c r="D336" s="7">
        <f>IF(N336&gt;0, RANK(N336,(N336:P336,Q336:AE336)),0)</f>
        <v>2</v>
      </c>
      <c r="E336" s="7">
        <f>IF(O336&gt;0,RANK(O336,(N336:P336,Q336:AE336)),0)</f>
        <v>1</v>
      </c>
      <c r="F336" s="7">
        <f t="shared" si="56"/>
        <v>4</v>
      </c>
      <c r="G336" s="45">
        <f t="shared" si="57"/>
        <v>1181</v>
      </c>
      <c r="H336" s="48">
        <f t="shared" si="58"/>
        <v>0.68822843822843827</v>
      </c>
      <c r="I336" s="6"/>
      <c r="J336" s="2">
        <f t="shared" si="59"/>
        <v>0.1247086247086247</v>
      </c>
      <c r="K336" s="2">
        <f t="shared" si="60"/>
        <v>0.81293706293706292</v>
      </c>
      <c r="L336" s="2">
        <f t="shared" si="61"/>
        <v>1.1072261072261072E-2</v>
      </c>
      <c r="M336" s="2">
        <f t="shared" si="62"/>
        <v>5.1282051282051364E-2</v>
      </c>
      <c r="N336" s="94">
        <v>214</v>
      </c>
      <c r="O336" s="94">
        <v>1395</v>
      </c>
      <c r="P336" s="94">
        <v>19</v>
      </c>
      <c r="Q336" s="1"/>
      <c r="R336" s="1"/>
      <c r="S336" s="1"/>
      <c r="T336" s="94"/>
      <c r="U336" s="94">
        <v>5</v>
      </c>
      <c r="V336" s="94">
        <v>40</v>
      </c>
      <c r="W336" s="1">
        <v>10</v>
      </c>
      <c r="X336" s="1">
        <v>5</v>
      </c>
      <c r="Y336" s="1">
        <v>19</v>
      </c>
      <c r="Z336" s="1">
        <v>9</v>
      </c>
      <c r="AA336" s="1"/>
      <c r="AB336" s="1"/>
      <c r="AG336" t="str">
        <f t="shared" si="63"/>
        <v>Highgate</v>
      </c>
      <c r="AH336" t="s">
        <v>35</v>
      </c>
      <c r="AI336">
        <v>1</v>
      </c>
      <c r="AK336" s="77">
        <v>50</v>
      </c>
      <c r="AL336" s="79">
        <v>11</v>
      </c>
      <c r="AM336" s="79">
        <v>50</v>
      </c>
      <c r="AN336" s="82">
        <v>33025</v>
      </c>
      <c r="AO336" s="82">
        <f t="shared" si="64"/>
        <v>50011</v>
      </c>
      <c r="AP336" s="7" t="s">
        <v>656</v>
      </c>
      <c r="AQ336">
        <f t="shared" si="65"/>
        <v>5033025</v>
      </c>
      <c r="AU336">
        <v>59.89</v>
      </c>
      <c r="AV336">
        <v>8.74</v>
      </c>
      <c r="AW336">
        <v>51.14</v>
      </c>
    </row>
    <row r="337" spans="1:49" hidden="1" outlineLevel="1" x14ac:dyDescent="0.2">
      <c r="A337" t="s">
        <v>909</v>
      </c>
      <c r="B337" s="7" t="s">
        <v>315</v>
      </c>
      <c r="C337" s="1">
        <f t="shared" si="55"/>
        <v>3054</v>
      </c>
      <c r="D337" s="7">
        <f>IF(N337&gt;0, RANK(N337,(N337:P337,Q337:AE337)),0)</f>
        <v>2</v>
      </c>
      <c r="E337" s="7">
        <f>IF(O337&gt;0,RANK(O337,(N337:P337,Q337:AE337)),0)</f>
        <v>1</v>
      </c>
      <c r="F337" s="7">
        <f t="shared" si="56"/>
        <v>3</v>
      </c>
      <c r="G337" s="45">
        <f t="shared" si="57"/>
        <v>1027</v>
      </c>
      <c r="H337" s="48">
        <f t="shared" si="58"/>
        <v>0.33628028814669286</v>
      </c>
      <c r="I337" s="6"/>
      <c r="J337" s="2">
        <f t="shared" si="59"/>
        <v>0.32383759004584151</v>
      </c>
      <c r="K337" s="2">
        <f t="shared" si="60"/>
        <v>0.66011787819253442</v>
      </c>
      <c r="L337" s="2">
        <f t="shared" si="61"/>
        <v>3.929273084479371E-3</v>
      </c>
      <c r="M337" s="2">
        <f t="shared" si="62"/>
        <v>1.2115258677144754E-2</v>
      </c>
      <c r="N337" s="94">
        <v>989</v>
      </c>
      <c r="O337" s="94">
        <v>2016</v>
      </c>
      <c r="P337" s="94">
        <v>12</v>
      </c>
      <c r="Q337" s="1"/>
      <c r="R337" s="1"/>
      <c r="S337" s="1"/>
      <c r="T337" s="94"/>
      <c r="U337" s="94">
        <v>9</v>
      </c>
      <c r="V337" s="94">
        <v>6</v>
      </c>
      <c r="W337" s="1">
        <v>1</v>
      </c>
      <c r="X337" s="1">
        <v>2</v>
      </c>
      <c r="Y337" s="1">
        <v>11</v>
      </c>
      <c r="Z337" s="1">
        <v>8</v>
      </c>
      <c r="AA337" s="1"/>
      <c r="AB337" s="1"/>
      <c r="AG337" t="str">
        <f t="shared" si="63"/>
        <v>Hinesburg</v>
      </c>
      <c r="AH337" t="s">
        <v>318</v>
      </c>
      <c r="AI337">
        <v>1</v>
      </c>
      <c r="AK337" s="77">
        <v>50</v>
      </c>
      <c r="AL337" s="79">
        <v>7</v>
      </c>
      <c r="AM337" s="79">
        <v>35</v>
      </c>
      <c r="AN337" s="82">
        <v>33475</v>
      </c>
      <c r="AO337" s="82">
        <f t="shared" si="64"/>
        <v>50007</v>
      </c>
      <c r="AP337" s="7" t="s">
        <v>656</v>
      </c>
      <c r="AQ337">
        <f t="shared" si="65"/>
        <v>5033475</v>
      </c>
      <c r="AU337">
        <v>40.119999999999997</v>
      </c>
      <c r="AV337">
        <v>0.3</v>
      </c>
      <c r="AW337">
        <v>39.81</v>
      </c>
    </row>
    <row r="338" spans="1:49" hidden="1" outlineLevel="1" x14ac:dyDescent="0.2">
      <c r="A338" t="s">
        <v>363</v>
      </c>
      <c r="B338" s="7" t="s">
        <v>315</v>
      </c>
      <c r="C338" s="1">
        <f t="shared" si="55"/>
        <v>351</v>
      </c>
      <c r="D338" s="7">
        <f>IF(N338&gt;0, RANK(N338,(N338:P338,Q338:AE338)),0)</f>
        <v>2</v>
      </c>
      <c r="E338" s="7">
        <f>IF(O338&gt;0,RANK(O338,(N338:P338,Q338:AE338)),0)</f>
        <v>1</v>
      </c>
      <c r="F338" s="7">
        <f t="shared" si="56"/>
        <v>4</v>
      </c>
      <c r="G338" s="45">
        <f t="shared" si="57"/>
        <v>214</v>
      </c>
      <c r="H338" s="48">
        <f t="shared" si="58"/>
        <v>0.6096866096866097</v>
      </c>
      <c r="I338" s="6"/>
      <c r="J338" s="2">
        <f t="shared" si="59"/>
        <v>0.14814814814814814</v>
      </c>
      <c r="K338" s="2">
        <f t="shared" si="60"/>
        <v>0.75783475783475784</v>
      </c>
      <c r="L338" s="2">
        <f t="shared" si="61"/>
        <v>1.9943019943019943E-2</v>
      </c>
      <c r="M338" s="2">
        <f t="shared" si="62"/>
        <v>7.407407407407407E-2</v>
      </c>
      <c r="N338" s="94">
        <v>52</v>
      </c>
      <c r="O338" s="94">
        <v>266</v>
      </c>
      <c r="P338" s="94">
        <v>7</v>
      </c>
      <c r="Q338" s="1"/>
      <c r="R338" s="1"/>
      <c r="S338" s="1"/>
      <c r="T338" s="94"/>
      <c r="U338" s="94">
        <v>3</v>
      </c>
      <c r="V338" s="94">
        <v>1</v>
      </c>
      <c r="W338" s="1">
        <v>14</v>
      </c>
      <c r="X338" s="1">
        <v>2</v>
      </c>
      <c r="Y338" s="1">
        <v>1</v>
      </c>
      <c r="Z338" s="1">
        <v>5</v>
      </c>
      <c r="AA338" s="1"/>
      <c r="AB338" s="1"/>
      <c r="AG338" t="str">
        <f t="shared" si="63"/>
        <v>Holland</v>
      </c>
      <c r="AH338" t="s">
        <v>19</v>
      </c>
      <c r="AI338">
        <v>1</v>
      </c>
      <c r="AK338" s="77">
        <v>50</v>
      </c>
      <c r="AL338" s="79">
        <v>19</v>
      </c>
      <c r="AM338" s="79">
        <v>50</v>
      </c>
      <c r="AN338" s="82">
        <v>33775</v>
      </c>
      <c r="AO338" s="82">
        <f t="shared" si="64"/>
        <v>50019</v>
      </c>
      <c r="AP338" s="7" t="s">
        <v>656</v>
      </c>
      <c r="AQ338">
        <f t="shared" si="65"/>
        <v>5033775</v>
      </c>
      <c r="AU338">
        <v>38.229999999999997</v>
      </c>
      <c r="AV338">
        <v>0.63</v>
      </c>
      <c r="AW338">
        <v>37.6</v>
      </c>
    </row>
    <row r="339" spans="1:49" hidden="1" outlineLevel="1" x14ac:dyDescent="0.2">
      <c r="A339" t="s">
        <v>910</v>
      </c>
      <c r="B339" s="7" t="s">
        <v>315</v>
      </c>
      <c r="C339" s="1">
        <f t="shared" si="55"/>
        <v>421</v>
      </c>
      <c r="D339" s="7">
        <f>IF(N339&gt;0, RANK(N339,(N339:P339,Q339:AE339)),0)</f>
        <v>2</v>
      </c>
      <c r="E339" s="7">
        <f>IF(O339&gt;0,RANK(O339,(N339:P339,Q339:AE339)),0)</f>
        <v>1</v>
      </c>
      <c r="F339" s="7">
        <f t="shared" si="56"/>
        <v>6</v>
      </c>
      <c r="G339" s="45">
        <f t="shared" si="57"/>
        <v>223</v>
      </c>
      <c r="H339" s="48">
        <f t="shared" si="58"/>
        <v>0.52969121140142517</v>
      </c>
      <c r="I339" s="6"/>
      <c r="J339" s="2">
        <f t="shared" si="59"/>
        <v>0.2161520190023753</v>
      </c>
      <c r="K339" s="2">
        <f t="shared" si="60"/>
        <v>0.74584323040380052</v>
      </c>
      <c r="L339" s="2">
        <f t="shared" si="61"/>
        <v>4.7505938242280287E-3</v>
      </c>
      <c r="M339" s="2">
        <f t="shared" si="62"/>
        <v>3.3254156769596102E-2</v>
      </c>
      <c r="N339" s="94">
        <v>91</v>
      </c>
      <c r="O339" s="94">
        <v>314</v>
      </c>
      <c r="P339" s="94">
        <v>2</v>
      </c>
      <c r="Q339" s="1"/>
      <c r="R339" s="1"/>
      <c r="S339" s="1"/>
      <c r="T339" s="94"/>
      <c r="U339" s="94">
        <v>1</v>
      </c>
      <c r="V339" s="94">
        <v>2</v>
      </c>
      <c r="W339" s="1">
        <v>3</v>
      </c>
      <c r="X339" s="1">
        <v>1</v>
      </c>
      <c r="Y339" s="1">
        <v>4</v>
      </c>
      <c r="Z339" s="1">
        <v>3</v>
      </c>
      <c r="AA339" s="1"/>
      <c r="AB339" s="1"/>
      <c r="AG339" t="str">
        <f t="shared" si="63"/>
        <v>Hubbardton</v>
      </c>
      <c r="AH339" t="s">
        <v>102</v>
      </c>
      <c r="AI339">
        <v>1</v>
      </c>
      <c r="AK339" s="77">
        <v>50</v>
      </c>
      <c r="AL339" s="79">
        <v>21</v>
      </c>
      <c r="AM339" s="79">
        <v>40</v>
      </c>
      <c r="AN339" s="82">
        <v>34450</v>
      </c>
      <c r="AO339" s="82">
        <f t="shared" si="64"/>
        <v>50021</v>
      </c>
      <c r="AP339" s="7" t="s">
        <v>656</v>
      </c>
      <c r="AQ339">
        <f t="shared" si="65"/>
        <v>5034450</v>
      </c>
      <c r="AU339">
        <v>28.85</v>
      </c>
      <c r="AV339">
        <v>1.33</v>
      </c>
      <c r="AW339">
        <v>27.52</v>
      </c>
    </row>
    <row r="340" spans="1:49" hidden="1" outlineLevel="1" x14ac:dyDescent="0.2">
      <c r="A340" t="s">
        <v>290</v>
      </c>
      <c r="B340" s="7" t="s">
        <v>315</v>
      </c>
      <c r="C340" s="1">
        <f t="shared" si="55"/>
        <v>1401</v>
      </c>
      <c r="D340" s="7">
        <f>IF(N340&gt;0, RANK(N340,(N340:P340,Q340:AE340)),0)</f>
        <v>2</v>
      </c>
      <c r="E340" s="7">
        <f>IF(O340&gt;0,RANK(O340,(N340:P340,Q340:AE340)),0)</f>
        <v>1</v>
      </c>
      <c r="F340" s="7">
        <f t="shared" si="56"/>
        <v>4</v>
      </c>
      <c r="G340" s="45">
        <f t="shared" si="57"/>
        <v>472</v>
      </c>
      <c r="H340" s="48">
        <f t="shared" si="58"/>
        <v>0.33690221270521059</v>
      </c>
      <c r="I340" s="6"/>
      <c r="J340" s="2">
        <f t="shared" si="59"/>
        <v>0.3204853675945753</v>
      </c>
      <c r="K340" s="2">
        <f t="shared" si="60"/>
        <v>0.65738758029978583</v>
      </c>
      <c r="L340" s="2">
        <f t="shared" si="61"/>
        <v>4.9964311206281229E-3</v>
      </c>
      <c r="M340" s="2">
        <f t="shared" si="62"/>
        <v>1.713062098501069E-2</v>
      </c>
      <c r="N340" s="94">
        <v>449</v>
      </c>
      <c r="O340" s="94">
        <v>921</v>
      </c>
      <c r="P340" s="94">
        <v>7</v>
      </c>
      <c r="Q340" s="1"/>
      <c r="R340" s="1"/>
      <c r="S340" s="1"/>
      <c r="T340" s="94"/>
      <c r="U340" s="94">
        <v>3</v>
      </c>
      <c r="V340" s="94">
        <v>1</v>
      </c>
      <c r="W340" s="1">
        <v>2</v>
      </c>
      <c r="X340" s="1">
        <v>3</v>
      </c>
      <c r="Y340" s="1">
        <v>12</v>
      </c>
      <c r="Z340" s="1">
        <v>3</v>
      </c>
      <c r="AA340" s="1"/>
      <c r="AB340" s="1"/>
      <c r="AG340" t="str">
        <f t="shared" si="63"/>
        <v>Huntington</v>
      </c>
      <c r="AH340" t="s">
        <v>318</v>
      </c>
      <c r="AI340">
        <v>1</v>
      </c>
      <c r="AK340" s="77">
        <v>50</v>
      </c>
      <c r="AL340" s="79">
        <v>7</v>
      </c>
      <c r="AM340" s="79">
        <v>40</v>
      </c>
      <c r="AN340" s="82">
        <v>34600</v>
      </c>
      <c r="AO340" s="82">
        <f t="shared" si="64"/>
        <v>50007</v>
      </c>
      <c r="AP340" s="7" t="s">
        <v>656</v>
      </c>
      <c r="AQ340">
        <f t="shared" si="65"/>
        <v>5034600</v>
      </c>
      <c r="AU340">
        <v>38.15</v>
      </c>
      <c r="AV340">
        <v>0.01</v>
      </c>
      <c r="AW340">
        <v>38.14</v>
      </c>
    </row>
    <row r="341" spans="1:49" hidden="1" outlineLevel="1" x14ac:dyDescent="0.2">
      <c r="A341" t="s">
        <v>911</v>
      </c>
      <c r="B341" s="7" t="s">
        <v>315</v>
      </c>
      <c r="C341" s="1">
        <f t="shared" si="55"/>
        <v>1718</v>
      </c>
      <c r="D341" s="7">
        <f>IF(N341&gt;0, RANK(N341,(N341:P341,Q341:AE341)),0)</f>
        <v>2</v>
      </c>
      <c r="E341" s="7">
        <f>IF(O341&gt;0,RANK(O341,(N341:P341,Q341:AE341)),0)</f>
        <v>1</v>
      </c>
      <c r="F341" s="7">
        <f t="shared" si="56"/>
        <v>4</v>
      </c>
      <c r="G341" s="45">
        <f t="shared" si="57"/>
        <v>902</v>
      </c>
      <c r="H341" s="48">
        <f t="shared" si="58"/>
        <v>0.52502910360884747</v>
      </c>
      <c r="I341" s="6"/>
      <c r="J341" s="2">
        <f t="shared" si="59"/>
        <v>0.22118742724097787</v>
      </c>
      <c r="K341" s="2">
        <f t="shared" si="60"/>
        <v>0.74621653084982542</v>
      </c>
      <c r="L341" s="2">
        <f t="shared" si="61"/>
        <v>8.1490104772991845E-3</v>
      </c>
      <c r="M341" s="2">
        <f t="shared" si="62"/>
        <v>2.4447031431897553E-2</v>
      </c>
      <c r="N341" s="94">
        <v>380</v>
      </c>
      <c r="O341" s="94">
        <v>1282</v>
      </c>
      <c r="P341" s="94">
        <v>14</v>
      </c>
      <c r="Q341" s="1"/>
      <c r="R341" s="1"/>
      <c r="S341" s="1"/>
      <c r="T341" s="94"/>
      <c r="U341" s="94">
        <v>6</v>
      </c>
      <c r="V341" s="94">
        <v>2</v>
      </c>
      <c r="W341" s="1">
        <v>8</v>
      </c>
      <c r="X341" s="1">
        <v>4</v>
      </c>
      <c r="Y341" s="1">
        <v>16</v>
      </c>
      <c r="Z341" s="1">
        <v>6</v>
      </c>
      <c r="AA341" s="1"/>
      <c r="AB341" s="1"/>
      <c r="AG341" t="str">
        <f t="shared" si="63"/>
        <v>Hyde Park</v>
      </c>
      <c r="AH341" t="s">
        <v>18</v>
      </c>
      <c r="AI341">
        <v>1</v>
      </c>
      <c r="AK341" s="77">
        <v>50</v>
      </c>
      <c r="AL341" s="79">
        <v>15</v>
      </c>
      <c r="AM341" s="79">
        <v>25</v>
      </c>
      <c r="AN341" s="82">
        <v>35050</v>
      </c>
      <c r="AO341" s="82">
        <f t="shared" si="64"/>
        <v>50015</v>
      </c>
      <c r="AP341" s="7" t="s">
        <v>656</v>
      </c>
      <c r="AQ341">
        <f t="shared" si="65"/>
        <v>5035050</v>
      </c>
      <c r="AU341">
        <v>39</v>
      </c>
      <c r="AV341">
        <v>1.1200000000000001</v>
      </c>
      <c r="AW341">
        <v>37.880000000000003</v>
      </c>
    </row>
    <row r="342" spans="1:49" hidden="1" outlineLevel="1" x14ac:dyDescent="0.2">
      <c r="A342" t="s">
        <v>912</v>
      </c>
      <c r="B342" s="7" t="s">
        <v>315</v>
      </c>
      <c r="C342" s="1">
        <f t="shared" si="55"/>
        <v>258</v>
      </c>
      <c r="D342" s="7">
        <f>IF(N342&gt;0, RANK(N342,(N342:P342,Q342:AE342)),0)</f>
        <v>2</v>
      </c>
      <c r="E342" s="7">
        <f>IF(O342&gt;0,RANK(O342,(N342:P342,Q342:AE342)),0)</f>
        <v>1</v>
      </c>
      <c r="F342" s="7">
        <f t="shared" si="56"/>
        <v>4</v>
      </c>
      <c r="G342" s="45">
        <f t="shared" si="57"/>
        <v>160</v>
      </c>
      <c r="H342" s="48">
        <f t="shared" si="58"/>
        <v>0.62015503875968991</v>
      </c>
      <c r="I342" s="6"/>
      <c r="J342" s="2">
        <f t="shared" si="59"/>
        <v>0.1744186046511628</v>
      </c>
      <c r="K342" s="2">
        <f t="shared" si="60"/>
        <v>0.79457364341085268</v>
      </c>
      <c r="L342" s="2">
        <f t="shared" si="61"/>
        <v>1.1627906976744186E-2</v>
      </c>
      <c r="M342" s="2">
        <f t="shared" si="62"/>
        <v>1.9379844961240365E-2</v>
      </c>
      <c r="N342" s="94">
        <v>45</v>
      </c>
      <c r="O342" s="94">
        <v>205</v>
      </c>
      <c r="P342" s="94">
        <v>3</v>
      </c>
      <c r="Q342" s="1"/>
      <c r="R342" s="1"/>
      <c r="S342" s="1"/>
      <c r="T342" s="94"/>
      <c r="U342" s="94">
        <v>0</v>
      </c>
      <c r="V342" s="94">
        <v>0</v>
      </c>
      <c r="W342" s="1">
        <v>0</v>
      </c>
      <c r="X342" s="1">
        <v>1</v>
      </c>
      <c r="Y342" s="1">
        <v>4</v>
      </c>
      <c r="Z342" s="1">
        <v>0</v>
      </c>
      <c r="AA342" s="1"/>
      <c r="AB342" s="1"/>
      <c r="AG342" t="str">
        <f t="shared" si="63"/>
        <v>Ira</v>
      </c>
      <c r="AH342" t="s">
        <v>102</v>
      </c>
      <c r="AI342">
        <v>1</v>
      </c>
      <c r="AK342" s="77">
        <v>50</v>
      </c>
      <c r="AL342" s="79">
        <v>21</v>
      </c>
      <c r="AM342" s="79">
        <v>45</v>
      </c>
      <c r="AN342" s="82">
        <v>35425</v>
      </c>
      <c r="AO342" s="82">
        <f t="shared" si="64"/>
        <v>50021</v>
      </c>
      <c r="AP342" s="7" t="s">
        <v>656</v>
      </c>
      <c r="AQ342">
        <f t="shared" si="65"/>
        <v>5035425</v>
      </c>
      <c r="AU342">
        <v>21.32</v>
      </c>
      <c r="AV342">
        <v>0</v>
      </c>
      <c r="AW342">
        <v>21.32</v>
      </c>
    </row>
    <row r="343" spans="1:49" hidden="1" outlineLevel="1" x14ac:dyDescent="0.2">
      <c r="A343" t="s">
        <v>913</v>
      </c>
      <c r="B343" s="7" t="s">
        <v>315</v>
      </c>
      <c r="C343" s="1">
        <f t="shared" si="55"/>
        <v>665</v>
      </c>
      <c r="D343" s="7">
        <f>IF(N343&gt;0, RANK(N343,(N343:P343,Q343:AE343)),0)</f>
        <v>2</v>
      </c>
      <c r="E343" s="7">
        <f>IF(O343&gt;0,RANK(O343,(N343:P343,Q343:AE343)),0)</f>
        <v>1</v>
      </c>
      <c r="F343" s="7">
        <f t="shared" si="56"/>
        <v>3</v>
      </c>
      <c r="G343" s="45">
        <f t="shared" si="57"/>
        <v>458</v>
      </c>
      <c r="H343" s="48">
        <f t="shared" si="58"/>
        <v>0.68872180451127818</v>
      </c>
      <c r="I343" s="6"/>
      <c r="J343" s="2">
        <f t="shared" si="59"/>
        <v>0.11729323308270677</v>
      </c>
      <c r="K343" s="2">
        <f t="shared" si="60"/>
        <v>0.80601503759398496</v>
      </c>
      <c r="L343" s="2">
        <f t="shared" si="61"/>
        <v>2.2556390977443608E-2</v>
      </c>
      <c r="M343" s="2">
        <f t="shared" si="62"/>
        <v>5.4135338345864648E-2</v>
      </c>
      <c r="N343" s="94">
        <v>78</v>
      </c>
      <c r="O343" s="94">
        <v>536</v>
      </c>
      <c r="P343" s="94">
        <v>15</v>
      </c>
      <c r="Q343" s="1"/>
      <c r="R343" s="1"/>
      <c r="S343" s="1"/>
      <c r="T343" s="94"/>
      <c r="U343" s="94">
        <v>15</v>
      </c>
      <c r="V343" s="94">
        <v>0</v>
      </c>
      <c r="W343" s="1">
        <v>13</v>
      </c>
      <c r="X343" s="1">
        <v>0</v>
      </c>
      <c r="Y343" s="1">
        <v>6</v>
      </c>
      <c r="Z343" s="1">
        <v>2</v>
      </c>
      <c r="AA343" s="1"/>
      <c r="AB343" s="1"/>
      <c r="AG343" t="str">
        <f t="shared" si="63"/>
        <v>Irasburg</v>
      </c>
      <c r="AH343" t="s">
        <v>19</v>
      </c>
      <c r="AI343">
        <v>1</v>
      </c>
      <c r="AK343" s="77">
        <v>50</v>
      </c>
      <c r="AL343" s="79">
        <v>19</v>
      </c>
      <c r="AM343" s="79">
        <v>55</v>
      </c>
      <c r="AN343" s="82">
        <v>35575</v>
      </c>
      <c r="AO343" s="82">
        <f t="shared" si="64"/>
        <v>50019</v>
      </c>
      <c r="AP343" s="7" t="s">
        <v>656</v>
      </c>
      <c r="AQ343">
        <f t="shared" si="65"/>
        <v>5035575</v>
      </c>
      <c r="AU343">
        <v>40.590000000000003</v>
      </c>
      <c r="AV343">
        <v>0.06</v>
      </c>
      <c r="AW343">
        <v>40.53</v>
      </c>
    </row>
    <row r="344" spans="1:49" hidden="1" outlineLevel="1" x14ac:dyDescent="0.2">
      <c r="A344" t="s">
        <v>914</v>
      </c>
      <c r="B344" s="7" t="s">
        <v>315</v>
      </c>
      <c r="C344" s="1">
        <f t="shared" si="55"/>
        <v>349</v>
      </c>
      <c r="D344" s="7">
        <f>IF(N344&gt;0, RANK(N344,(N344:P344,Q344:AE344)),0)</f>
        <v>2</v>
      </c>
      <c r="E344" s="7">
        <f>IF(O344&gt;0,RANK(O344,(N344:P344,Q344:AE344)),0)</f>
        <v>1</v>
      </c>
      <c r="F344" s="7">
        <f t="shared" si="56"/>
        <v>4</v>
      </c>
      <c r="G344" s="45">
        <f t="shared" si="57"/>
        <v>182</v>
      </c>
      <c r="H344" s="48">
        <f t="shared" si="58"/>
        <v>0.52148997134670483</v>
      </c>
      <c r="I344" s="6"/>
      <c r="J344" s="2">
        <f t="shared" si="59"/>
        <v>0.2177650429799427</v>
      </c>
      <c r="K344" s="2">
        <f t="shared" si="60"/>
        <v>0.73925501432664753</v>
      </c>
      <c r="L344" s="2">
        <f t="shared" si="61"/>
        <v>8.5959885386819486E-3</v>
      </c>
      <c r="M344" s="2">
        <f t="shared" si="62"/>
        <v>3.4383954154727822E-2</v>
      </c>
      <c r="N344" s="94">
        <v>76</v>
      </c>
      <c r="O344" s="94">
        <v>258</v>
      </c>
      <c r="P344" s="94">
        <v>3</v>
      </c>
      <c r="Q344" s="1"/>
      <c r="R344" s="1"/>
      <c r="S344" s="1"/>
      <c r="T344" s="94"/>
      <c r="U344" s="94">
        <v>1</v>
      </c>
      <c r="V344" s="94">
        <v>3</v>
      </c>
      <c r="W344" s="1">
        <v>2</v>
      </c>
      <c r="X344" s="1">
        <v>0</v>
      </c>
      <c r="Y344" s="1">
        <v>4</v>
      </c>
      <c r="Z344" s="1">
        <v>2</v>
      </c>
      <c r="AA344" s="1"/>
      <c r="AB344" s="1"/>
      <c r="AG344" t="str">
        <f t="shared" si="63"/>
        <v>Isle La Motte</v>
      </c>
      <c r="AH344" t="s">
        <v>17</v>
      </c>
      <c r="AI344">
        <v>1</v>
      </c>
      <c r="AK344" s="77">
        <v>50</v>
      </c>
      <c r="AL344" s="79">
        <v>13</v>
      </c>
      <c r="AM344" s="79">
        <v>15</v>
      </c>
      <c r="AN344" s="82">
        <v>35875</v>
      </c>
      <c r="AO344" s="82">
        <f t="shared" si="64"/>
        <v>50013</v>
      </c>
      <c r="AP344" s="7" t="s">
        <v>656</v>
      </c>
      <c r="AQ344">
        <f t="shared" si="65"/>
        <v>5035875</v>
      </c>
      <c r="AU344">
        <v>16.66</v>
      </c>
      <c r="AV344">
        <v>8.6999999999999993</v>
      </c>
      <c r="AW344">
        <v>7.96</v>
      </c>
    </row>
    <row r="345" spans="1:49" hidden="1" outlineLevel="1" x14ac:dyDescent="0.2">
      <c r="A345" t="s">
        <v>915</v>
      </c>
      <c r="B345" s="7" t="s">
        <v>315</v>
      </c>
      <c r="C345" s="1">
        <f t="shared" si="55"/>
        <v>574</v>
      </c>
      <c r="D345" s="7">
        <f>IF(N345&gt;0, RANK(N345,(N345:P345,Q345:AE345)),0)</f>
        <v>2</v>
      </c>
      <c r="E345" s="7">
        <f>IF(O345&gt;0,RANK(O345,(N345:P345,Q345:AE345)),0)</f>
        <v>1</v>
      </c>
      <c r="F345" s="7">
        <f t="shared" si="56"/>
        <v>3</v>
      </c>
      <c r="G345" s="45">
        <f t="shared" si="57"/>
        <v>131</v>
      </c>
      <c r="H345" s="48">
        <f t="shared" si="58"/>
        <v>0.22822299651567945</v>
      </c>
      <c r="I345" s="6"/>
      <c r="J345" s="2">
        <f t="shared" si="59"/>
        <v>0.36759581881533099</v>
      </c>
      <c r="K345" s="2">
        <f t="shared" si="60"/>
        <v>0.59581881533101044</v>
      </c>
      <c r="L345" s="2">
        <f t="shared" si="61"/>
        <v>1.2195121951219513E-2</v>
      </c>
      <c r="M345" s="2">
        <f t="shared" si="62"/>
        <v>2.4390243902439056E-2</v>
      </c>
      <c r="N345" s="94">
        <v>211</v>
      </c>
      <c r="O345" s="94">
        <v>342</v>
      </c>
      <c r="P345" s="94">
        <v>7</v>
      </c>
      <c r="Q345" s="1"/>
      <c r="R345" s="1"/>
      <c r="S345" s="1"/>
      <c r="T345" s="94"/>
      <c r="U345" s="94">
        <v>0</v>
      </c>
      <c r="V345" s="94">
        <v>2</v>
      </c>
      <c r="W345" s="1">
        <v>1</v>
      </c>
      <c r="X345" s="1">
        <v>1</v>
      </c>
      <c r="Y345" s="1">
        <v>4</v>
      </c>
      <c r="Z345" s="1">
        <v>6</v>
      </c>
      <c r="AA345" s="1"/>
      <c r="AB345" s="1"/>
      <c r="AG345" t="str">
        <f t="shared" si="63"/>
        <v>Jamaica</v>
      </c>
      <c r="AH345" t="s">
        <v>103</v>
      </c>
      <c r="AI345">
        <v>1</v>
      </c>
      <c r="AK345" s="77">
        <v>50</v>
      </c>
      <c r="AL345" s="79">
        <v>25</v>
      </c>
      <c r="AM345" s="79">
        <v>45</v>
      </c>
      <c r="AN345" s="82">
        <v>36175</v>
      </c>
      <c r="AO345" s="82">
        <f t="shared" si="64"/>
        <v>50025</v>
      </c>
      <c r="AP345" s="7" t="s">
        <v>656</v>
      </c>
      <c r="AQ345">
        <f t="shared" si="65"/>
        <v>5036175</v>
      </c>
      <c r="AU345">
        <v>49.45</v>
      </c>
      <c r="AV345">
        <v>0.1</v>
      </c>
      <c r="AW345">
        <v>49.35</v>
      </c>
    </row>
    <row r="346" spans="1:49" hidden="1" outlineLevel="1" x14ac:dyDescent="0.2">
      <c r="A346" t="s">
        <v>771</v>
      </c>
      <c r="B346" s="7" t="s">
        <v>315</v>
      </c>
      <c r="C346" s="1">
        <f t="shared" si="55"/>
        <v>293</v>
      </c>
      <c r="D346" s="7">
        <f>IF(N346&gt;0, RANK(N346,(N346:P346,Q346:AE346)),0)</f>
        <v>2</v>
      </c>
      <c r="E346" s="7">
        <f>IF(O346&gt;0,RANK(O346,(N346:P346,Q346:AE346)),0)</f>
        <v>1</v>
      </c>
      <c r="F346" s="7">
        <f t="shared" si="56"/>
        <v>4</v>
      </c>
      <c r="G346" s="45">
        <f t="shared" si="57"/>
        <v>147</v>
      </c>
      <c r="H346" s="48">
        <f t="shared" si="58"/>
        <v>0.50170648464163825</v>
      </c>
      <c r="I346" s="6"/>
      <c r="J346" s="2">
        <f t="shared" si="59"/>
        <v>0.20477815699658702</v>
      </c>
      <c r="K346" s="2">
        <f t="shared" si="60"/>
        <v>0.70648464163822522</v>
      </c>
      <c r="L346" s="2">
        <f t="shared" si="61"/>
        <v>2.0477815699658702E-2</v>
      </c>
      <c r="M346" s="2">
        <f t="shared" si="62"/>
        <v>6.825938566552911E-2</v>
      </c>
      <c r="N346" s="94">
        <v>60</v>
      </c>
      <c r="O346" s="94">
        <v>207</v>
      </c>
      <c r="P346" s="94">
        <v>6</v>
      </c>
      <c r="Q346" s="1"/>
      <c r="R346" s="1"/>
      <c r="S346" s="1"/>
      <c r="T346" s="94"/>
      <c r="U346" s="94">
        <v>10</v>
      </c>
      <c r="V346" s="94">
        <v>1</v>
      </c>
      <c r="W346" s="1">
        <v>4</v>
      </c>
      <c r="X346" s="1">
        <v>2</v>
      </c>
      <c r="Y346" s="1">
        <v>2</v>
      </c>
      <c r="Z346" s="1">
        <v>1</v>
      </c>
      <c r="AA346" s="1"/>
      <c r="AB346" s="1"/>
      <c r="AG346" t="str">
        <f t="shared" si="63"/>
        <v>Jay</v>
      </c>
      <c r="AH346" t="s">
        <v>19</v>
      </c>
      <c r="AI346">
        <v>1</v>
      </c>
      <c r="AK346" s="77">
        <v>50</v>
      </c>
      <c r="AL346" s="79">
        <v>19</v>
      </c>
      <c r="AM346" s="79">
        <v>60</v>
      </c>
      <c r="AN346" s="82">
        <v>36325</v>
      </c>
      <c r="AO346" s="82">
        <f t="shared" si="64"/>
        <v>50019</v>
      </c>
      <c r="AP346" s="7" t="s">
        <v>656</v>
      </c>
      <c r="AQ346">
        <f t="shared" si="65"/>
        <v>5036325</v>
      </c>
      <c r="AU346">
        <v>33.96</v>
      </c>
      <c r="AV346">
        <v>0.04</v>
      </c>
      <c r="AW346">
        <v>33.92</v>
      </c>
    </row>
    <row r="347" spans="1:49" hidden="1" outlineLevel="1" x14ac:dyDescent="0.2">
      <c r="A347" t="s">
        <v>916</v>
      </c>
      <c r="B347" s="7" t="s">
        <v>315</v>
      </c>
      <c r="C347" s="1">
        <f t="shared" si="55"/>
        <v>3635</v>
      </c>
      <c r="D347" s="7">
        <f>IF(N347&gt;0, RANK(N347,(N347:P347,Q347:AE347)),0)</f>
        <v>2</v>
      </c>
      <c r="E347" s="7">
        <f>IF(O347&gt;0,RANK(O347,(N347:P347,Q347:AE347)),0)</f>
        <v>1</v>
      </c>
      <c r="F347" s="7">
        <f t="shared" si="56"/>
        <v>4</v>
      </c>
      <c r="G347" s="45">
        <f t="shared" si="57"/>
        <v>1760</v>
      </c>
      <c r="H347" s="48">
        <f t="shared" si="58"/>
        <v>0.48418156808803303</v>
      </c>
      <c r="I347" s="6"/>
      <c r="J347" s="2">
        <f t="shared" si="59"/>
        <v>0.2484181568088033</v>
      </c>
      <c r="K347" s="2">
        <f t="shared" si="60"/>
        <v>0.73259972489683634</v>
      </c>
      <c r="L347" s="2">
        <f t="shared" si="61"/>
        <v>4.9518569463548835E-3</v>
      </c>
      <c r="M347" s="2">
        <f t="shared" si="62"/>
        <v>1.4030261348005477E-2</v>
      </c>
      <c r="N347" s="94">
        <v>903</v>
      </c>
      <c r="O347" s="94">
        <v>2663</v>
      </c>
      <c r="P347" s="94">
        <v>18</v>
      </c>
      <c r="Q347" s="1"/>
      <c r="R347" s="1"/>
      <c r="S347" s="1"/>
      <c r="T347" s="94"/>
      <c r="U347" s="94">
        <v>14</v>
      </c>
      <c r="V347" s="94">
        <v>9</v>
      </c>
      <c r="W347" s="1">
        <v>4</v>
      </c>
      <c r="X347" s="1">
        <v>1</v>
      </c>
      <c r="Y347" s="1">
        <v>19</v>
      </c>
      <c r="Z347" s="1">
        <v>4</v>
      </c>
      <c r="AA347" s="1"/>
      <c r="AB347" s="1"/>
      <c r="AG347" t="str">
        <f t="shared" si="63"/>
        <v>Jericho</v>
      </c>
      <c r="AH347" t="s">
        <v>318</v>
      </c>
      <c r="AI347">
        <v>1</v>
      </c>
      <c r="AK347" s="77">
        <v>50</v>
      </c>
      <c r="AL347" s="79">
        <v>7</v>
      </c>
      <c r="AM347" s="79">
        <v>45</v>
      </c>
      <c r="AN347" s="82">
        <v>36700</v>
      </c>
      <c r="AO347" s="82">
        <f t="shared" si="64"/>
        <v>50007</v>
      </c>
      <c r="AP347" s="7" t="s">
        <v>656</v>
      </c>
      <c r="AQ347">
        <f t="shared" si="65"/>
        <v>5036700</v>
      </c>
      <c r="AU347">
        <v>35.450000000000003</v>
      </c>
      <c r="AV347">
        <v>0.05</v>
      </c>
      <c r="AW347">
        <v>35.39</v>
      </c>
    </row>
    <row r="348" spans="1:49" hidden="1" outlineLevel="1" x14ac:dyDescent="0.2">
      <c r="A348" t="s">
        <v>92</v>
      </c>
      <c r="B348" s="7" t="s">
        <v>315</v>
      </c>
      <c r="C348" s="1">
        <f t="shared" si="55"/>
        <v>1569</v>
      </c>
      <c r="D348" s="7">
        <f>IF(N348&gt;0, RANK(N348,(N348:P348,Q348:AE348)),0)</f>
        <v>2</v>
      </c>
      <c r="E348" s="7">
        <f>IF(O348&gt;0,RANK(O348,(N348:P348,Q348:AE348)),0)</f>
        <v>1</v>
      </c>
      <c r="F348" s="7">
        <f t="shared" si="56"/>
        <v>4</v>
      </c>
      <c r="G348" s="45">
        <f t="shared" si="57"/>
        <v>615</v>
      </c>
      <c r="H348" s="48">
        <f t="shared" si="58"/>
        <v>0.39196940726577439</v>
      </c>
      <c r="I348" s="6"/>
      <c r="J348" s="2">
        <f t="shared" si="59"/>
        <v>0.28744423199490121</v>
      </c>
      <c r="K348" s="2">
        <f t="shared" si="60"/>
        <v>0.67941363926067555</v>
      </c>
      <c r="L348" s="2">
        <f t="shared" si="61"/>
        <v>5.7361376673040155E-3</v>
      </c>
      <c r="M348" s="2">
        <f t="shared" si="62"/>
        <v>2.7405991077119222E-2</v>
      </c>
      <c r="N348" s="94">
        <v>451</v>
      </c>
      <c r="O348" s="94">
        <v>1066</v>
      </c>
      <c r="P348" s="94">
        <v>9</v>
      </c>
      <c r="Q348" s="1"/>
      <c r="R348" s="1"/>
      <c r="S348" s="1"/>
      <c r="T348" s="94"/>
      <c r="U348" s="94">
        <v>4</v>
      </c>
      <c r="V348" s="94">
        <v>5</v>
      </c>
      <c r="W348" s="1">
        <v>5</v>
      </c>
      <c r="X348" s="1">
        <v>8</v>
      </c>
      <c r="Y348" s="1">
        <v>15</v>
      </c>
      <c r="Z348" s="1">
        <v>6</v>
      </c>
      <c r="AA348" s="1"/>
      <c r="AB348" s="1"/>
      <c r="AG348" t="str">
        <f t="shared" si="63"/>
        <v>Johnson</v>
      </c>
      <c r="AH348" t="s">
        <v>18</v>
      </c>
      <c r="AI348">
        <v>1</v>
      </c>
      <c r="AK348" s="77">
        <v>50</v>
      </c>
      <c r="AL348" s="79">
        <v>15</v>
      </c>
      <c r="AM348" s="79">
        <v>30</v>
      </c>
      <c r="AN348" s="82">
        <v>37075</v>
      </c>
      <c r="AO348" s="82">
        <f t="shared" si="64"/>
        <v>50015</v>
      </c>
      <c r="AP348" s="7" t="s">
        <v>656</v>
      </c>
      <c r="AQ348">
        <f t="shared" si="65"/>
        <v>5037075</v>
      </c>
      <c r="AU348">
        <v>45.09</v>
      </c>
      <c r="AV348">
        <v>0.01</v>
      </c>
      <c r="AW348">
        <v>45.08</v>
      </c>
    </row>
    <row r="349" spans="1:49" hidden="1" outlineLevel="1" x14ac:dyDescent="0.2">
      <c r="A349" t="s">
        <v>929</v>
      </c>
      <c r="B349" s="7" t="s">
        <v>315</v>
      </c>
      <c r="C349" s="1">
        <f t="shared" si="55"/>
        <v>825</v>
      </c>
      <c r="D349" s="7">
        <f>IF(N349&gt;0, RANK(N349,(N349:P349,Q349:AE349)),0)</f>
        <v>2</v>
      </c>
      <c r="E349" s="7">
        <f>IF(O349&gt;0,RANK(O349,(N349:P349,Q349:AE349)),0)</f>
        <v>1</v>
      </c>
      <c r="F349" s="7">
        <f t="shared" si="56"/>
        <v>4</v>
      </c>
      <c r="G349" s="45">
        <f t="shared" si="57"/>
        <v>361</v>
      </c>
      <c r="H349" s="48">
        <f t="shared" si="58"/>
        <v>0.43757575757575756</v>
      </c>
      <c r="I349" s="6"/>
      <c r="J349" s="2">
        <f t="shared" si="59"/>
        <v>0.263030303030303</v>
      </c>
      <c r="K349" s="2">
        <f t="shared" si="60"/>
        <v>0.70060606060606057</v>
      </c>
      <c r="L349" s="2">
        <f t="shared" si="61"/>
        <v>4.8484848484848485E-3</v>
      </c>
      <c r="M349" s="2">
        <f t="shared" si="62"/>
        <v>3.1515151515151635E-2</v>
      </c>
      <c r="N349" s="94">
        <v>217</v>
      </c>
      <c r="O349" s="94">
        <v>578</v>
      </c>
      <c r="P349" s="94">
        <v>4</v>
      </c>
      <c r="Q349" s="1"/>
      <c r="R349" s="1"/>
      <c r="S349" s="1"/>
      <c r="T349" s="94"/>
      <c r="U349" s="94">
        <v>2</v>
      </c>
      <c r="V349" s="94">
        <v>2</v>
      </c>
      <c r="W349" s="1">
        <v>3</v>
      </c>
      <c r="X349" s="1">
        <v>3</v>
      </c>
      <c r="Y349" s="1">
        <v>12</v>
      </c>
      <c r="Z349" s="1">
        <v>4</v>
      </c>
      <c r="AA349" s="1"/>
      <c r="AB349" s="1"/>
      <c r="AG349" t="str">
        <f t="shared" si="63"/>
        <v>Killington</v>
      </c>
      <c r="AH349" t="s">
        <v>102</v>
      </c>
      <c r="AI349">
        <v>1</v>
      </c>
      <c r="AK349" s="77">
        <v>50</v>
      </c>
      <c r="AL349" s="79">
        <v>21</v>
      </c>
      <c r="AM349" s="79">
        <v>47</v>
      </c>
      <c r="AN349" s="82">
        <v>37685</v>
      </c>
      <c r="AO349" s="82">
        <f t="shared" si="64"/>
        <v>50021</v>
      </c>
      <c r="AP349" s="7" t="s">
        <v>656</v>
      </c>
      <c r="AQ349">
        <f t="shared" si="65"/>
        <v>5037685</v>
      </c>
      <c r="AU349">
        <v>46.86</v>
      </c>
      <c r="AV349">
        <v>0.22</v>
      </c>
      <c r="AW349">
        <v>46.63</v>
      </c>
    </row>
    <row r="350" spans="1:49" hidden="1" outlineLevel="1" x14ac:dyDescent="0.2">
      <c r="A350" t="s">
        <v>930</v>
      </c>
      <c r="B350" s="7" t="s">
        <v>315</v>
      </c>
      <c r="C350" s="1">
        <f t="shared" si="55"/>
        <v>328</v>
      </c>
      <c r="D350" s="7">
        <f>IF(N350&gt;0, RANK(N350,(N350:P350,Q350:AE350)),0)</f>
        <v>2</v>
      </c>
      <c r="E350" s="7">
        <f>IF(O350&gt;0,RANK(O350,(N350:P350,Q350:AE350)),0)</f>
        <v>1</v>
      </c>
      <c r="F350" s="7">
        <f t="shared" si="56"/>
        <v>0</v>
      </c>
      <c r="G350" s="45">
        <f t="shared" si="57"/>
        <v>164</v>
      </c>
      <c r="H350" s="48">
        <f t="shared" si="58"/>
        <v>0.5</v>
      </c>
      <c r="I350" s="6"/>
      <c r="J350" s="2">
        <f t="shared" si="59"/>
        <v>0.2347560975609756</v>
      </c>
      <c r="K350" s="2">
        <f t="shared" si="60"/>
        <v>0.7347560975609756</v>
      </c>
      <c r="L350" s="2">
        <f t="shared" si="61"/>
        <v>0</v>
      </c>
      <c r="M350" s="2">
        <f t="shared" si="62"/>
        <v>3.0487804878048808E-2</v>
      </c>
      <c r="N350" s="94">
        <v>77</v>
      </c>
      <c r="O350" s="94">
        <v>241</v>
      </c>
      <c r="P350" s="94">
        <v>0</v>
      </c>
      <c r="Q350" s="1"/>
      <c r="R350" s="1"/>
      <c r="S350" s="1"/>
      <c r="T350" s="94"/>
      <c r="U350" s="94">
        <v>3</v>
      </c>
      <c r="V350" s="94">
        <v>0</v>
      </c>
      <c r="W350" s="1">
        <v>1</v>
      </c>
      <c r="X350" s="1">
        <v>1</v>
      </c>
      <c r="Y350" s="1">
        <v>5</v>
      </c>
      <c r="Z350" s="1">
        <v>0</v>
      </c>
      <c r="AA350" s="1"/>
      <c r="AB350" s="1"/>
      <c r="AG350" t="str">
        <f t="shared" si="63"/>
        <v>Kirby</v>
      </c>
      <c r="AH350" t="s">
        <v>317</v>
      </c>
      <c r="AI350">
        <v>1</v>
      </c>
      <c r="AK350" s="77">
        <v>50</v>
      </c>
      <c r="AL350" s="79">
        <v>5</v>
      </c>
      <c r="AM350" s="79">
        <v>30</v>
      </c>
      <c r="AN350" s="82">
        <v>37900</v>
      </c>
      <c r="AO350" s="82">
        <f t="shared" si="64"/>
        <v>50005</v>
      </c>
      <c r="AP350" s="7" t="s">
        <v>656</v>
      </c>
      <c r="AQ350">
        <f t="shared" si="65"/>
        <v>5037900</v>
      </c>
      <c r="AU350">
        <v>24.43</v>
      </c>
      <c r="AV350">
        <v>0.02</v>
      </c>
      <c r="AW350">
        <v>24.41</v>
      </c>
    </row>
    <row r="351" spans="1:49" hidden="1" outlineLevel="1" x14ac:dyDescent="0.2">
      <c r="A351" t="s">
        <v>931</v>
      </c>
      <c r="B351" s="7" t="s">
        <v>315</v>
      </c>
      <c r="C351" s="1">
        <f t="shared" si="55"/>
        <v>135</v>
      </c>
      <c r="D351" s="7">
        <f>IF(N351&gt;0, RANK(N351,(N351:P351,Q351:AE351)),0)</f>
        <v>2</v>
      </c>
      <c r="E351" s="7">
        <f>IF(O351&gt;0,RANK(O351,(N351:P351,Q351:AE351)),0)</f>
        <v>1</v>
      </c>
      <c r="F351" s="7">
        <f t="shared" si="56"/>
        <v>0</v>
      </c>
      <c r="G351" s="45">
        <f t="shared" si="57"/>
        <v>63</v>
      </c>
      <c r="H351" s="48">
        <f t="shared" si="58"/>
        <v>0.46666666666666667</v>
      </c>
      <c r="I351" s="6"/>
      <c r="J351" s="2">
        <f t="shared" si="59"/>
        <v>0.26666666666666666</v>
      </c>
      <c r="K351" s="2">
        <f t="shared" si="60"/>
        <v>0.73333333333333328</v>
      </c>
      <c r="L351" s="2">
        <f t="shared" si="61"/>
        <v>0</v>
      </c>
      <c r="M351" s="2">
        <f t="shared" si="62"/>
        <v>1.1102230246251565E-16</v>
      </c>
      <c r="N351" s="94">
        <v>36</v>
      </c>
      <c r="O351" s="94">
        <v>99</v>
      </c>
      <c r="P351" s="94">
        <v>0</v>
      </c>
      <c r="Q351" s="1"/>
      <c r="R351" s="1"/>
      <c r="S351" s="1"/>
      <c r="T351" s="94"/>
      <c r="U351" s="94">
        <v>0</v>
      </c>
      <c r="V351" s="94">
        <v>0</v>
      </c>
      <c r="W351" s="1">
        <v>0</v>
      </c>
      <c r="X351" s="1">
        <v>0</v>
      </c>
      <c r="Y351" s="1">
        <v>0</v>
      </c>
      <c r="Z351" s="1">
        <v>0</v>
      </c>
      <c r="AA351" s="1"/>
      <c r="AB351" s="1"/>
      <c r="AG351" t="str">
        <f t="shared" si="63"/>
        <v>Landgrove</v>
      </c>
      <c r="AH351" t="s">
        <v>316</v>
      </c>
      <c r="AI351">
        <v>1</v>
      </c>
      <c r="AK351" s="77">
        <v>50</v>
      </c>
      <c r="AL351" s="79">
        <v>3</v>
      </c>
      <c r="AM351" s="79">
        <v>20</v>
      </c>
      <c r="AN351" s="82">
        <v>39025</v>
      </c>
      <c r="AO351" s="82">
        <f t="shared" si="64"/>
        <v>50003</v>
      </c>
      <c r="AP351" s="7" t="s">
        <v>656</v>
      </c>
      <c r="AQ351">
        <f t="shared" si="65"/>
        <v>5039025</v>
      </c>
      <c r="AU351">
        <v>9.1199999999999992</v>
      </c>
      <c r="AV351">
        <v>0</v>
      </c>
      <c r="AW351">
        <v>9.1199999999999992</v>
      </c>
    </row>
    <row r="352" spans="1:49" hidden="1" outlineLevel="1" x14ac:dyDescent="0.2">
      <c r="A352" t="s">
        <v>156</v>
      </c>
      <c r="B352" s="7" t="s">
        <v>315</v>
      </c>
      <c r="C352" s="1">
        <f t="shared" si="55"/>
        <v>540</v>
      </c>
      <c r="D352" s="7">
        <f>IF(N352&gt;0, RANK(N352,(N352:P352,Q352:AE352)),0)</f>
        <v>2</v>
      </c>
      <c r="E352" s="7">
        <f>IF(O352&gt;0,RANK(O352,(N352:P352,Q352:AE352)),0)</f>
        <v>1</v>
      </c>
      <c r="F352" s="7">
        <f t="shared" si="56"/>
        <v>3</v>
      </c>
      <c r="G352" s="45">
        <f t="shared" si="57"/>
        <v>298</v>
      </c>
      <c r="H352" s="48">
        <f t="shared" si="58"/>
        <v>0.55185185185185182</v>
      </c>
      <c r="I352" s="6"/>
      <c r="J352" s="2">
        <f t="shared" si="59"/>
        <v>0.19259259259259259</v>
      </c>
      <c r="K352" s="2">
        <f t="shared" si="60"/>
        <v>0.74444444444444446</v>
      </c>
      <c r="L352" s="2">
        <f t="shared" si="61"/>
        <v>1.4814814814814815E-2</v>
      </c>
      <c r="M352" s="2">
        <f t="shared" si="62"/>
        <v>4.8148148148148072E-2</v>
      </c>
      <c r="N352" s="94">
        <v>104</v>
      </c>
      <c r="O352" s="94">
        <v>402</v>
      </c>
      <c r="P352" s="94">
        <v>8</v>
      </c>
      <c r="Q352" s="1"/>
      <c r="R352" s="1"/>
      <c r="S352" s="1"/>
      <c r="T352" s="94"/>
      <c r="U352" s="94">
        <v>7</v>
      </c>
      <c r="V352" s="94">
        <v>4</v>
      </c>
      <c r="W352" s="1">
        <v>1</v>
      </c>
      <c r="X352" s="1">
        <v>4</v>
      </c>
      <c r="Y352" s="1">
        <v>7</v>
      </c>
      <c r="Z352" s="1">
        <v>3</v>
      </c>
      <c r="AA352" s="1"/>
      <c r="AB352" s="1"/>
      <c r="AG352" t="str">
        <f t="shared" si="63"/>
        <v>Leicester</v>
      </c>
      <c r="AH352" t="s">
        <v>314</v>
      </c>
      <c r="AI352">
        <v>1</v>
      </c>
      <c r="AK352" s="77">
        <v>50</v>
      </c>
      <c r="AL352" s="79">
        <v>1</v>
      </c>
      <c r="AM352" s="79">
        <v>45</v>
      </c>
      <c r="AN352" s="82">
        <v>39325</v>
      </c>
      <c r="AO352" s="82">
        <f t="shared" si="64"/>
        <v>50001</v>
      </c>
      <c r="AP352" s="7" t="s">
        <v>656</v>
      </c>
      <c r="AQ352">
        <f t="shared" si="65"/>
        <v>5039325</v>
      </c>
      <c r="AU352">
        <v>21.99</v>
      </c>
      <c r="AV352">
        <v>0.71</v>
      </c>
      <c r="AW352">
        <v>21.28</v>
      </c>
    </row>
    <row r="353" spans="1:49" hidden="1" outlineLevel="1" x14ac:dyDescent="0.2">
      <c r="A353" t="s">
        <v>354</v>
      </c>
      <c r="B353" s="7" t="s">
        <v>315</v>
      </c>
      <c r="C353" s="1">
        <f t="shared" si="55"/>
        <v>50</v>
      </c>
      <c r="D353" s="7">
        <f>IF(N353&gt;0, RANK(N353,(N353:P353,Q353:AE353)),0)</f>
        <v>2</v>
      </c>
      <c r="E353" s="7">
        <f>IF(O353&gt;0,RANK(O353,(N353:P353,Q353:AE353)),0)</f>
        <v>1</v>
      </c>
      <c r="F353" s="7">
        <f t="shared" si="56"/>
        <v>0</v>
      </c>
      <c r="G353" s="45">
        <f t="shared" si="57"/>
        <v>30</v>
      </c>
      <c r="H353" s="48">
        <f t="shared" si="58"/>
        <v>0.6</v>
      </c>
      <c r="I353" s="6"/>
      <c r="J353" s="2">
        <f t="shared" si="59"/>
        <v>0.18</v>
      </c>
      <c r="K353" s="2">
        <f t="shared" si="60"/>
        <v>0.78</v>
      </c>
      <c r="L353" s="2">
        <f t="shared" si="61"/>
        <v>0</v>
      </c>
      <c r="M353" s="2">
        <f t="shared" si="62"/>
        <v>4.0000000000000036E-2</v>
      </c>
      <c r="N353" s="94">
        <v>9</v>
      </c>
      <c r="O353" s="94">
        <v>39</v>
      </c>
      <c r="P353" s="94">
        <v>0</v>
      </c>
      <c r="Q353" s="1"/>
      <c r="R353" s="1"/>
      <c r="S353" s="1"/>
      <c r="T353" s="94"/>
      <c r="U353" s="94">
        <v>0</v>
      </c>
      <c r="V353" s="94">
        <v>0</v>
      </c>
      <c r="W353" s="1">
        <v>1</v>
      </c>
      <c r="X353" s="1">
        <v>0</v>
      </c>
      <c r="Y353" s="1">
        <v>0</v>
      </c>
      <c r="Z353" s="1">
        <v>1</v>
      </c>
      <c r="AA353" s="1"/>
      <c r="AB353" s="1"/>
      <c r="AG353" t="str">
        <f t="shared" si="63"/>
        <v>Lemington</v>
      </c>
      <c r="AH353" t="s">
        <v>96</v>
      </c>
      <c r="AI353">
        <v>1</v>
      </c>
      <c r="AK353" s="77">
        <v>50</v>
      </c>
      <c r="AL353" s="79">
        <v>9</v>
      </c>
      <c r="AM353" s="79">
        <v>60</v>
      </c>
      <c r="AN353" s="82">
        <v>39700</v>
      </c>
      <c r="AO353" s="82">
        <f t="shared" si="64"/>
        <v>50009</v>
      </c>
      <c r="AP353" s="7" t="s">
        <v>656</v>
      </c>
      <c r="AQ353">
        <f t="shared" si="65"/>
        <v>5039700</v>
      </c>
      <c r="AU353">
        <v>35.26</v>
      </c>
      <c r="AV353">
        <v>0</v>
      </c>
      <c r="AW353">
        <v>35.26</v>
      </c>
    </row>
    <row r="354" spans="1:49" hidden="1" outlineLevel="1" x14ac:dyDescent="0.2">
      <c r="A354" t="s">
        <v>741</v>
      </c>
      <c r="B354" s="7" t="s">
        <v>315</v>
      </c>
      <c r="C354" s="1">
        <f t="shared" si="55"/>
        <v>945</v>
      </c>
      <c r="D354" s="7">
        <f>IF(N354&gt;0, RANK(N354,(N354:P354,Q354:AE354)),0)</f>
        <v>2</v>
      </c>
      <c r="E354" s="7">
        <f>IF(O354&gt;0,RANK(O354,(N354:P354,Q354:AE354)),0)</f>
        <v>1</v>
      </c>
      <c r="F354" s="7">
        <f t="shared" si="56"/>
        <v>6</v>
      </c>
      <c r="G354" s="45">
        <f t="shared" si="57"/>
        <v>223</v>
      </c>
      <c r="H354" s="48">
        <f t="shared" si="58"/>
        <v>0.23597883597883598</v>
      </c>
      <c r="I354" s="6"/>
      <c r="J354" s="2">
        <f t="shared" si="59"/>
        <v>0.37037037037037035</v>
      </c>
      <c r="K354" s="2">
        <f t="shared" si="60"/>
        <v>0.6063492063492063</v>
      </c>
      <c r="L354" s="2">
        <f t="shared" si="61"/>
        <v>1.0582010582010583E-3</v>
      </c>
      <c r="M354" s="2">
        <f t="shared" si="62"/>
        <v>2.2222222222222289E-2</v>
      </c>
      <c r="N354" s="94">
        <v>350</v>
      </c>
      <c r="O354" s="94">
        <v>573</v>
      </c>
      <c r="P354" s="94">
        <v>1</v>
      </c>
      <c r="Q354" s="1"/>
      <c r="R354" s="1"/>
      <c r="S354" s="1"/>
      <c r="T354" s="94"/>
      <c r="U354" s="94">
        <v>1</v>
      </c>
      <c r="V354" s="94">
        <v>4</v>
      </c>
      <c r="W354" s="1">
        <v>1</v>
      </c>
      <c r="X354" s="1">
        <v>1</v>
      </c>
      <c r="Y354" s="1">
        <v>11</v>
      </c>
      <c r="Z354" s="1">
        <v>3</v>
      </c>
      <c r="AA354" s="1"/>
      <c r="AB354" s="1"/>
      <c r="AG354" t="str">
        <f t="shared" si="63"/>
        <v>Lincoln</v>
      </c>
      <c r="AH354" t="s">
        <v>314</v>
      </c>
      <c r="AI354">
        <v>1</v>
      </c>
      <c r="AK354" s="77">
        <v>50</v>
      </c>
      <c r="AL354" s="79">
        <v>1</v>
      </c>
      <c r="AM354" s="79">
        <v>50</v>
      </c>
      <c r="AN354" s="82">
        <v>40075</v>
      </c>
      <c r="AO354" s="82">
        <f t="shared" si="64"/>
        <v>50001</v>
      </c>
      <c r="AP354" s="7" t="s">
        <v>656</v>
      </c>
      <c r="AQ354">
        <f t="shared" si="65"/>
        <v>5040075</v>
      </c>
      <c r="AU354">
        <v>44.02</v>
      </c>
      <c r="AV354">
        <v>0.03</v>
      </c>
      <c r="AW354">
        <v>43.99</v>
      </c>
    </row>
    <row r="355" spans="1:49" hidden="1" outlineLevel="1" x14ac:dyDescent="0.2">
      <c r="A355" t="s">
        <v>802</v>
      </c>
      <c r="B355" s="7" t="s">
        <v>315</v>
      </c>
      <c r="C355" s="1">
        <f t="shared" si="55"/>
        <v>1106</v>
      </c>
      <c r="D355" s="7">
        <f>IF(N355&gt;0, RANK(N355,(N355:P355,Q355:AE355)),0)</f>
        <v>2</v>
      </c>
      <c r="E355" s="7">
        <f>IF(O355&gt;0,RANK(O355,(N355:P355,Q355:AE355)),0)</f>
        <v>1</v>
      </c>
      <c r="F355" s="7">
        <f t="shared" si="56"/>
        <v>3</v>
      </c>
      <c r="G355" s="45">
        <f t="shared" si="57"/>
        <v>439</v>
      </c>
      <c r="H355" s="48">
        <f t="shared" si="58"/>
        <v>0.39692585895117538</v>
      </c>
      <c r="I355" s="6"/>
      <c r="J355" s="2">
        <f t="shared" si="59"/>
        <v>0.28300180831826399</v>
      </c>
      <c r="K355" s="2">
        <f t="shared" si="60"/>
        <v>0.67992766726943943</v>
      </c>
      <c r="L355" s="2">
        <f t="shared" si="61"/>
        <v>1.8083182640144666E-2</v>
      </c>
      <c r="M355" s="2">
        <f t="shared" si="62"/>
        <v>1.8987341772151969E-2</v>
      </c>
      <c r="N355" s="94">
        <v>313</v>
      </c>
      <c r="O355" s="94">
        <v>752</v>
      </c>
      <c r="P355" s="94">
        <v>20</v>
      </c>
      <c r="Q355" s="1"/>
      <c r="R355" s="1"/>
      <c r="S355" s="1"/>
      <c r="T355" s="94"/>
      <c r="U355" s="94">
        <v>0</v>
      </c>
      <c r="V355" s="94">
        <v>0</v>
      </c>
      <c r="W355" s="1">
        <v>1</v>
      </c>
      <c r="X355" s="1">
        <v>1</v>
      </c>
      <c r="Y355" s="1">
        <v>13</v>
      </c>
      <c r="Z355" s="1">
        <v>6</v>
      </c>
      <c r="AA355" s="1"/>
      <c r="AB355" s="1"/>
      <c r="AG355" t="str">
        <f t="shared" si="63"/>
        <v>Londonderry</v>
      </c>
      <c r="AH355" t="s">
        <v>103</v>
      </c>
      <c r="AI355">
        <v>1</v>
      </c>
      <c r="AK355" s="77">
        <v>50</v>
      </c>
      <c r="AL355" s="79">
        <v>25</v>
      </c>
      <c r="AM355" s="79">
        <v>50</v>
      </c>
      <c r="AN355" s="82">
        <v>40225</v>
      </c>
      <c r="AO355" s="82">
        <f t="shared" si="64"/>
        <v>50025</v>
      </c>
      <c r="AP355" s="7" t="s">
        <v>656</v>
      </c>
      <c r="AQ355">
        <f t="shared" si="65"/>
        <v>5040225</v>
      </c>
      <c r="AU355">
        <v>35.869999999999997</v>
      </c>
      <c r="AV355">
        <v>0.21</v>
      </c>
      <c r="AW355">
        <v>35.67</v>
      </c>
    </row>
    <row r="356" spans="1:49" hidden="1" outlineLevel="1" x14ac:dyDescent="0.2">
      <c r="A356" t="s">
        <v>613</v>
      </c>
      <c r="B356" s="7" t="s">
        <v>315</v>
      </c>
      <c r="C356" s="1">
        <f t="shared" si="55"/>
        <v>476</v>
      </c>
      <c r="D356" s="7">
        <f>IF(N356&gt;0, RANK(N356,(N356:P356,Q356:AE356)),0)</f>
        <v>2</v>
      </c>
      <c r="E356" s="7">
        <f>IF(O356&gt;0,RANK(O356,(N356:P356,Q356:AE356)),0)</f>
        <v>1</v>
      </c>
      <c r="F356" s="7">
        <f t="shared" si="56"/>
        <v>3</v>
      </c>
      <c r="G356" s="45">
        <f t="shared" si="57"/>
        <v>228</v>
      </c>
      <c r="H356" s="48">
        <f t="shared" si="58"/>
        <v>0.47899159663865548</v>
      </c>
      <c r="I356" s="6"/>
      <c r="J356" s="2">
        <f t="shared" si="59"/>
        <v>0.21428571428571427</v>
      </c>
      <c r="K356" s="2">
        <f t="shared" si="60"/>
        <v>0.69327731092436973</v>
      </c>
      <c r="L356" s="2">
        <f t="shared" si="61"/>
        <v>4.8319327731092439E-2</v>
      </c>
      <c r="M356" s="2">
        <f t="shared" si="62"/>
        <v>4.4117647058823532E-2</v>
      </c>
      <c r="N356" s="94">
        <v>102</v>
      </c>
      <c r="O356" s="94">
        <v>330</v>
      </c>
      <c r="P356" s="94">
        <v>23</v>
      </c>
      <c r="Q356" s="1"/>
      <c r="R356" s="1"/>
      <c r="S356" s="1"/>
      <c r="T356" s="94"/>
      <c r="U356" s="94">
        <v>3</v>
      </c>
      <c r="V356" s="94">
        <v>5</v>
      </c>
      <c r="W356" s="1">
        <v>5</v>
      </c>
      <c r="X356" s="1">
        <v>2</v>
      </c>
      <c r="Y356" s="1">
        <v>5</v>
      </c>
      <c r="Z356" s="1">
        <v>1</v>
      </c>
      <c r="AA356" s="1"/>
      <c r="AB356" s="1"/>
      <c r="AG356" t="str">
        <f t="shared" si="63"/>
        <v>Lowell</v>
      </c>
      <c r="AH356" t="s">
        <v>19</v>
      </c>
      <c r="AI356">
        <v>1</v>
      </c>
      <c r="AK356" s="77">
        <v>50</v>
      </c>
      <c r="AL356" s="79">
        <v>19</v>
      </c>
      <c r="AM356" s="79">
        <v>65</v>
      </c>
      <c r="AN356" s="82">
        <v>40525</v>
      </c>
      <c r="AO356" s="82">
        <f t="shared" si="64"/>
        <v>50019</v>
      </c>
      <c r="AP356" s="7" t="s">
        <v>656</v>
      </c>
      <c r="AQ356">
        <f t="shared" si="65"/>
        <v>5040525</v>
      </c>
      <c r="AU356">
        <v>56.06</v>
      </c>
      <c r="AV356">
        <v>0.06</v>
      </c>
      <c r="AW356">
        <v>56.01</v>
      </c>
    </row>
    <row r="357" spans="1:49" hidden="1" outlineLevel="1" x14ac:dyDescent="0.2">
      <c r="A357" t="s">
        <v>614</v>
      </c>
      <c r="B357" s="7" t="s">
        <v>315</v>
      </c>
      <c r="C357" s="1">
        <f t="shared" si="55"/>
        <v>1214</v>
      </c>
      <c r="D357" s="7">
        <f>IF(N357&gt;0, RANK(N357,(N357:P357,Q357:AE357)),0)</f>
        <v>2</v>
      </c>
      <c r="E357" s="7">
        <f>IF(O357&gt;0,RANK(O357,(N357:P357,Q357:AE357)),0)</f>
        <v>1</v>
      </c>
      <c r="F357" s="7">
        <f t="shared" si="56"/>
        <v>3</v>
      </c>
      <c r="G357" s="45">
        <f t="shared" si="57"/>
        <v>569</v>
      </c>
      <c r="H357" s="48">
        <f t="shared" si="58"/>
        <v>0.46869851729818779</v>
      </c>
      <c r="I357" s="6"/>
      <c r="J357" s="2">
        <f t="shared" si="59"/>
        <v>0.24382207578253706</v>
      </c>
      <c r="K357" s="2">
        <f t="shared" si="60"/>
        <v>0.71252059308072491</v>
      </c>
      <c r="L357" s="2">
        <f t="shared" si="61"/>
        <v>1.400329489291598E-2</v>
      </c>
      <c r="M357" s="2">
        <f t="shared" si="62"/>
        <v>2.9654036243821996E-2</v>
      </c>
      <c r="N357" s="94">
        <v>296</v>
      </c>
      <c r="O357" s="94">
        <v>865</v>
      </c>
      <c r="P357" s="94">
        <v>17</v>
      </c>
      <c r="Q357" s="1"/>
      <c r="R357" s="1"/>
      <c r="S357" s="1"/>
      <c r="T357" s="94"/>
      <c r="U357" s="94">
        <v>3</v>
      </c>
      <c r="V357" s="94">
        <v>5</v>
      </c>
      <c r="W357" s="1">
        <v>2</v>
      </c>
      <c r="X357" s="1">
        <v>5</v>
      </c>
      <c r="Y357" s="1">
        <v>15</v>
      </c>
      <c r="Z357" s="1">
        <v>6</v>
      </c>
      <c r="AA357" s="1"/>
      <c r="AB357" s="1"/>
      <c r="AG357" t="str">
        <f t="shared" si="63"/>
        <v>Ludlow</v>
      </c>
      <c r="AH357" t="s">
        <v>104</v>
      </c>
      <c r="AI357">
        <v>1</v>
      </c>
      <c r="AK357" s="77">
        <v>50</v>
      </c>
      <c r="AL357" s="79">
        <v>27</v>
      </c>
      <c r="AM357" s="79">
        <v>50</v>
      </c>
      <c r="AN357" s="82">
        <v>41275</v>
      </c>
      <c r="AO357" s="82">
        <f t="shared" si="64"/>
        <v>50027</v>
      </c>
      <c r="AP357" s="7" t="s">
        <v>656</v>
      </c>
      <c r="AQ357">
        <f t="shared" si="65"/>
        <v>5041275</v>
      </c>
      <c r="AU357">
        <v>35.700000000000003</v>
      </c>
      <c r="AV357">
        <v>0.43</v>
      </c>
      <c r="AW357">
        <v>35.270000000000003</v>
      </c>
    </row>
    <row r="358" spans="1:49" hidden="1" outlineLevel="1" x14ac:dyDescent="0.2">
      <c r="A358" t="s">
        <v>157</v>
      </c>
      <c r="B358" s="7" t="s">
        <v>315</v>
      </c>
      <c r="C358" s="1">
        <f t="shared" si="55"/>
        <v>619</v>
      </c>
      <c r="D358" s="7">
        <f>IF(N358&gt;0, RANK(N358,(N358:P358,Q358:AE358)),0)</f>
        <v>2</v>
      </c>
      <c r="E358" s="7">
        <f>IF(O358&gt;0,RANK(O358,(N358:P358,Q358:AE358)),0)</f>
        <v>1</v>
      </c>
      <c r="F358" s="7">
        <f t="shared" si="56"/>
        <v>3</v>
      </c>
      <c r="G358" s="45">
        <f t="shared" si="57"/>
        <v>341</v>
      </c>
      <c r="H358" s="48">
        <f t="shared" si="58"/>
        <v>0.55088852988691439</v>
      </c>
      <c r="I358" s="6"/>
      <c r="J358" s="2">
        <f t="shared" si="59"/>
        <v>0.17770597738287561</v>
      </c>
      <c r="K358" s="2">
        <f t="shared" si="60"/>
        <v>0.72859450726979003</v>
      </c>
      <c r="L358" s="2">
        <f t="shared" si="61"/>
        <v>2.9079159935379646E-2</v>
      </c>
      <c r="M358" s="2">
        <f t="shared" si="62"/>
        <v>6.4620355411954697E-2</v>
      </c>
      <c r="N358" s="94">
        <v>110</v>
      </c>
      <c r="O358" s="94">
        <v>451</v>
      </c>
      <c r="P358" s="94">
        <v>18</v>
      </c>
      <c r="Q358" s="1"/>
      <c r="R358" s="1"/>
      <c r="S358" s="1"/>
      <c r="T358" s="94"/>
      <c r="U358" s="94">
        <v>2</v>
      </c>
      <c r="V358" s="94">
        <v>5</v>
      </c>
      <c r="W358" s="1">
        <v>9</v>
      </c>
      <c r="X358" s="1">
        <v>6</v>
      </c>
      <c r="Y358" s="1">
        <v>12</v>
      </c>
      <c r="Z358" s="1">
        <v>6</v>
      </c>
      <c r="AA358" s="1"/>
      <c r="AB358" s="1"/>
      <c r="AG358" t="str">
        <f t="shared" si="63"/>
        <v>Lunenburg</v>
      </c>
      <c r="AH358" t="s">
        <v>96</v>
      </c>
      <c r="AI358">
        <v>1</v>
      </c>
      <c r="AK358" s="77">
        <v>50</v>
      </c>
      <c r="AL358" s="79">
        <v>9</v>
      </c>
      <c r="AM358" s="79">
        <v>70</v>
      </c>
      <c r="AN358" s="82">
        <v>41425</v>
      </c>
      <c r="AO358" s="82">
        <f t="shared" si="64"/>
        <v>50009</v>
      </c>
      <c r="AP358" s="7" t="s">
        <v>656</v>
      </c>
      <c r="AQ358">
        <f t="shared" si="65"/>
        <v>5041425</v>
      </c>
      <c r="AU358">
        <v>45.36</v>
      </c>
      <c r="AV358">
        <v>0.28000000000000003</v>
      </c>
      <c r="AW358">
        <v>45.08</v>
      </c>
    </row>
    <row r="359" spans="1:49" hidden="1" outlineLevel="1" x14ac:dyDescent="0.2">
      <c r="A359" t="s">
        <v>355</v>
      </c>
      <c r="B359" s="7" t="s">
        <v>315</v>
      </c>
      <c r="C359" s="1">
        <f t="shared" si="55"/>
        <v>2405</v>
      </c>
      <c r="D359" s="7">
        <f>IF(N359&gt;0, RANK(N359,(N359:P359,Q359:AE359)),0)</f>
        <v>2</v>
      </c>
      <c r="E359" s="7">
        <f>IF(O359&gt;0,RANK(O359,(N359:P359,Q359:AE359)),0)</f>
        <v>1</v>
      </c>
      <c r="F359" s="7">
        <f t="shared" si="56"/>
        <v>4</v>
      </c>
      <c r="G359" s="45">
        <f t="shared" si="57"/>
        <v>1443</v>
      </c>
      <c r="H359" s="48">
        <f t="shared" si="58"/>
        <v>0.6</v>
      </c>
      <c r="I359" s="6"/>
      <c r="J359" s="2">
        <f t="shared" si="59"/>
        <v>0.17546777546777548</v>
      </c>
      <c r="K359" s="2">
        <f t="shared" si="60"/>
        <v>0.77546777546777546</v>
      </c>
      <c r="L359" s="2">
        <f t="shared" si="61"/>
        <v>1.2474012474012475E-2</v>
      </c>
      <c r="M359" s="2">
        <f t="shared" si="62"/>
        <v>3.6590436590436592E-2</v>
      </c>
      <c r="N359" s="94">
        <v>422</v>
      </c>
      <c r="O359" s="94">
        <v>1865</v>
      </c>
      <c r="P359" s="94">
        <v>30</v>
      </c>
      <c r="Q359" s="1"/>
      <c r="R359" s="1"/>
      <c r="S359" s="1"/>
      <c r="T359" s="94"/>
      <c r="U359" s="94">
        <v>10</v>
      </c>
      <c r="V359" s="94">
        <v>5</v>
      </c>
      <c r="W359" s="1">
        <v>20</v>
      </c>
      <c r="X359" s="1">
        <v>11</v>
      </c>
      <c r="Y359" s="1">
        <v>31</v>
      </c>
      <c r="Z359" s="1">
        <v>11</v>
      </c>
      <c r="AA359" s="1"/>
      <c r="AB359" s="1"/>
      <c r="AG359" t="str">
        <f t="shared" si="63"/>
        <v>Lyndon</v>
      </c>
      <c r="AH359" t="s">
        <v>317</v>
      </c>
      <c r="AI359">
        <v>1</v>
      </c>
      <c r="AK359" s="77">
        <v>50</v>
      </c>
      <c r="AL359" s="79">
        <v>5</v>
      </c>
      <c r="AM359" s="79">
        <v>35</v>
      </c>
      <c r="AN359" s="82">
        <v>41725</v>
      </c>
      <c r="AO359" s="82">
        <f t="shared" si="64"/>
        <v>50005</v>
      </c>
      <c r="AP359" s="7" t="s">
        <v>656</v>
      </c>
      <c r="AQ359">
        <f t="shared" si="65"/>
        <v>5041725</v>
      </c>
      <c r="AU359">
        <v>39.799999999999997</v>
      </c>
      <c r="AV359">
        <v>0.04</v>
      </c>
      <c r="AW359">
        <v>39.76</v>
      </c>
    </row>
    <row r="360" spans="1:49" hidden="1" outlineLevel="1" x14ac:dyDescent="0.2">
      <c r="A360" t="s">
        <v>356</v>
      </c>
      <c r="B360" s="7" t="s">
        <v>315</v>
      </c>
      <c r="C360" s="1">
        <f t="shared" si="55"/>
        <v>137</v>
      </c>
      <c r="D360" s="7">
        <f>IF(N360&gt;0, RANK(N360,(N360:P360,Q360:AE360)),0)</f>
        <v>2</v>
      </c>
      <c r="E360" s="7">
        <f>IF(O360&gt;0,RANK(O360,(N360:P360,Q360:AE360)),0)</f>
        <v>1</v>
      </c>
      <c r="F360" s="7">
        <f t="shared" si="56"/>
        <v>3</v>
      </c>
      <c r="G360" s="45">
        <f t="shared" si="57"/>
        <v>109</v>
      </c>
      <c r="H360" s="48">
        <f t="shared" si="58"/>
        <v>0.79562043795620441</v>
      </c>
      <c r="I360" s="6"/>
      <c r="J360" s="2">
        <f t="shared" si="59"/>
        <v>8.7591240875912413E-2</v>
      </c>
      <c r="K360" s="2">
        <f t="shared" si="60"/>
        <v>0.88321167883211682</v>
      </c>
      <c r="L360" s="2">
        <f t="shared" si="61"/>
        <v>1.4598540145985401E-2</v>
      </c>
      <c r="M360" s="2">
        <f t="shared" si="62"/>
        <v>1.4598540145985366E-2</v>
      </c>
      <c r="N360" s="94">
        <v>12</v>
      </c>
      <c r="O360" s="94">
        <v>121</v>
      </c>
      <c r="P360" s="94">
        <v>2</v>
      </c>
      <c r="Q360" s="1"/>
      <c r="R360" s="1"/>
      <c r="S360" s="1"/>
      <c r="T360" s="94"/>
      <c r="U360" s="94">
        <v>0</v>
      </c>
      <c r="V360" s="94">
        <v>0</v>
      </c>
      <c r="W360" s="1">
        <v>2</v>
      </c>
      <c r="X360" s="1">
        <v>0</v>
      </c>
      <c r="Y360" s="1">
        <v>0</v>
      </c>
      <c r="Z360" s="1">
        <v>0</v>
      </c>
      <c r="AA360" s="1"/>
      <c r="AB360" s="1"/>
      <c r="AG360" t="str">
        <f t="shared" si="63"/>
        <v>Maidstone</v>
      </c>
      <c r="AH360" t="s">
        <v>96</v>
      </c>
      <c r="AI360">
        <v>1</v>
      </c>
      <c r="AK360" s="77">
        <v>50</v>
      </c>
      <c r="AL360" s="79">
        <v>9</v>
      </c>
      <c r="AM360" s="79">
        <v>75</v>
      </c>
      <c r="AN360" s="82">
        <v>42475</v>
      </c>
      <c r="AO360" s="82">
        <f t="shared" si="64"/>
        <v>50009</v>
      </c>
      <c r="AP360" s="7" t="s">
        <v>656</v>
      </c>
      <c r="AQ360">
        <f t="shared" si="65"/>
        <v>5042475</v>
      </c>
      <c r="AU360">
        <v>31.79</v>
      </c>
      <c r="AV360">
        <v>1.31</v>
      </c>
      <c r="AW360">
        <v>30.48</v>
      </c>
    </row>
    <row r="361" spans="1:49" hidden="1" outlineLevel="1" x14ac:dyDescent="0.2">
      <c r="A361" t="s">
        <v>218</v>
      </c>
      <c r="B361" s="7" t="s">
        <v>315</v>
      </c>
      <c r="C361" s="1">
        <f t="shared" si="55"/>
        <v>2724</v>
      </c>
      <c r="D361" s="7">
        <f>IF(N361&gt;0, RANK(N361,(N361:P361,Q361:AE361)),0)</f>
        <v>2</v>
      </c>
      <c r="E361" s="7">
        <f>IF(O361&gt;0,RANK(O361,(N361:P361,Q361:AE361)),0)</f>
        <v>1</v>
      </c>
      <c r="F361" s="7">
        <f t="shared" si="56"/>
        <v>3</v>
      </c>
      <c r="G361" s="45">
        <f t="shared" si="57"/>
        <v>1022</v>
      </c>
      <c r="H361" s="48">
        <f t="shared" si="58"/>
        <v>0.37518355359765049</v>
      </c>
      <c r="I361" s="6"/>
      <c r="J361" s="2">
        <f t="shared" si="59"/>
        <v>0.28891336270190898</v>
      </c>
      <c r="K361" s="2">
        <f t="shared" si="60"/>
        <v>0.66409691629955947</v>
      </c>
      <c r="L361" s="2">
        <f t="shared" si="61"/>
        <v>1.8722466960352423E-2</v>
      </c>
      <c r="M361" s="2">
        <f t="shared" si="62"/>
        <v>2.8267254038179181E-2</v>
      </c>
      <c r="N361" s="94">
        <v>787</v>
      </c>
      <c r="O361" s="94">
        <v>1809</v>
      </c>
      <c r="P361" s="94">
        <v>51</v>
      </c>
      <c r="Q361" s="1"/>
      <c r="R361" s="1"/>
      <c r="S361" s="1"/>
      <c r="T361" s="94"/>
      <c r="U361" s="94">
        <v>8</v>
      </c>
      <c r="V361" s="94">
        <v>1</v>
      </c>
      <c r="W361" s="1">
        <v>4</v>
      </c>
      <c r="X361" s="1">
        <v>4</v>
      </c>
      <c r="Y361" s="1">
        <v>22</v>
      </c>
      <c r="Z361" s="1">
        <v>38</v>
      </c>
      <c r="AA361" s="1"/>
      <c r="AB361" s="1"/>
      <c r="AG361" t="str">
        <f t="shared" si="63"/>
        <v>Manchester</v>
      </c>
      <c r="AH361" t="s">
        <v>316</v>
      </c>
      <c r="AI361">
        <v>1</v>
      </c>
      <c r="AK361" s="77">
        <v>50</v>
      </c>
      <c r="AL361" s="79">
        <v>3</v>
      </c>
      <c r="AM361" s="79">
        <v>25</v>
      </c>
      <c r="AN361" s="82">
        <v>42850</v>
      </c>
      <c r="AO361" s="82">
        <f t="shared" si="64"/>
        <v>50003</v>
      </c>
      <c r="AP361" s="7" t="s">
        <v>656</v>
      </c>
      <c r="AQ361">
        <f t="shared" si="65"/>
        <v>5042850</v>
      </c>
      <c r="AU361">
        <v>42.28</v>
      </c>
      <c r="AV361">
        <v>0.05</v>
      </c>
      <c r="AW361">
        <v>42.23</v>
      </c>
    </row>
    <row r="362" spans="1:49" hidden="1" outlineLevel="1" x14ac:dyDescent="0.2">
      <c r="A362" t="s">
        <v>357</v>
      </c>
      <c r="B362" s="7" t="s">
        <v>315</v>
      </c>
      <c r="C362" s="1">
        <f t="shared" si="55"/>
        <v>643</v>
      </c>
      <c r="D362" s="7">
        <f>IF(N362&gt;0, RANK(N362,(N362:P362,Q362:AE362)),0)</f>
        <v>1</v>
      </c>
      <c r="E362" s="7">
        <f>IF(O362&gt;0,RANK(O362,(N362:P362,Q362:AE362)),0)</f>
        <v>2</v>
      </c>
      <c r="F362" s="7">
        <f t="shared" si="56"/>
        <v>4</v>
      </c>
      <c r="G362" s="45">
        <f t="shared" si="57"/>
        <v>113</v>
      </c>
      <c r="H362" s="48">
        <f t="shared" si="58"/>
        <v>0.17573872472783825</v>
      </c>
      <c r="I362" s="6"/>
      <c r="J362" s="2">
        <f t="shared" si="59"/>
        <v>0.57231726283048212</v>
      </c>
      <c r="K362" s="2">
        <f t="shared" si="60"/>
        <v>0.39657853810264387</v>
      </c>
      <c r="L362" s="2">
        <f t="shared" si="61"/>
        <v>4.6656298600311046E-3</v>
      </c>
      <c r="M362" s="2">
        <f t="shared" si="62"/>
        <v>2.6438569206842899E-2</v>
      </c>
      <c r="N362" s="94">
        <v>368</v>
      </c>
      <c r="O362" s="94">
        <v>255</v>
      </c>
      <c r="P362" s="94">
        <v>3</v>
      </c>
      <c r="Q362" s="1"/>
      <c r="R362" s="1"/>
      <c r="S362" s="1"/>
      <c r="T362" s="94"/>
      <c r="U362" s="94">
        <v>0</v>
      </c>
      <c r="V362" s="94">
        <v>3</v>
      </c>
      <c r="W362" s="1">
        <v>1</v>
      </c>
      <c r="X362" s="1">
        <v>2</v>
      </c>
      <c r="Y362" s="1">
        <v>11</v>
      </c>
      <c r="Z362" s="1">
        <v>0</v>
      </c>
      <c r="AA362" s="1"/>
      <c r="AB362" s="1"/>
      <c r="AG362" t="str">
        <f t="shared" si="63"/>
        <v>Marlboro</v>
      </c>
      <c r="AH362" t="s">
        <v>103</v>
      </c>
      <c r="AI362">
        <v>1</v>
      </c>
      <c r="AK362" s="77">
        <v>50</v>
      </c>
      <c r="AL362" s="79">
        <v>25</v>
      </c>
      <c r="AM362" s="79">
        <v>55</v>
      </c>
      <c r="AN362" s="82">
        <v>43375</v>
      </c>
      <c r="AO362" s="82">
        <f t="shared" si="64"/>
        <v>50025</v>
      </c>
      <c r="AP362" s="7" t="s">
        <v>656</v>
      </c>
      <c r="AQ362">
        <f t="shared" si="65"/>
        <v>5043375</v>
      </c>
      <c r="AU362">
        <v>40.65</v>
      </c>
      <c r="AV362">
        <v>0.32</v>
      </c>
      <c r="AW362">
        <v>40.33</v>
      </c>
    </row>
    <row r="363" spans="1:49" hidden="1" outlineLevel="1" x14ac:dyDescent="0.2">
      <c r="A363" t="s">
        <v>616</v>
      </c>
      <c r="B363" s="7" t="s">
        <v>315</v>
      </c>
      <c r="C363" s="1">
        <f t="shared" si="55"/>
        <v>954</v>
      </c>
      <c r="D363" s="7">
        <f>IF(N363&gt;0, RANK(N363,(N363:P363,Q363:AE363)),0)</f>
        <v>2</v>
      </c>
      <c r="E363" s="7">
        <f>IF(O363&gt;0,RANK(O363,(N363:P363,Q363:AE363)),0)</f>
        <v>1</v>
      </c>
      <c r="F363" s="7">
        <f t="shared" si="56"/>
        <v>3</v>
      </c>
      <c r="G363" s="45">
        <f t="shared" si="57"/>
        <v>354</v>
      </c>
      <c r="H363" s="48">
        <f t="shared" si="58"/>
        <v>0.37106918238993708</v>
      </c>
      <c r="I363" s="6"/>
      <c r="J363" s="2">
        <f t="shared" si="59"/>
        <v>0.30083857442348011</v>
      </c>
      <c r="K363" s="2">
        <f t="shared" si="60"/>
        <v>0.67190775681341719</v>
      </c>
      <c r="L363" s="2">
        <f t="shared" si="61"/>
        <v>1.2578616352201259E-2</v>
      </c>
      <c r="M363" s="2">
        <f t="shared" si="62"/>
        <v>1.4675052410901498E-2</v>
      </c>
      <c r="N363" s="94">
        <v>287</v>
      </c>
      <c r="O363" s="94">
        <v>641</v>
      </c>
      <c r="P363" s="94">
        <v>12</v>
      </c>
      <c r="Q363" s="1"/>
      <c r="R363" s="1"/>
      <c r="S363" s="1"/>
      <c r="T363" s="94"/>
      <c r="U363" s="94">
        <v>6</v>
      </c>
      <c r="V363" s="94">
        <v>2</v>
      </c>
      <c r="W363" s="1">
        <v>1</v>
      </c>
      <c r="X363" s="1">
        <v>2</v>
      </c>
      <c r="Y363" s="1">
        <v>2</v>
      </c>
      <c r="Z363" s="1">
        <v>1</v>
      </c>
      <c r="AA363" s="1"/>
      <c r="AB363" s="1"/>
      <c r="AG363" t="str">
        <f t="shared" si="63"/>
        <v>Marshfield</v>
      </c>
      <c r="AH363" t="s">
        <v>387</v>
      </c>
      <c r="AI363">
        <v>1</v>
      </c>
      <c r="AK363" s="77">
        <v>50</v>
      </c>
      <c r="AL363" s="79">
        <v>23</v>
      </c>
      <c r="AM363" s="79">
        <v>45</v>
      </c>
      <c r="AN363" s="82">
        <v>43600</v>
      </c>
      <c r="AO363" s="82">
        <f t="shared" si="64"/>
        <v>50023</v>
      </c>
      <c r="AP363" s="7" t="s">
        <v>656</v>
      </c>
      <c r="AQ363">
        <f t="shared" si="65"/>
        <v>5043600</v>
      </c>
      <c r="AU363">
        <v>43.39</v>
      </c>
      <c r="AV363">
        <v>0.28000000000000003</v>
      </c>
      <c r="AW363">
        <v>43.11</v>
      </c>
    </row>
    <row r="364" spans="1:49" hidden="1" outlineLevel="1" x14ac:dyDescent="0.2">
      <c r="A364" t="s">
        <v>369</v>
      </c>
      <c r="B364" s="7" t="s">
        <v>315</v>
      </c>
      <c r="C364" s="1">
        <f t="shared" si="55"/>
        <v>776</v>
      </c>
      <c r="D364" s="7">
        <f>IF(N364&gt;0, RANK(N364,(N364:P364,Q364:AE364)),0)</f>
        <v>2</v>
      </c>
      <c r="E364" s="7">
        <f>IF(O364&gt;0,RANK(O364,(N364:P364,Q364:AE364)),0)</f>
        <v>1</v>
      </c>
      <c r="F364" s="7">
        <f t="shared" si="56"/>
        <v>4</v>
      </c>
      <c r="G364" s="45">
        <f t="shared" si="57"/>
        <v>401</v>
      </c>
      <c r="H364" s="48">
        <f t="shared" si="58"/>
        <v>0.51675257731958768</v>
      </c>
      <c r="I364" s="6"/>
      <c r="J364" s="2">
        <f t="shared" si="59"/>
        <v>0.22680412371134021</v>
      </c>
      <c r="K364" s="2">
        <f t="shared" si="60"/>
        <v>0.74355670103092786</v>
      </c>
      <c r="L364" s="2">
        <f t="shared" si="61"/>
        <v>9.0206185567010301E-3</v>
      </c>
      <c r="M364" s="2">
        <f t="shared" si="62"/>
        <v>2.0618556701030934E-2</v>
      </c>
      <c r="N364" s="94">
        <v>176</v>
      </c>
      <c r="O364" s="94">
        <v>577</v>
      </c>
      <c r="P364" s="94">
        <v>7</v>
      </c>
      <c r="Q364" s="1"/>
      <c r="R364" s="1"/>
      <c r="S364" s="1"/>
      <c r="T364" s="94"/>
      <c r="U364" s="94">
        <v>3</v>
      </c>
      <c r="V364" s="94">
        <v>0</v>
      </c>
      <c r="W364" s="1">
        <v>1</v>
      </c>
      <c r="X364" s="1">
        <v>1</v>
      </c>
      <c r="Y364" s="1">
        <v>9</v>
      </c>
      <c r="Z364" s="1">
        <v>2</v>
      </c>
      <c r="AA364" s="1"/>
      <c r="AB364" s="1"/>
      <c r="AG364" t="str">
        <f t="shared" si="63"/>
        <v>Mendon</v>
      </c>
      <c r="AH364" t="s">
        <v>102</v>
      </c>
      <c r="AI364">
        <v>1</v>
      </c>
      <c r="AK364" s="77">
        <v>50</v>
      </c>
      <c r="AL364" s="79">
        <v>21</v>
      </c>
      <c r="AM364" s="79">
        <v>50</v>
      </c>
      <c r="AN364" s="82">
        <v>44125</v>
      </c>
      <c r="AO364" s="82">
        <f t="shared" si="64"/>
        <v>50021</v>
      </c>
      <c r="AP364" s="7" t="s">
        <v>656</v>
      </c>
      <c r="AQ364">
        <f t="shared" si="65"/>
        <v>5044125</v>
      </c>
      <c r="AU364">
        <v>38.1</v>
      </c>
      <c r="AV364">
        <v>0.01</v>
      </c>
      <c r="AW364">
        <v>38.090000000000003</v>
      </c>
    </row>
    <row r="365" spans="1:49" hidden="1" outlineLevel="1" x14ac:dyDescent="0.2">
      <c r="A365" t="s">
        <v>220</v>
      </c>
      <c r="B365" s="7" t="s">
        <v>315</v>
      </c>
      <c r="C365" s="1">
        <f t="shared" si="55"/>
        <v>4272</v>
      </c>
      <c r="D365" s="7">
        <f>IF(N365&gt;0, RANK(N365,(N365:P365,Q365:AE365)),0)</f>
        <v>2</v>
      </c>
      <c r="E365" s="7">
        <f>IF(O365&gt;0,RANK(O365,(N365:P365,Q365:AE365)),0)</f>
        <v>1</v>
      </c>
      <c r="F365" s="7">
        <f t="shared" si="56"/>
        <v>4</v>
      </c>
      <c r="G365" s="45">
        <f t="shared" si="57"/>
        <v>920</v>
      </c>
      <c r="H365" s="48">
        <f t="shared" si="58"/>
        <v>0.21535580524344569</v>
      </c>
      <c r="I365" s="6"/>
      <c r="J365" s="2">
        <f t="shared" si="59"/>
        <v>0.38038389513108617</v>
      </c>
      <c r="K365" s="2">
        <f t="shared" si="60"/>
        <v>0.59573970037453183</v>
      </c>
      <c r="L365" s="2">
        <f t="shared" si="61"/>
        <v>4.2134831460674156E-3</v>
      </c>
      <c r="M365" s="2">
        <f t="shared" si="62"/>
        <v>1.9662921348314582E-2</v>
      </c>
      <c r="N365" s="94">
        <v>1625</v>
      </c>
      <c r="O365" s="94">
        <v>2545</v>
      </c>
      <c r="P365" s="94">
        <v>18</v>
      </c>
      <c r="Q365" s="1"/>
      <c r="R365" s="1"/>
      <c r="S365" s="1"/>
      <c r="T365" s="94"/>
      <c r="U365" s="94">
        <v>9</v>
      </c>
      <c r="V365" s="94">
        <v>9</v>
      </c>
      <c r="W365" s="1">
        <v>9</v>
      </c>
      <c r="X365" s="1">
        <v>12</v>
      </c>
      <c r="Y365" s="1">
        <v>37</v>
      </c>
      <c r="Z365" s="1">
        <v>8</v>
      </c>
      <c r="AA365" s="1"/>
      <c r="AB365" s="1"/>
      <c r="AG365" t="str">
        <f t="shared" si="63"/>
        <v>Middlebury</v>
      </c>
      <c r="AH365" t="s">
        <v>314</v>
      </c>
      <c r="AI365">
        <v>1</v>
      </c>
      <c r="AK365" s="77">
        <v>50</v>
      </c>
      <c r="AL365" s="79">
        <v>1</v>
      </c>
      <c r="AM365" s="79">
        <v>55</v>
      </c>
      <c r="AN365" s="82">
        <v>44350</v>
      </c>
      <c r="AO365" s="82">
        <f t="shared" si="64"/>
        <v>50001</v>
      </c>
      <c r="AP365" s="7" t="s">
        <v>656</v>
      </c>
      <c r="AQ365">
        <f t="shared" si="65"/>
        <v>5044350</v>
      </c>
      <c r="AU365">
        <v>39.17</v>
      </c>
      <c r="AV365">
        <v>0.14000000000000001</v>
      </c>
      <c r="AW365">
        <v>39.03</v>
      </c>
    </row>
    <row r="366" spans="1:49" hidden="1" outlineLevel="1" x14ac:dyDescent="0.2">
      <c r="A366" t="s">
        <v>1001</v>
      </c>
      <c r="B366" s="7" t="s">
        <v>315</v>
      </c>
      <c r="C366" s="1">
        <f t="shared" si="55"/>
        <v>1243</v>
      </c>
      <c r="D366" s="7">
        <f>IF(N366&gt;0, RANK(N366,(N366:P366,Q366:AE366)),0)</f>
        <v>2</v>
      </c>
      <c r="E366" s="7">
        <f>IF(O366&gt;0,RANK(O366,(N366:P366,Q366:AE366)),0)</f>
        <v>1</v>
      </c>
      <c r="F366" s="7">
        <f t="shared" si="56"/>
        <v>3</v>
      </c>
      <c r="G366" s="45">
        <f t="shared" si="57"/>
        <v>422</v>
      </c>
      <c r="H366" s="48">
        <f t="shared" si="58"/>
        <v>0.3395012067578439</v>
      </c>
      <c r="I366" s="6"/>
      <c r="J366" s="2">
        <f t="shared" si="59"/>
        <v>0.31938857602574416</v>
      </c>
      <c r="K366" s="2">
        <f t="shared" si="60"/>
        <v>0.65888978278358812</v>
      </c>
      <c r="L366" s="2">
        <f t="shared" si="61"/>
        <v>5.6315366049879325E-3</v>
      </c>
      <c r="M366" s="2">
        <f t="shared" si="62"/>
        <v>1.6090104585679728E-2</v>
      </c>
      <c r="N366" s="94">
        <v>397</v>
      </c>
      <c r="O366" s="94">
        <v>819</v>
      </c>
      <c r="P366" s="94">
        <v>7</v>
      </c>
      <c r="Q366" s="1"/>
      <c r="R366" s="1"/>
      <c r="S366" s="1"/>
      <c r="T366" s="94"/>
      <c r="U366" s="94">
        <v>5</v>
      </c>
      <c r="V366" s="94">
        <v>3</v>
      </c>
      <c r="W366" s="1">
        <v>2</v>
      </c>
      <c r="X366" s="1">
        <v>3</v>
      </c>
      <c r="Y366" s="1">
        <v>5</v>
      </c>
      <c r="Z366" s="1">
        <v>2</v>
      </c>
      <c r="AA366" s="1"/>
      <c r="AB366" s="1"/>
      <c r="AG366" t="str">
        <f t="shared" si="63"/>
        <v>Middlesex</v>
      </c>
      <c r="AH366" t="s">
        <v>387</v>
      </c>
      <c r="AI366">
        <v>1</v>
      </c>
      <c r="AK366" s="77">
        <v>50</v>
      </c>
      <c r="AL366" s="79">
        <v>23</v>
      </c>
      <c r="AM366" s="79">
        <v>50</v>
      </c>
      <c r="AN366" s="82">
        <v>44500</v>
      </c>
      <c r="AO366" s="82">
        <f t="shared" si="64"/>
        <v>50023</v>
      </c>
      <c r="AP366" s="7" t="s">
        <v>656</v>
      </c>
      <c r="AQ366">
        <f t="shared" si="65"/>
        <v>5044500</v>
      </c>
      <c r="AU366">
        <v>39.86</v>
      </c>
      <c r="AV366">
        <v>0.21</v>
      </c>
      <c r="AW366">
        <v>39.659999999999997</v>
      </c>
    </row>
    <row r="367" spans="1:49" hidden="1" outlineLevel="1" x14ac:dyDescent="0.2">
      <c r="A367" t="s">
        <v>358</v>
      </c>
      <c r="B367" s="7" t="s">
        <v>315</v>
      </c>
      <c r="C367" s="1">
        <f t="shared" si="55"/>
        <v>547</v>
      </c>
      <c r="D367" s="7">
        <f>IF(N367&gt;0, RANK(N367,(N367:P367,Q367:AE367)),0)</f>
        <v>2</v>
      </c>
      <c r="E367" s="7">
        <f>IF(O367&gt;0,RANK(O367,(N367:P367,Q367:AE367)),0)</f>
        <v>1</v>
      </c>
      <c r="F367" s="7">
        <f t="shared" si="56"/>
        <v>3</v>
      </c>
      <c r="G367" s="45">
        <f t="shared" si="57"/>
        <v>207</v>
      </c>
      <c r="H367" s="48">
        <f t="shared" si="58"/>
        <v>0.37842778793418647</v>
      </c>
      <c r="I367" s="6"/>
      <c r="J367" s="2">
        <f t="shared" si="59"/>
        <v>0.29250457038391225</v>
      </c>
      <c r="K367" s="2">
        <f t="shared" si="60"/>
        <v>0.67093235831809872</v>
      </c>
      <c r="L367" s="2">
        <f t="shared" si="61"/>
        <v>1.4625228519195612E-2</v>
      </c>
      <c r="M367" s="2">
        <f t="shared" si="62"/>
        <v>2.1937842778793466E-2</v>
      </c>
      <c r="N367" s="94">
        <v>160</v>
      </c>
      <c r="O367" s="94">
        <v>367</v>
      </c>
      <c r="P367" s="94">
        <v>8</v>
      </c>
      <c r="Q367" s="1"/>
      <c r="R367" s="1"/>
      <c r="S367" s="1"/>
      <c r="T367" s="94"/>
      <c r="U367" s="94">
        <v>2</v>
      </c>
      <c r="V367" s="94">
        <v>1</v>
      </c>
      <c r="W367" s="1">
        <v>0</v>
      </c>
      <c r="X367" s="1">
        <v>0</v>
      </c>
      <c r="Y367" s="1">
        <v>6</v>
      </c>
      <c r="Z367" s="1">
        <v>3</v>
      </c>
      <c r="AA367" s="1"/>
      <c r="AB367" s="1"/>
      <c r="AG367" t="str">
        <f t="shared" si="63"/>
        <v>Middletown Springs</v>
      </c>
      <c r="AH367" t="s">
        <v>102</v>
      </c>
      <c r="AI367">
        <v>1</v>
      </c>
      <c r="AK367" s="77">
        <v>50</v>
      </c>
      <c r="AL367" s="79">
        <v>21</v>
      </c>
      <c r="AM367" s="79">
        <v>55</v>
      </c>
      <c r="AN367" s="82">
        <v>44800</v>
      </c>
      <c r="AO367" s="82">
        <f t="shared" si="64"/>
        <v>50021</v>
      </c>
      <c r="AP367" s="7" t="s">
        <v>656</v>
      </c>
      <c r="AQ367">
        <f t="shared" si="65"/>
        <v>5044800</v>
      </c>
      <c r="AU367">
        <v>22.85</v>
      </c>
      <c r="AV367">
        <v>0</v>
      </c>
      <c r="AW367">
        <v>22.84</v>
      </c>
    </row>
    <row r="368" spans="1:49" hidden="1" outlineLevel="1" x14ac:dyDescent="0.2">
      <c r="A368" t="s">
        <v>617</v>
      </c>
      <c r="B368" s="7" t="s">
        <v>315</v>
      </c>
      <c r="C368" s="1">
        <f t="shared" si="55"/>
        <v>6093</v>
      </c>
      <c r="D368" s="7">
        <f>IF(N368&gt;0, RANK(N368,(N368:P368,Q368:AE368)),0)</f>
        <v>2</v>
      </c>
      <c r="E368" s="7">
        <f>IF(O368&gt;0,RANK(O368,(N368:P368,Q368:AE368)),0)</f>
        <v>1</v>
      </c>
      <c r="F368" s="7">
        <f t="shared" si="56"/>
        <v>3</v>
      </c>
      <c r="G368" s="45">
        <f t="shared" si="57"/>
        <v>3867</v>
      </c>
      <c r="H368" s="48">
        <f t="shared" si="58"/>
        <v>0.63466272772033483</v>
      </c>
      <c r="I368" s="6"/>
      <c r="J368" s="2">
        <f t="shared" si="59"/>
        <v>0.16576399146561627</v>
      </c>
      <c r="K368" s="2">
        <f t="shared" si="60"/>
        <v>0.8004267191859511</v>
      </c>
      <c r="L368" s="2">
        <f t="shared" si="61"/>
        <v>9.5191203019858849E-3</v>
      </c>
      <c r="M368" s="2">
        <f t="shared" si="62"/>
        <v>2.429016904644675E-2</v>
      </c>
      <c r="N368" s="94">
        <v>1010</v>
      </c>
      <c r="O368" s="94">
        <v>4877</v>
      </c>
      <c r="P368" s="94">
        <v>58</v>
      </c>
      <c r="Q368" s="1"/>
      <c r="R368" s="1"/>
      <c r="S368" s="1"/>
      <c r="T368" s="94"/>
      <c r="U368" s="94">
        <v>19</v>
      </c>
      <c r="V368" s="94">
        <v>35</v>
      </c>
      <c r="W368" s="1">
        <v>11</v>
      </c>
      <c r="X368" s="1">
        <v>13</v>
      </c>
      <c r="Y368" s="1">
        <v>42</v>
      </c>
      <c r="Z368" s="1">
        <v>28</v>
      </c>
      <c r="AA368" s="1"/>
      <c r="AB368" s="1"/>
      <c r="AG368" t="str">
        <f t="shared" si="63"/>
        <v>Milton</v>
      </c>
      <c r="AH368" t="s">
        <v>318</v>
      </c>
      <c r="AI368">
        <v>1</v>
      </c>
      <c r="AK368" s="77">
        <v>50</v>
      </c>
      <c r="AL368" s="79">
        <v>7</v>
      </c>
      <c r="AM368" s="79">
        <v>50</v>
      </c>
      <c r="AN368" s="82">
        <v>45250</v>
      </c>
      <c r="AO368" s="82">
        <f t="shared" si="64"/>
        <v>50007</v>
      </c>
      <c r="AP368" s="7" t="s">
        <v>656</v>
      </c>
      <c r="AQ368">
        <f t="shared" si="65"/>
        <v>5045250</v>
      </c>
      <c r="AU368">
        <v>60.89</v>
      </c>
      <c r="AV368">
        <v>9.43</v>
      </c>
      <c r="AW368">
        <v>51.46</v>
      </c>
    </row>
    <row r="369" spans="1:49" hidden="1" outlineLevel="1" x14ac:dyDescent="0.2">
      <c r="A369" t="s">
        <v>359</v>
      </c>
      <c r="B369" s="7" t="s">
        <v>315</v>
      </c>
      <c r="C369" s="1">
        <f t="shared" si="55"/>
        <v>1400</v>
      </c>
      <c r="D369" s="7">
        <f>IF(N369&gt;0, RANK(N369,(N369:P369,Q369:AE369)),0)</f>
        <v>2</v>
      </c>
      <c r="E369" s="7">
        <f>IF(O369&gt;0,RANK(O369,(N369:P369,Q369:AE369)),0)</f>
        <v>1</v>
      </c>
      <c r="F369" s="7">
        <f t="shared" si="56"/>
        <v>6</v>
      </c>
      <c r="G369" s="45">
        <f t="shared" si="57"/>
        <v>652</v>
      </c>
      <c r="H369" s="48">
        <f t="shared" si="58"/>
        <v>0.46571428571428569</v>
      </c>
      <c r="I369" s="6"/>
      <c r="J369" s="2">
        <f t="shared" si="59"/>
        <v>0.25571428571428573</v>
      </c>
      <c r="K369" s="2">
        <f t="shared" si="60"/>
        <v>0.72142857142857142</v>
      </c>
      <c r="L369" s="2">
        <f t="shared" si="61"/>
        <v>2.8571428571428571E-3</v>
      </c>
      <c r="M369" s="2">
        <f t="shared" si="62"/>
        <v>1.9999999999999941E-2</v>
      </c>
      <c r="N369" s="94">
        <v>358</v>
      </c>
      <c r="O369" s="94">
        <v>1010</v>
      </c>
      <c r="P369" s="94">
        <v>4</v>
      </c>
      <c r="Q369" s="1"/>
      <c r="R369" s="1"/>
      <c r="S369" s="1"/>
      <c r="T369" s="94"/>
      <c r="U369" s="94">
        <v>6</v>
      </c>
      <c r="V369" s="94">
        <v>3</v>
      </c>
      <c r="W369" s="1">
        <v>3</v>
      </c>
      <c r="X369" s="1">
        <v>3</v>
      </c>
      <c r="Y369" s="1">
        <v>8</v>
      </c>
      <c r="Z369" s="1">
        <v>5</v>
      </c>
      <c r="AA369" s="1"/>
      <c r="AB369" s="1"/>
      <c r="AG369" t="str">
        <f t="shared" si="63"/>
        <v>Monkton</v>
      </c>
      <c r="AH369" t="s">
        <v>314</v>
      </c>
      <c r="AI369">
        <v>1</v>
      </c>
      <c r="AK369" s="77">
        <v>50</v>
      </c>
      <c r="AL369" s="79">
        <v>1</v>
      </c>
      <c r="AM369" s="79">
        <v>60</v>
      </c>
      <c r="AN369" s="82">
        <v>45550</v>
      </c>
      <c r="AO369" s="82">
        <f t="shared" si="64"/>
        <v>50001</v>
      </c>
      <c r="AP369" s="7" t="s">
        <v>656</v>
      </c>
      <c r="AQ369">
        <f t="shared" si="65"/>
        <v>5045550</v>
      </c>
      <c r="AU369">
        <v>36.229999999999997</v>
      </c>
      <c r="AV369">
        <v>0.21</v>
      </c>
      <c r="AW369">
        <v>36.020000000000003</v>
      </c>
    </row>
    <row r="370" spans="1:49" hidden="1" outlineLevel="1" x14ac:dyDescent="0.2">
      <c r="A370" t="s">
        <v>409</v>
      </c>
      <c r="B370" s="7" t="s">
        <v>315</v>
      </c>
      <c r="C370" s="1">
        <f t="shared" si="55"/>
        <v>747</v>
      </c>
      <c r="D370" s="7">
        <f>IF(N370&gt;0, RANK(N370,(N370:P370,Q370:AE370)),0)</f>
        <v>2</v>
      </c>
      <c r="E370" s="7">
        <f>IF(O370&gt;0,RANK(O370,(N370:P370,Q370:AE370)),0)</f>
        <v>1</v>
      </c>
      <c r="F370" s="7">
        <f t="shared" si="56"/>
        <v>3</v>
      </c>
      <c r="G370" s="45">
        <f t="shared" si="57"/>
        <v>213</v>
      </c>
      <c r="H370" s="48">
        <f t="shared" si="58"/>
        <v>0.28514056224899598</v>
      </c>
      <c r="I370" s="6"/>
      <c r="J370" s="2">
        <f t="shared" si="59"/>
        <v>0.32663989290495316</v>
      </c>
      <c r="K370" s="2">
        <f t="shared" si="60"/>
        <v>0.61178045515394908</v>
      </c>
      <c r="L370" s="2">
        <f t="shared" si="61"/>
        <v>2.2757697456492636E-2</v>
      </c>
      <c r="M370" s="2">
        <f t="shared" si="62"/>
        <v>3.8821954484605077E-2</v>
      </c>
      <c r="N370" s="94">
        <v>244</v>
      </c>
      <c r="O370" s="94">
        <v>457</v>
      </c>
      <c r="P370" s="94">
        <v>17</v>
      </c>
      <c r="Q370" s="1"/>
      <c r="R370" s="1"/>
      <c r="S370" s="1"/>
      <c r="T370" s="94"/>
      <c r="U370" s="94">
        <v>6</v>
      </c>
      <c r="V370" s="94">
        <v>1</v>
      </c>
      <c r="W370" s="1">
        <v>5</v>
      </c>
      <c r="X370" s="1">
        <v>4</v>
      </c>
      <c r="Y370" s="1">
        <v>12</v>
      </c>
      <c r="Z370" s="1">
        <v>1</v>
      </c>
      <c r="AA370" s="1"/>
      <c r="AB370" s="1"/>
      <c r="AG370" t="str">
        <f t="shared" si="63"/>
        <v>Montgomery</v>
      </c>
      <c r="AH370" t="s">
        <v>35</v>
      </c>
      <c r="AI370">
        <v>1</v>
      </c>
      <c r="AK370" s="77">
        <v>50</v>
      </c>
      <c r="AL370" s="79">
        <v>11</v>
      </c>
      <c r="AM370" s="79">
        <v>55</v>
      </c>
      <c r="AN370" s="82">
        <v>45850</v>
      </c>
      <c r="AO370" s="82">
        <f t="shared" si="64"/>
        <v>50011</v>
      </c>
      <c r="AP370" s="7" t="s">
        <v>656</v>
      </c>
      <c r="AQ370">
        <f t="shared" si="65"/>
        <v>5045850</v>
      </c>
      <c r="AU370">
        <v>56.75</v>
      </c>
      <c r="AV370">
        <v>0</v>
      </c>
      <c r="AW370">
        <v>56.75</v>
      </c>
    </row>
    <row r="371" spans="1:49" hidden="1" outlineLevel="1" x14ac:dyDescent="0.2">
      <c r="A371" t="s">
        <v>360</v>
      </c>
      <c r="B371" s="7" t="s">
        <v>315</v>
      </c>
      <c r="C371" s="1">
        <f t="shared" si="55"/>
        <v>5115</v>
      </c>
      <c r="D371" s="7">
        <f>IF(N371&gt;0, RANK(N371,(N371:P371,Q371:AE371)),0)</f>
        <v>2</v>
      </c>
      <c r="E371" s="7">
        <f>IF(O371&gt;0,RANK(O371,(N371:P371,Q371:AE371)),0)</f>
        <v>1</v>
      </c>
      <c r="F371" s="7">
        <f t="shared" si="56"/>
        <v>7</v>
      </c>
      <c r="G371" s="45">
        <f t="shared" si="57"/>
        <v>460</v>
      </c>
      <c r="H371" s="48">
        <f t="shared" si="58"/>
        <v>8.9931573802541548E-2</v>
      </c>
      <c r="I371" s="6"/>
      <c r="J371" s="2">
        <f t="shared" si="59"/>
        <v>0.4426197458455523</v>
      </c>
      <c r="K371" s="2">
        <f t="shared" si="60"/>
        <v>0.53255131964809388</v>
      </c>
      <c r="L371" s="2">
        <f t="shared" si="61"/>
        <v>2.541544477028348E-3</v>
      </c>
      <c r="M371" s="2">
        <f t="shared" si="62"/>
        <v>2.228739002932547E-2</v>
      </c>
      <c r="N371" s="94">
        <v>2264</v>
      </c>
      <c r="O371" s="94">
        <v>2724</v>
      </c>
      <c r="P371" s="94">
        <v>13</v>
      </c>
      <c r="Q371" s="1"/>
      <c r="R371" s="1"/>
      <c r="S371" s="1"/>
      <c r="T371" s="94"/>
      <c r="U371" s="94">
        <v>26</v>
      </c>
      <c r="V371" s="94">
        <v>8</v>
      </c>
      <c r="W371" s="1">
        <v>6</v>
      </c>
      <c r="X371" s="1">
        <v>15</v>
      </c>
      <c r="Y371" s="1">
        <v>42</v>
      </c>
      <c r="Z371" s="1">
        <v>17</v>
      </c>
      <c r="AA371" s="1"/>
      <c r="AB371" s="1"/>
      <c r="AG371" t="str">
        <f t="shared" si="63"/>
        <v>Montpelier</v>
      </c>
      <c r="AH371" t="s">
        <v>387</v>
      </c>
      <c r="AI371">
        <v>1</v>
      </c>
      <c r="AK371" s="77">
        <v>50</v>
      </c>
      <c r="AL371" s="79">
        <v>23</v>
      </c>
      <c r="AM371" s="79">
        <v>55</v>
      </c>
      <c r="AN371" s="82">
        <v>46000</v>
      </c>
      <c r="AO371" s="82">
        <f t="shared" si="64"/>
        <v>50023</v>
      </c>
      <c r="AP371" s="7" t="s">
        <v>142</v>
      </c>
      <c r="AQ371">
        <f t="shared" si="65"/>
        <v>5046000</v>
      </c>
      <c r="AU371">
        <v>10.26</v>
      </c>
      <c r="AV371">
        <v>0.01</v>
      </c>
      <c r="AW371">
        <v>10.25</v>
      </c>
    </row>
    <row r="372" spans="1:49" hidden="1" outlineLevel="1" x14ac:dyDescent="0.2">
      <c r="A372" t="s">
        <v>367</v>
      </c>
      <c r="B372" s="7" t="s">
        <v>315</v>
      </c>
      <c r="C372" s="1">
        <f t="shared" si="55"/>
        <v>1188</v>
      </c>
      <c r="D372" s="7">
        <f>IF(N372&gt;0, RANK(N372,(N372:P372,Q372:AE372)),0)</f>
        <v>2</v>
      </c>
      <c r="E372" s="7">
        <f>IF(O372&gt;0,RANK(O372,(N372:P372,Q372:AE372)),0)</f>
        <v>1</v>
      </c>
      <c r="F372" s="7">
        <f t="shared" si="56"/>
        <v>4</v>
      </c>
      <c r="G372" s="45">
        <f t="shared" si="57"/>
        <v>493</v>
      </c>
      <c r="H372" s="48">
        <f t="shared" si="58"/>
        <v>0.41498316498316501</v>
      </c>
      <c r="I372" s="6"/>
      <c r="J372" s="2">
        <f t="shared" si="59"/>
        <v>0.28451178451178449</v>
      </c>
      <c r="K372" s="2">
        <f t="shared" si="60"/>
        <v>0.6994949494949495</v>
      </c>
      <c r="L372" s="2">
        <f t="shared" si="61"/>
        <v>2.5252525252525255E-3</v>
      </c>
      <c r="M372" s="2">
        <f t="shared" si="62"/>
        <v>1.3468013468013478E-2</v>
      </c>
      <c r="N372" s="94">
        <v>338</v>
      </c>
      <c r="O372" s="94">
        <v>831</v>
      </c>
      <c r="P372" s="94">
        <v>3</v>
      </c>
      <c r="Q372" s="1"/>
      <c r="R372" s="1"/>
      <c r="S372" s="1"/>
      <c r="T372" s="94"/>
      <c r="U372" s="94">
        <v>2</v>
      </c>
      <c r="V372" s="94">
        <v>2</v>
      </c>
      <c r="W372" s="1">
        <v>0</v>
      </c>
      <c r="X372" s="1">
        <v>3</v>
      </c>
      <c r="Y372" s="1">
        <v>8</v>
      </c>
      <c r="Z372" s="1">
        <v>1</v>
      </c>
      <c r="AA372" s="1"/>
      <c r="AB372" s="1"/>
      <c r="AG372" t="str">
        <f t="shared" si="63"/>
        <v>Moretown</v>
      </c>
      <c r="AH372" t="s">
        <v>387</v>
      </c>
      <c r="AI372">
        <v>1</v>
      </c>
      <c r="AK372" s="77">
        <v>50</v>
      </c>
      <c r="AL372" s="79">
        <v>23</v>
      </c>
      <c r="AM372" s="79">
        <v>60</v>
      </c>
      <c r="AN372" s="82">
        <v>46225</v>
      </c>
      <c r="AO372" s="82">
        <f t="shared" si="64"/>
        <v>50023</v>
      </c>
      <c r="AP372" s="7" t="s">
        <v>656</v>
      </c>
      <c r="AQ372">
        <f t="shared" si="65"/>
        <v>5046225</v>
      </c>
      <c r="AU372">
        <v>40.21</v>
      </c>
      <c r="AV372">
        <v>0.13</v>
      </c>
      <c r="AW372">
        <v>40.08</v>
      </c>
    </row>
    <row r="373" spans="1:49" hidden="1" outlineLevel="1" x14ac:dyDescent="0.2">
      <c r="A373" t="s">
        <v>383</v>
      </c>
      <c r="B373" s="7" t="s">
        <v>315</v>
      </c>
      <c r="C373" s="1">
        <f t="shared" si="55"/>
        <v>389</v>
      </c>
      <c r="D373" s="7">
        <f>IF(N373&gt;0, RANK(N373,(N373:P373,Q373:AE373)),0)</f>
        <v>2</v>
      </c>
      <c r="E373" s="7">
        <f>IF(O373&gt;0,RANK(O373,(N373:P373,Q373:AE373)),0)</f>
        <v>1</v>
      </c>
      <c r="F373" s="7">
        <f t="shared" si="56"/>
        <v>3</v>
      </c>
      <c r="G373" s="45">
        <f t="shared" si="57"/>
        <v>294</v>
      </c>
      <c r="H373" s="48">
        <f t="shared" si="58"/>
        <v>0.75578406169665813</v>
      </c>
      <c r="I373" s="6"/>
      <c r="J373" s="2">
        <f t="shared" si="59"/>
        <v>0.10539845758354756</v>
      </c>
      <c r="K373" s="2">
        <f t="shared" si="60"/>
        <v>0.86118251928020562</v>
      </c>
      <c r="L373" s="2">
        <f t="shared" si="61"/>
        <v>1.7994858611825194E-2</v>
      </c>
      <c r="M373" s="2">
        <f t="shared" si="62"/>
        <v>1.542416452442159E-2</v>
      </c>
      <c r="N373" s="94">
        <v>41</v>
      </c>
      <c r="O373" s="94">
        <v>335</v>
      </c>
      <c r="P373" s="94">
        <v>7</v>
      </c>
      <c r="Q373" s="1"/>
      <c r="R373" s="1"/>
      <c r="S373" s="1"/>
      <c r="T373" s="94"/>
      <c r="U373" s="94">
        <v>0</v>
      </c>
      <c r="V373" s="94">
        <v>0</v>
      </c>
      <c r="W373" s="1">
        <v>4</v>
      </c>
      <c r="X373" s="1">
        <v>0</v>
      </c>
      <c r="Y373" s="1">
        <v>2</v>
      </c>
      <c r="Z373" s="1">
        <v>0</v>
      </c>
      <c r="AA373" s="1"/>
      <c r="AB373" s="1"/>
      <c r="AG373" t="str">
        <f t="shared" si="63"/>
        <v>Morgan</v>
      </c>
      <c r="AH373" t="s">
        <v>19</v>
      </c>
      <c r="AI373">
        <v>1</v>
      </c>
      <c r="AK373" s="77">
        <v>50</v>
      </c>
      <c r="AL373" s="79">
        <v>19</v>
      </c>
      <c r="AM373" s="79">
        <v>70</v>
      </c>
      <c r="AN373" s="82">
        <v>46450</v>
      </c>
      <c r="AO373" s="82">
        <f t="shared" si="64"/>
        <v>50019</v>
      </c>
      <c r="AP373" s="7" t="s">
        <v>656</v>
      </c>
      <c r="AQ373">
        <f t="shared" si="65"/>
        <v>5046450</v>
      </c>
      <c r="AU373">
        <v>33.869999999999997</v>
      </c>
      <c r="AV373">
        <v>2.61</v>
      </c>
      <c r="AW373">
        <v>31.26</v>
      </c>
    </row>
    <row r="374" spans="1:49" hidden="1" outlineLevel="1" x14ac:dyDescent="0.2">
      <c r="A374" t="s">
        <v>368</v>
      </c>
      <c r="B374" s="7" t="s">
        <v>315</v>
      </c>
      <c r="C374" s="1">
        <f t="shared" ref="C374:C437" si="66">SUM(N374:AE374)</f>
        <v>3182</v>
      </c>
      <c r="D374" s="7">
        <f>IF(N374&gt;0, RANK(N374,(N374:P374,Q374:AE374)),0)</f>
        <v>2</v>
      </c>
      <c r="E374" s="7">
        <f>IF(O374&gt;0,RANK(O374,(N374:P374,Q374:AE374)),0)</f>
        <v>1</v>
      </c>
      <c r="F374" s="7">
        <f t="shared" ref="F374:F437" si="67">IF(P374&gt;0,RANK(P374,(N374:AE374)),0)</f>
        <v>4</v>
      </c>
      <c r="G374" s="45">
        <f t="shared" ref="G374:G437" si="68">IF(C374&gt;0,MAX(N374:P374)-LARGE(N374:P374,2),0)</f>
        <v>1475</v>
      </c>
      <c r="H374" s="48">
        <f t="shared" ref="H374:H437" si="69">IF(C374&gt;0,G374/C374,0)</f>
        <v>0.46354494028912635</v>
      </c>
      <c r="I374" s="6"/>
      <c r="J374" s="2">
        <f t="shared" ref="J374:J437" si="70">IF(C374=0,"-",N374/C374)</f>
        <v>0.24827152734129479</v>
      </c>
      <c r="K374" s="2">
        <f t="shared" ref="K374:K437" si="71">IF(C374=0,"-",O374/C374)</f>
        <v>0.71181646763042117</v>
      </c>
      <c r="L374" s="2">
        <f t="shared" ref="L374:L437" si="72">IF(C374=0,"-",P374/C374)</f>
        <v>9.7423004399748592E-3</v>
      </c>
      <c r="M374" s="2">
        <f t="shared" ref="M374:M437" si="73">IF(C374=0,"-",(1-J374-K374-L374))</f>
        <v>3.0169704588309212E-2</v>
      </c>
      <c r="N374" s="94">
        <v>790</v>
      </c>
      <c r="O374" s="94">
        <v>2265</v>
      </c>
      <c r="P374" s="94">
        <v>31</v>
      </c>
      <c r="Q374" s="1"/>
      <c r="R374" s="1"/>
      <c r="S374" s="1"/>
      <c r="T374" s="94"/>
      <c r="U374" s="94">
        <v>29</v>
      </c>
      <c r="V374" s="94">
        <v>7</v>
      </c>
      <c r="W374" s="1">
        <v>7</v>
      </c>
      <c r="X374" s="1">
        <v>6</v>
      </c>
      <c r="Y374" s="1">
        <v>35</v>
      </c>
      <c r="Z374" s="1">
        <v>12</v>
      </c>
      <c r="AA374" s="1"/>
      <c r="AB374" s="1"/>
      <c r="AG374" t="str">
        <f t="shared" ref="AG374:AG437" si="74">A374</f>
        <v>Morristown</v>
      </c>
      <c r="AH374" t="s">
        <v>18</v>
      </c>
      <c r="AI374">
        <v>1</v>
      </c>
      <c r="AK374" s="77">
        <v>50</v>
      </c>
      <c r="AL374" s="79">
        <v>15</v>
      </c>
      <c r="AM374" s="79">
        <v>35</v>
      </c>
      <c r="AN374" s="82">
        <v>46675</v>
      </c>
      <c r="AO374" s="82">
        <f t="shared" ref="AO374:AO437" si="75">AK374*1000+AL374</f>
        <v>50015</v>
      </c>
      <c r="AP374" s="7" t="s">
        <v>656</v>
      </c>
      <c r="AQ374">
        <f t="shared" ref="AQ374:AQ437" si="76">AK374*100000+AN374</f>
        <v>5046675</v>
      </c>
      <c r="AU374">
        <v>51.61</v>
      </c>
      <c r="AV374">
        <v>0.26</v>
      </c>
      <c r="AW374">
        <v>51.35</v>
      </c>
    </row>
    <row r="375" spans="1:49" hidden="1" outlineLevel="1" x14ac:dyDescent="0.2">
      <c r="A375" t="s">
        <v>385</v>
      </c>
      <c r="B375" s="7" t="s">
        <v>315</v>
      </c>
      <c r="C375" s="1">
        <f t="shared" si="66"/>
        <v>834</v>
      </c>
      <c r="D375" s="7">
        <f>IF(N375&gt;0, RANK(N375,(N375:P375,Q375:AE375)),0)</f>
        <v>2</v>
      </c>
      <c r="E375" s="7">
        <f>IF(O375&gt;0,RANK(O375,(N375:P375,Q375:AE375)),0)</f>
        <v>1</v>
      </c>
      <c r="F375" s="7">
        <f t="shared" si="67"/>
        <v>3</v>
      </c>
      <c r="G375" s="45">
        <f t="shared" si="68"/>
        <v>378</v>
      </c>
      <c r="H375" s="48">
        <f t="shared" si="69"/>
        <v>0.45323741007194246</v>
      </c>
      <c r="I375" s="6"/>
      <c r="J375" s="2">
        <f t="shared" si="70"/>
        <v>0.24700239808153476</v>
      </c>
      <c r="K375" s="2">
        <f t="shared" si="71"/>
        <v>0.70023980815347719</v>
      </c>
      <c r="L375" s="2">
        <f t="shared" si="72"/>
        <v>2.0383693045563551E-2</v>
      </c>
      <c r="M375" s="2">
        <f t="shared" si="73"/>
        <v>3.2374100719424467E-2</v>
      </c>
      <c r="N375" s="94">
        <v>206</v>
      </c>
      <c r="O375" s="94">
        <v>584</v>
      </c>
      <c r="P375" s="94">
        <v>17</v>
      </c>
      <c r="Q375" s="1"/>
      <c r="R375" s="1"/>
      <c r="S375" s="1"/>
      <c r="T375" s="94"/>
      <c r="U375" s="94">
        <v>3</v>
      </c>
      <c r="V375" s="94">
        <v>5</v>
      </c>
      <c r="W375" s="1">
        <v>3</v>
      </c>
      <c r="X375" s="1">
        <v>3</v>
      </c>
      <c r="Y375" s="1">
        <v>9</v>
      </c>
      <c r="Z375" s="1">
        <v>4</v>
      </c>
      <c r="AA375" s="1"/>
      <c r="AB375" s="1"/>
      <c r="AG375" t="str">
        <f t="shared" si="74"/>
        <v>Mount Holly</v>
      </c>
      <c r="AH375" t="s">
        <v>102</v>
      </c>
      <c r="AI375">
        <v>1</v>
      </c>
      <c r="AK375" s="77">
        <v>50</v>
      </c>
      <c r="AL375" s="79">
        <v>21</v>
      </c>
      <c r="AM375" s="79">
        <v>60</v>
      </c>
      <c r="AN375" s="82">
        <v>47200</v>
      </c>
      <c r="AO375" s="82">
        <f t="shared" si="75"/>
        <v>50021</v>
      </c>
      <c r="AP375" s="7" t="s">
        <v>656</v>
      </c>
      <c r="AQ375">
        <f t="shared" si="76"/>
        <v>5047200</v>
      </c>
      <c r="AU375">
        <v>49.57</v>
      </c>
      <c r="AV375">
        <v>0.38</v>
      </c>
      <c r="AW375">
        <v>49.19</v>
      </c>
    </row>
    <row r="376" spans="1:49" hidden="1" outlineLevel="1" x14ac:dyDescent="0.2">
      <c r="A376" t="s">
        <v>980</v>
      </c>
      <c r="B376" s="7" t="s">
        <v>315</v>
      </c>
      <c r="C376" s="1">
        <f t="shared" si="66"/>
        <v>115</v>
      </c>
      <c r="D376" s="7">
        <f>IF(N376&gt;0, RANK(N376,(N376:P376,Q376:AE376)),0)</f>
        <v>2</v>
      </c>
      <c r="E376" s="7">
        <f>IF(O376&gt;0,RANK(O376,(N376:P376,Q376:AE376)),0)</f>
        <v>1</v>
      </c>
      <c r="F376" s="7">
        <f t="shared" si="67"/>
        <v>4</v>
      </c>
      <c r="G376" s="45">
        <f t="shared" si="68"/>
        <v>62</v>
      </c>
      <c r="H376" s="48">
        <f t="shared" si="69"/>
        <v>0.53913043478260869</v>
      </c>
      <c r="I376" s="6"/>
      <c r="J376" s="2">
        <f t="shared" si="70"/>
        <v>0.18260869565217391</v>
      </c>
      <c r="K376" s="2">
        <f t="shared" si="71"/>
        <v>0.72173913043478266</v>
      </c>
      <c r="L376" s="2">
        <f t="shared" si="72"/>
        <v>1.7391304347826087E-2</v>
      </c>
      <c r="M376" s="2">
        <f t="shared" si="73"/>
        <v>7.8260869565217286E-2</v>
      </c>
      <c r="N376" s="94">
        <v>21</v>
      </c>
      <c r="O376" s="94">
        <v>83</v>
      </c>
      <c r="P376" s="94">
        <v>2</v>
      </c>
      <c r="Q376" s="1"/>
      <c r="R376" s="1"/>
      <c r="S376" s="1"/>
      <c r="T376" s="94"/>
      <c r="U376" s="94">
        <v>1</v>
      </c>
      <c r="V376" s="94">
        <v>0</v>
      </c>
      <c r="W376" s="1">
        <v>0</v>
      </c>
      <c r="X376" s="1">
        <v>1</v>
      </c>
      <c r="Y376" s="1">
        <v>2</v>
      </c>
      <c r="Z376" s="1">
        <v>5</v>
      </c>
      <c r="AA376" s="1"/>
      <c r="AB376" s="1"/>
      <c r="AG376" t="str">
        <f t="shared" si="74"/>
        <v>Mount Tabor</v>
      </c>
      <c r="AH376" t="s">
        <v>102</v>
      </c>
      <c r="AI376">
        <v>1</v>
      </c>
      <c r="AK376" s="77">
        <v>50</v>
      </c>
      <c r="AL376" s="79">
        <v>21</v>
      </c>
      <c r="AM376" s="79">
        <v>65</v>
      </c>
      <c r="AN376" s="82">
        <v>47425</v>
      </c>
      <c r="AO376" s="82">
        <f t="shared" si="75"/>
        <v>50021</v>
      </c>
      <c r="AP376" s="7" t="s">
        <v>656</v>
      </c>
      <c r="AQ376">
        <f t="shared" si="76"/>
        <v>5047425</v>
      </c>
      <c r="AU376">
        <v>43.78</v>
      </c>
      <c r="AV376">
        <v>0.05</v>
      </c>
      <c r="AW376">
        <v>43.73</v>
      </c>
    </row>
    <row r="377" spans="1:49" hidden="1" outlineLevel="1" x14ac:dyDescent="0.2">
      <c r="A377" t="s">
        <v>736</v>
      </c>
      <c r="B377" s="7" t="s">
        <v>315</v>
      </c>
      <c r="C377" s="1">
        <f t="shared" si="66"/>
        <v>1164</v>
      </c>
      <c r="D377" s="7">
        <f>IF(N377&gt;0, RANK(N377,(N377:P377,Q377:AE377)),0)</f>
        <v>2</v>
      </c>
      <c r="E377" s="7">
        <f>IF(O377&gt;0,RANK(O377,(N377:P377,Q377:AE377)),0)</f>
        <v>1</v>
      </c>
      <c r="F377" s="7">
        <f t="shared" si="67"/>
        <v>3</v>
      </c>
      <c r="G377" s="45">
        <f t="shared" si="68"/>
        <v>669</v>
      </c>
      <c r="H377" s="48">
        <f t="shared" si="69"/>
        <v>0.57474226804123707</v>
      </c>
      <c r="I377" s="6"/>
      <c r="J377" s="2">
        <f t="shared" si="70"/>
        <v>0.19931271477663232</v>
      </c>
      <c r="K377" s="2">
        <f t="shared" si="71"/>
        <v>0.77405498281786944</v>
      </c>
      <c r="L377" s="2">
        <f t="shared" si="72"/>
        <v>9.4501718213058413E-3</v>
      </c>
      <c r="M377" s="2">
        <f t="shared" si="73"/>
        <v>1.7182130584192455E-2</v>
      </c>
      <c r="N377" s="94">
        <v>232</v>
      </c>
      <c r="O377" s="94">
        <v>901</v>
      </c>
      <c r="P377" s="94">
        <v>11</v>
      </c>
      <c r="Q377" s="1"/>
      <c r="R377" s="1"/>
      <c r="S377" s="1"/>
      <c r="T377" s="94"/>
      <c r="U377" s="94">
        <v>5</v>
      </c>
      <c r="V377" s="94">
        <v>3</v>
      </c>
      <c r="W377" s="1">
        <v>2</v>
      </c>
      <c r="X377" s="1">
        <v>1</v>
      </c>
      <c r="Y377" s="1">
        <v>8</v>
      </c>
      <c r="Z377" s="1">
        <v>1</v>
      </c>
      <c r="AA377" s="1"/>
      <c r="AB377" s="1"/>
      <c r="AG377" t="str">
        <f t="shared" si="74"/>
        <v>New Haven</v>
      </c>
      <c r="AH377" t="s">
        <v>314</v>
      </c>
      <c r="AI377">
        <v>1</v>
      </c>
      <c r="AK377" s="77">
        <v>50</v>
      </c>
      <c r="AL377" s="79">
        <v>1</v>
      </c>
      <c r="AM377" s="79">
        <v>65</v>
      </c>
      <c r="AN377" s="82">
        <v>48700</v>
      </c>
      <c r="AO377" s="82">
        <f t="shared" si="75"/>
        <v>50001</v>
      </c>
      <c r="AP377" s="7" t="s">
        <v>656</v>
      </c>
      <c r="AQ377">
        <f t="shared" si="76"/>
        <v>5048700</v>
      </c>
      <c r="AU377">
        <v>41.79</v>
      </c>
      <c r="AV377">
        <v>0.14000000000000001</v>
      </c>
      <c r="AW377">
        <v>41.65</v>
      </c>
    </row>
    <row r="378" spans="1:49" hidden="1" outlineLevel="1" x14ac:dyDescent="0.2">
      <c r="A378" t="s">
        <v>981</v>
      </c>
      <c r="B378" s="7" t="s">
        <v>315</v>
      </c>
      <c r="C378" s="1">
        <f t="shared" si="66"/>
        <v>340</v>
      </c>
      <c r="D378" s="7">
        <f>IF(N378&gt;0, RANK(N378,(N378:P378,Q378:AE378)),0)</f>
        <v>2</v>
      </c>
      <c r="E378" s="7">
        <f>IF(O378&gt;0,RANK(O378,(N378:P378,Q378:AE378)),0)</f>
        <v>1</v>
      </c>
      <c r="F378" s="7">
        <f t="shared" si="67"/>
        <v>3</v>
      </c>
      <c r="G378" s="45">
        <f t="shared" si="68"/>
        <v>204</v>
      </c>
      <c r="H378" s="48">
        <f t="shared" si="69"/>
        <v>0.6</v>
      </c>
      <c r="I378" s="6"/>
      <c r="J378" s="2">
        <f t="shared" si="70"/>
        <v>0.16176470588235295</v>
      </c>
      <c r="K378" s="2">
        <f t="shared" si="71"/>
        <v>0.7617647058823529</v>
      </c>
      <c r="L378" s="2">
        <f t="shared" si="72"/>
        <v>2.3529411764705882E-2</v>
      </c>
      <c r="M378" s="2">
        <f t="shared" si="73"/>
        <v>5.2941176470588297E-2</v>
      </c>
      <c r="N378" s="94">
        <v>55</v>
      </c>
      <c r="O378" s="94">
        <v>259</v>
      </c>
      <c r="P378" s="94">
        <v>8</v>
      </c>
      <c r="Q378" s="1"/>
      <c r="R378" s="1"/>
      <c r="S378" s="1"/>
      <c r="T378" s="94"/>
      <c r="U378" s="94">
        <v>4</v>
      </c>
      <c r="V378" s="94">
        <v>1</v>
      </c>
      <c r="W378" s="1">
        <v>5</v>
      </c>
      <c r="X378" s="1">
        <v>0</v>
      </c>
      <c r="Y378" s="1">
        <v>5</v>
      </c>
      <c r="Z378" s="1">
        <v>3</v>
      </c>
      <c r="AA378" s="1"/>
      <c r="AB378" s="1"/>
      <c r="AG378" t="str">
        <f t="shared" si="74"/>
        <v>Newark</v>
      </c>
      <c r="AH378" t="s">
        <v>317</v>
      </c>
      <c r="AI378">
        <v>1</v>
      </c>
      <c r="AK378" s="77">
        <v>50</v>
      </c>
      <c r="AL378" s="79">
        <v>5</v>
      </c>
      <c r="AM378" s="79">
        <v>40</v>
      </c>
      <c r="AN378" s="82">
        <v>47725</v>
      </c>
      <c r="AO378" s="82">
        <f t="shared" si="75"/>
        <v>50005</v>
      </c>
      <c r="AP378" s="7" t="s">
        <v>656</v>
      </c>
      <c r="AQ378">
        <f t="shared" si="76"/>
        <v>5047725</v>
      </c>
      <c r="AU378">
        <v>37.17</v>
      </c>
      <c r="AV378">
        <v>0.38</v>
      </c>
      <c r="AW378">
        <v>36.78</v>
      </c>
    </row>
    <row r="379" spans="1:49" hidden="1" outlineLevel="1" x14ac:dyDescent="0.2">
      <c r="A379" t="s">
        <v>932</v>
      </c>
      <c r="B379" s="7" t="s">
        <v>315</v>
      </c>
      <c r="C379" s="1">
        <f t="shared" si="66"/>
        <v>1195</v>
      </c>
      <c r="D379" s="7">
        <f>IF(N379&gt;0, RANK(N379,(N379:P379,Q379:AE379)),0)</f>
        <v>2</v>
      </c>
      <c r="E379" s="7">
        <f>IF(O379&gt;0,RANK(O379,(N379:P379,Q379:AE379)),0)</f>
        <v>1</v>
      </c>
      <c r="F379" s="7">
        <f t="shared" si="67"/>
        <v>3</v>
      </c>
      <c r="G379" s="45">
        <f t="shared" si="68"/>
        <v>642</v>
      </c>
      <c r="H379" s="48">
        <f t="shared" si="69"/>
        <v>0.53723849372384935</v>
      </c>
      <c r="I379" s="6"/>
      <c r="J379" s="2">
        <f t="shared" si="70"/>
        <v>0.20836820083682009</v>
      </c>
      <c r="K379" s="2">
        <f t="shared" si="71"/>
        <v>0.74560669456066941</v>
      </c>
      <c r="L379" s="2">
        <f t="shared" si="72"/>
        <v>1.6736401673640166E-2</v>
      </c>
      <c r="M379" s="2">
        <f t="shared" si="73"/>
        <v>2.9288702928870359E-2</v>
      </c>
      <c r="N379" s="94">
        <v>249</v>
      </c>
      <c r="O379" s="94">
        <v>891</v>
      </c>
      <c r="P379" s="94">
        <v>20</v>
      </c>
      <c r="Q379" s="1"/>
      <c r="R379" s="1"/>
      <c r="S379" s="1"/>
      <c r="T379" s="94"/>
      <c r="U379" s="94">
        <v>4</v>
      </c>
      <c r="V379" s="94">
        <v>6</v>
      </c>
      <c r="W379" s="1">
        <v>1</v>
      </c>
      <c r="X379" s="1">
        <v>5</v>
      </c>
      <c r="Y379" s="1">
        <v>14</v>
      </c>
      <c r="Z379" s="1">
        <v>5</v>
      </c>
      <c r="AA379" s="1"/>
      <c r="AB379" s="1"/>
      <c r="AG379" t="str">
        <f t="shared" si="74"/>
        <v>Newbury</v>
      </c>
      <c r="AH379" t="s">
        <v>968</v>
      </c>
      <c r="AI379">
        <v>1</v>
      </c>
      <c r="AK379" s="77">
        <v>50</v>
      </c>
      <c r="AL379" s="79">
        <v>17</v>
      </c>
      <c r="AM379" s="79">
        <v>35</v>
      </c>
      <c r="AN379" s="82">
        <v>48175</v>
      </c>
      <c r="AO379" s="82">
        <f t="shared" si="75"/>
        <v>50017</v>
      </c>
      <c r="AP379" s="7" t="s">
        <v>656</v>
      </c>
      <c r="AQ379">
        <f t="shared" si="76"/>
        <v>5048175</v>
      </c>
      <c r="AU379">
        <v>64.430000000000007</v>
      </c>
      <c r="AV379">
        <v>0.26</v>
      </c>
      <c r="AW379">
        <v>64.180000000000007</v>
      </c>
    </row>
    <row r="380" spans="1:49" hidden="1" outlineLevel="1" x14ac:dyDescent="0.2">
      <c r="A380" t="s">
        <v>982</v>
      </c>
      <c r="B380" s="7" t="s">
        <v>315</v>
      </c>
      <c r="C380" s="1">
        <f t="shared" si="66"/>
        <v>1117</v>
      </c>
      <c r="D380" s="7">
        <f>IF(N380&gt;0, RANK(N380,(N380:P380,Q380:AE380)),0)</f>
        <v>2</v>
      </c>
      <c r="E380" s="7">
        <f>IF(O380&gt;0,RANK(O380,(N380:P380,Q380:AE380)),0)</f>
        <v>1</v>
      </c>
      <c r="F380" s="7">
        <f t="shared" si="67"/>
        <v>5</v>
      </c>
      <c r="G380" s="45">
        <f t="shared" si="68"/>
        <v>110</v>
      </c>
      <c r="H380" s="48">
        <f t="shared" si="69"/>
        <v>9.8478066248880933E-2</v>
      </c>
      <c r="I380" s="6"/>
      <c r="J380" s="2">
        <f t="shared" si="70"/>
        <v>0.42166517457475383</v>
      </c>
      <c r="K380" s="2">
        <f t="shared" si="71"/>
        <v>0.52014324082363472</v>
      </c>
      <c r="L380" s="2">
        <f t="shared" si="72"/>
        <v>8.057296329453895E-3</v>
      </c>
      <c r="M380" s="2">
        <f t="shared" si="73"/>
        <v>5.0134288272157553E-2</v>
      </c>
      <c r="N380" s="94">
        <v>471</v>
      </c>
      <c r="O380" s="94">
        <v>581</v>
      </c>
      <c r="P380" s="94">
        <v>9</v>
      </c>
      <c r="Q380" s="1"/>
      <c r="R380" s="1"/>
      <c r="S380" s="1"/>
      <c r="T380" s="94"/>
      <c r="U380" s="94">
        <v>4</v>
      </c>
      <c r="V380" s="94">
        <v>5</v>
      </c>
      <c r="W380" s="1">
        <v>5</v>
      </c>
      <c r="X380" s="1">
        <v>3</v>
      </c>
      <c r="Y380" s="1">
        <v>26</v>
      </c>
      <c r="Z380" s="1">
        <v>13</v>
      </c>
      <c r="AA380" s="1"/>
      <c r="AB380" s="1"/>
      <c r="AG380" t="str">
        <f t="shared" si="74"/>
        <v>Newfane</v>
      </c>
      <c r="AH380" t="s">
        <v>103</v>
      </c>
      <c r="AI380">
        <v>1</v>
      </c>
      <c r="AK380" s="77">
        <v>50</v>
      </c>
      <c r="AL380" s="79">
        <v>25</v>
      </c>
      <c r="AM380" s="79">
        <v>60</v>
      </c>
      <c r="AN380" s="82">
        <v>48400</v>
      </c>
      <c r="AO380" s="82">
        <f t="shared" si="75"/>
        <v>50025</v>
      </c>
      <c r="AP380" s="7" t="s">
        <v>656</v>
      </c>
      <c r="AQ380">
        <f t="shared" si="76"/>
        <v>5048400</v>
      </c>
      <c r="AU380">
        <v>40.380000000000003</v>
      </c>
      <c r="AV380">
        <v>0.14000000000000001</v>
      </c>
      <c r="AW380">
        <v>40.24</v>
      </c>
    </row>
    <row r="381" spans="1:49" hidden="1" outlineLevel="1" x14ac:dyDescent="0.2">
      <c r="A381" t="s">
        <v>950</v>
      </c>
      <c r="B381" s="7" t="s">
        <v>315</v>
      </c>
      <c r="C381" s="1">
        <f t="shared" si="66"/>
        <v>1805</v>
      </c>
      <c r="D381" s="7">
        <f>IF(N381&gt;0, RANK(N381,(N381:P381,Q381:AE381)),0)</f>
        <v>2</v>
      </c>
      <c r="E381" s="7">
        <f>IF(O381&gt;0,RANK(O381,(N381:P381,Q381:AE381)),0)</f>
        <v>1</v>
      </c>
      <c r="F381" s="7">
        <f t="shared" si="67"/>
        <v>4</v>
      </c>
      <c r="G381" s="45">
        <f t="shared" si="68"/>
        <v>930</v>
      </c>
      <c r="H381" s="48">
        <f t="shared" si="69"/>
        <v>0.51523545706371188</v>
      </c>
      <c r="I381" s="6"/>
      <c r="J381" s="2">
        <f t="shared" si="70"/>
        <v>0.20997229916897506</v>
      </c>
      <c r="K381" s="2">
        <f t="shared" si="71"/>
        <v>0.72520775623268696</v>
      </c>
      <c r="L381" s="2">
        <f t="shared" si="72"/>
        <v>1.4958448753462604E-2</v>
      </c>
      <c r="M381" s="2">
        <f t="shared" si="73"/>
        <v>4.9861495844875349E-2</v>
      </c>
      <c r="N381" s="94">
        <v>379</v>
      </c>
      <c r="O381" s="94">
        <v>1309</v>
      </c>
      <c r="P381" s="94">
        <v>27</v>
      </c>
      <c r="Q381" s="1"/>
      <c r="R381" s="1"/>
      <c r="S381" s="1"/>
      <c r="T381" s="94"/>
      <c r="U381" s="94">
        <v>15</v>
      </c>
      <c r="V381" s="94">
        <v>4</v>
      </c>
      <c r="W381" s="1">
        <v>38</v>
      </c>
      <c r="X381" s="1">
        <v>3</v>
      </c>
      <c r="Y381" s="1">
        <v>19</v>
      </c>
      <c r="Z381" s="1">
        <v>11</v>
      </c>
      <c r="AA381" s="1"/>
      <c r="AB381" s="1"/>
      <c r="AG381" t="str">
        <f t="shared" si="74"/>
        <v>Newport</v>
      </c>
      <c r="AH381" t="s">
        <v>19</v>
      </c>
      <c r="AI381">
        <v>1</v>
      </c>
      <c r="AK381" s="77">
        <v>50</v>
      </c>
      <c r="AL381" s="79">
        <v>19</v>
      </c>
      <c r="AM381" s="79">
        <v>75</v>
      </c>
      <c r="AN381" s="82">
        <v>48850</v>
      </c>
      <c r="AO381" s="82">
        <f t="shared" si="75"/>
        <v>50019</v>
      </c>
      <c r="AP381" s="7" t="s">
        <v>142</v>
      </c>
      <c r="AQ381">
        <f t="shared" si="76"/>
        <v>5048850</v>
      </c>
      <c r="AU381">
        <v>7.62</v>
      </c>
      <c r="AV381">
        <v>1.59</v>
      </c>
      <c r="AW381">
        <v>6.03</v>
      </c>
    </row>
    <row r="382" spans="1:49" hidden="1" outlineLevel="1" x14ac:dyDescent="0.2">
      <c r="A382" t="s">
        <v>950</v>
      </c>
      <c r="B382" s="7" t="s">
        <v>315</v>
      </c>
      <c r="C382" s="1">
        <f t="shared" si="66"/>
        <v>768</v>
      </c>
      <c r="D382" s="7">
        <f>IF(N382&gt;0, RANK(N382,(N382:P382,Q382:AE382)),0)</f>
        <v>2</v>
      </c>
      <c r="E382" s="7">
        <f>IF(O382&gt;0,RANK(O382,(N382:P382,Q382:AE382)),0)</f>
        <v>1</v>
      </c>
      <c r="F382" s="7">
        <f t="shared" si="67"/>
        <v>3</v>
      </c>
      <c r="G382" s="45">
        <f t="shared" si="68"/>
        <v>493</v>
      </c>
      <c r="H382" s="48">
        <f t="shared" si="69"/>
        <v>0.64192708333333337</v>
      </c>
      <c r="I382" s="6"/>
      <c r="J382" s="2">
        <f t="shared" si="70"/>
        <v>0.15364583333333334</v>
      </c>
      <c r="K382" s="2">
        <f t="shared" si="71"/>
        <v>0.79557291666666663</v>
      </c>
      <c r="L382" s="2">
        <f t="shared" si="72"/>
        <v>2.34375E-2</v>
      </c>
      <c r="M382" s="2">
        <f t="shared" si="73"/>
        <v>2.734375E-2</v>
      </c>
      <c r="N382" s="94">
        <v>118</v>
      </c>
      <c r="O382" s="94">
        <v>611</v>
      </c>
      <c r="P382" s="94">
        <v>18</v>
      </c>
      <c r="Q382" s="1"/>
      <c r="R382" s="1"/>
      <c r="S382" s="1"/>
      <c r="T382" s="94"/>
      <c r="U382" s="94">
        <v>4</v>
      </c>
      <c r="V382" s="94">
        <v>1</v>
      </c>
      <c r="W382" s="1">
        <v>6</v>
      </c>
      <c r="X382" s="1">
        <v>5</v>
      </c>
      <c r="Y382" s="1">
        <v>4</v>
      </c>
      <c r="Z382" s="1">
        <v>1</v>
      </c>
      <c r="AA382" s="1"/>
      <c r="AB382" s="1"/>
      <c r="AG382" t="str">
        <f t="shared" si="74"/>
        <v>Newport</v>
      </c>
      <c r="AH382" t="s">
        <v>19</v>
      </c>
      <c r="AI382">
        <v>1</v>
      </c>
      <c r="AK382" s="77">
        <v>50</v>
      </c>
      <c r="AL382" s="79">
        <v>19</v>
      </c>
      <c r="AM382" s="79">
        <v>80</v>
      </c>
      <c r="AN382" s="82">
        <v>48925</v>
      </c>
      <c r="AO382" s="82">
        <f t="shared" si="75"/>
        <v>50019</v>
      </c>
      <c r="AP382" s="7" t="s">
        <v>656</v>
      </c>
      <c r="AQ382">
        <f t="shared" si="76"/>
        <v>5048925</v>
      </c>
      <c r="AU382">
        <v>43.48</v>
      </c>
      <c r="AV382">
        <v>1.77</v>
      </c>
      <c r="AW382">
        <v>41.71</v>
      </c>
    </row>
    <row r="383" spans="1:49" hidden="1" outlineLevel="1" x14ac:dyDescent="0.2">
      <c r="A383" t="s">
        <v>603</v>
      </c>
      <c r="B383" s="7" t="s">
        <v>315</v>
      </c>
      <c r="C383" s="1">
        <f t="shared" si="66"/>
        <v>700</v>
      </c>
      <c r="D383" s="7">
        <f>IF(N383&gt;0, RANK(N383,(N383:P383,Q383:AE383)),0)</f>
        <v>2</v>
      </c>
      <c r="E383" s="7">
        <f>IF(O383&gt;0,RANK(O383,(N383:P383,Q383:AE383)),0)</f>
        <v>1</v>
      </c>
      <c r="F383" s="7">
        <f t="shared" si="67"/>
        <v>0</v>
      </c>
      <c r="G383" s="45">
        <f t="shared" si="68"/>
        <v>421</v>
      </c>
      <c r="H383" s="48">
        <f t="shared" si="69"/>
        <v>0.60142857142857142</v>
      </c>
      <c r="I383" s="6"/>
      <c r="J383" s="2">
        <f t="shared" si="70"/>
        <v>0.19285714285714287</v>
      </c>
      <c r="K383" s="2">
        <f t="shared" si="71"/>
        <v>0.79428571428571426</v>
      </c>
      <c r="L383" s="2">
        <f t="shared" si="72"/>
        <v>0</v>
      </c>
      <c r="M383" s="2">
        <f t="shared" si="73"/>
        <v>1.28571428571429E-2</v>
      </c>
      <c r="N383" s="94">
        <v>135</v>
      </c>
      <c r="O383" s="94">
        <v>556</v>
      </c>
      <c r="P383" s="94">
        <v>0</v>
      </c>
      <c r="Q383" s="1"/>
      <c r="R383" s="1"/>
      <c r="S383" s="1"/>
      <c r="T383" s="94"/>
      <c r="U383" s="94">
        <v>1</v>
      </c>
      <c r="V383" s="94">
        <v>1</v>
      </c>
      <c r="W383" s="1">
        <v>0</v>
      </c>
      <c r="X383" s="1">
        <v>0</v>
      </c>
      <c r="Y383" s="1">
        <v>6</v>
      </c>
      <c r="Z383" s="1">
        <v>1</v>
      </c>
      <c r="AA383" s="1"/>
      <c r="AB383" s="1"/>
      <c r="AG383" t="str">
        <f t="shared" si="74"/>
        <v>North Hero</v>
      </c>
      <c r="AH383" t="s">
        <v>17</v>
      </c>
      <c r="AI383">
        <v>1</v>
      </c>
      <c r="AK383" s="77">
        <v>50</v>
      </c>
      <c r="AL383" s="79">
        <v>13</v>
      </c>
      <c r="AM383" s="79">
        <v>20</v>
      </c>
      <c r="AN383" s="82">
        <v>50650</v>
      </c>
      <c r="AO383" s="82">
        <f t="shared" si="75"/>
        <v>50013</v>
      </c>
      <c r="AP383" s="7" t="s">
        <v>656</v>
      </c>
      <c r="AQ383">
        <f t="shared" si="76"/>
        <v>5050650</v>
      </c>
      <c r="AU383">
        <v>46.58</v>
      </c>
      <c r="AV383">
        <v>32.840000000000003</v>
      </c>
      <c r="AW383">
        <v>13.74</v>
      </c>
    </row>
    <row r="384" spans="1:49" hidden="1" outlineLevel="1" x14ac:dyDescent="0.2">
      <c r="A384" t="s">
        <v>371</v>
      </c>
      <c r="B384" s="7" t="s">
        <v>315</v>
      </c>
      <c r="C384" s="1">
        <f t="shared" si="66"/>
        <v>2448</v>
      </c>
      <c r="D384" s="7">
        <f>IF(N384&gt;0, RANK(N384,(N384:P384,Q384:AE384)),0)</f>
        <v>2</v>
      </c>
      <c r="E384" s="7">
        <f>IF(O384&gt;0,RANK(O384,(N384:P384,Q384:AE384)),0)</f>
        <v>1</v>
      </c>
      <c r="F384" s="7">
        <f t="shared" si="67"/>
        <v>4</v>
      </c>
      <c r="G384" s="45">
        <f t="shared" si="68"/>
        <v>1417</v>
      </c>
      <c r="H384" s="48">
        <f t="shared" si="69"/>
        <v>0.5788398692810458</v>
      </c>
      <c r="I384" s="6"/>
      <c r="J384" s="2">
        <f t="shared" si="70"/>
        <v>0.19362745098039216</v>
      </c>
      <c r="K384" s="2">
        <f t="shared" si="71"/>
        <v>0.77246732026143794</v>
      </c>
      <c r="L384" s="2">
        <f t="shared" si="72"/>
        <v>7.7614379084967322E-3</v>
      </c>
      <c r="M384" s="2">
        <f t="shared" si="73"/>
        <v>2.6143790849673193E-2</v>
      </c>
      <c r="N384" s="94">
        <v>474</v>
      </c>
      <c r="O384" s="94">
        <v>1891</v>
      </c>
      <c r="P384" s="94">
        <v>19</v>
      </c>
      <c r="Q384" s="1"/>
      <c r="R384" s="1"/>
      <c r="S384" s="1"/>
      <c r="T384" s="94"/>
      <c r="U384" s="94">
        <v>11</v>
      </c>
      <c r="V384" s="94">
        <v>10</v>
      </c>
      <c r="W384" s="1">
        <v>4</v>
      </c>
      <c r="X384" s="1">
        <v>12</v>
      </c>
      <c r="Y384" s="1">
        <v>22</v>
      </c>
      <c r="Z384" s="1">
        <v>5</v>
      </c>
      <c r="AA384" s="1"/>
      <c r="AB384" s="1"/>
      <c r="AG384" t="str">
        <f t="shared" si="74"/>
        <v>Northfield</v>
      </c>
      <c r="AH384" t="s">
        <v>387</v>
      </c>
      <c r="AI384">
        <v>1</v>
      </c>
      <c r="AK384" s="77">
        <v>50</v>
      </c>
      <c r="AL384" s="79">
        <v>23</v>
      </c>
      <c r="AM384" s="79">
        <v>65</v>
      </c>
      <c r="AN384" s="82">
        <v>50275</v>
      </c>
      <c r="AO384" s="82">
        <f t="shared" si="75"/>
        <v>50023</v>
      </c>
      <c r="AP384" s="7" t="s">
        <v>656</v>
      </c>
      <c r="AQ384">
        <f t="shared" si="76"/>
        <v>5050275</v>
      </c>
      <c r="AU384">
        <v>43.73</v>
      </c>
      <c r="AV384">
        <v>0.03</v>
      </c>
      <c r="AW384">
        <v>43.7</v>
      </c>
    </row>
    <row r="385" spans="1:49" hidden="1" outlineLevel="1" x14ac:dyDescent="0.2">
      <c r="A385" t="s">
        <v>933</v>
      </c>
      <c r="B385" s="7" t="s">
        <v>315</v>
      </c>
      <c r="C385" s="1">
        <f t="shared" si="66"/>
        <v>106</v>
      </c>
      <c r="D385" s="7">
        <f>IF(N385&gt;0, RANK(N385,(N385:P385,Q385:AE385)),0)</f>
        <v>2</v>
      </c>
      <c r="E385" s="7">
        <f>IF(O385&gt;0,RANK(O385,(N385:P385,Q385:AE385)),0)</f>
        <v>1</v>
      </c>
      <c r="F385" s="7">
        <f t="shared" si="67"/>
        <v>4</v>
      </c>
      <c r="G385" s="45">
        <f t="shared" si="68"/>
        <v>65</v>
      </c>
      <c r="H385" s="48">
        <f t="shared" si="69"/>
        <v>0.6132075471698113</v>
      </c>
      <c r="I385" s="6"/>
      <c r="J385" s="2">
        <f t="shared" si="70"/>
        <v>0.16981132075471697</v>
      </c>
      <c r="K385" s="2">
        <f t="shared" si="71"/>
        <v>0.78301886792452835</v>
      </c>
      <c r="L385" s="2">
        <f t="shared" si="72"/>
        <v>9.433962264150943E-3</v>
      </c>
      <c r="M385" s="2">
        <f t="shared" si="73"/>
        <v>3.7735849056603765E-2</v>
      </c>
      <c r="N385" s="94">
        <v>18</v>
      </c>
      <c r="O385" s="94">
        <v>83</v>
      </c>
      <c r="P385" s="94">
        <v>1</v>
      </c>
      <c r="Q385" s="1"/>
      <c r="R385" s="1"/>
      <c r="S385" s="1"/>
      <c r="T385" s="94"/>
      <c r="U385" s="94">
        <v>0</v>
      </c>
      <c r="V385" s="94">
        <v>0</v>
      </c>
      <c r="W385" s="1">
        <v>4</v>
      </c>
      <c r="X385" s="1">
        <v>0</v>
      </c>
      <c r="Y385" s="1">
        <v>0</v>
      </c>
      <c r="Z385" s="1">
        <v>0</v>
      </c>
      <c r="AA385" s="1"/>
      <c r="AB385" s="1"/>
      <c r="AG385" t="str">
        <f t="shared" si="74"/>
        <v>Norton</v>
      </c>
      <c r="AH385" t="s">
        <v>96</v>
      </c>
      <c r="AI385">
        <v>1</v>
      </c>
      <c r="AK385" s="77">
        <v>50</v>
      </c>
      <c r="AL385" s="79">
        <v>9</v>
      </c>
      <c r="AM385" s="79">
        <v>80</v>
      </c>
      <c r="AN385" s="82">
        <v>52750</v>
      </c>
      <c r="AO385" s="82">
        <f t="shared" si="75"/>
        <v>50009</v>
      </c>
      <c r="AP385" s="7" t="s">
        <v>656</v>
      </c>
      <c r="AQ385">
        <f t="shared" si="76"/>
        <v>5052750</v>
      </c>
      <c r="AU385">
        <v>39.369999999999997</v>
      </c>
      <c r="AV385">
        <v>0.32</v>
      </c>
      <c r="AW385">
        <v>39.049999999999997</v>
      </c>
    </row>
    <row r="386" spans="1:49" hidden="1" outlineLevel="1" x14ac:dyDescent="0.2">
      <c r="A386" t="s">
        <v>223</v>
      </c>
      <c r="B386" s="7" t="s">
        <v>315</v>
      </c>
      <c r="C386" s="1">
        <f t="shared" si="66"/>
        <v>2490</v>
      </c>
      <c r="D386" s="7">
        <f>IF(N386&gt;0, RANK(N386,(N386:P386,Q386:AE386)),0)</f>
        <v>2</v>
      </c>
      <c r="E386" s="7">
        <f>IF(O386&gt;0,RANK(O386,(N386:P386,Q386:AE386)),0)</f>
        <v>1</v>
      </c>
      <c r="F386" s="7">
        <f t="shared" si="67"/>
        <v>7</v>
      </c>
      <c r="G386" s="45">
        <f t="shared" si="68"/>
        <v>164</v>
      </c>
      <c r="H386" s="48">
        <f t="shared" si="69"/>
        <v>6.5863453815261042E-2</v>
      </c>
      <c r="I386" s="6"/>
      <c r="J386" s="2">
        <f t="shared" si="70"/>
        <v>0.45903614457831327</v>
      </c>
      <c r="K386" s="2">
        <f t="shared" si="71"/>
        <v>0.52489959839357425</v>
      </c>
      <c r="L386" s="2">
        <f t="shared" si="72"/>
        <v>1.606425702811245E-3</v>
      </c>
      <c r="M386" s="2">
        <f t="shared" si="73"/>
        <v>1.4457831325301183E-2</v>
      </c>
      <c r="N386" s="94">
        <v>1143</v>
      </c>
      <c r="O386" s="94">
        <v>1307</v>
      </c>
      <c r="P386" s="94">
        <v>4</v>
      </c>
      <c r="Q386" s="1"/>
      <c r="R386" s="1"/>
      <c r="S386" s="1"/>
      <c r="T386" s="94"/>
      <c r="U386" s="94">
        <v>8</v>
      </c>
      <c r="V386" s="94">
        <v>2</v>
      </c>
      <c r="W386" s="1">
        <v>1</v>
      </c>
      <c r="X386" s="1">
        <v>9</v>
      </c>
      <c r="Y386" s="1">
        <v>9</v>
      </c>
      <c r="Z386" s="1">
        <v>7</v>
      </c>
      <c r="AA386" s="1"/>
      <c r="AB386" s="1"/>
      <c r="AG386" t="str">
        <f t="shared" si="74"/>
        <v>Norwich</v>
      </c>
      <c r="AH386" t="s">
        <v>104</v>
      </c>
      <c r="AI386">
        <v>1</v>
      </c>
      <c r="AK386" s="77">
        <v>50</v>
      </c>
      <c r="AL386" s="79">
        <v>27</v>
      </c>
      <c r="AM386" s="79">
        <v>55</v>
      </c>
      <c r="AN386" s="82">
        <v>52900</v>
      </c>
      <c r="AO386" s="82">
        <f t="shared" si="75"/>
        <v>50027</v>
      </c>
      <c r="AP386" s="7" t="s">
        <v>656</v>
      </c>
      <c r="AQ386">
        <f t="shared" si="76"/>
        <v>5052900</v>
      </c>
      <c r="AU386">
        <v>44.83</v>
      </c>
      <c r="AV386">
        <v>0.14000000000000001</v>
      </c>
      <c r="AW386">
        <v>44.69</v>
      </c>
    </row>
    <row r="387" spans="1:49" hidden="1" outlineLevel="1" x14ac:dyDescent="0.2">
      <c r="A387" t="s">
        <v>968</v>
      </c>
      <c r="B387" s="7" t="s">
        <v>315</v>
      </c>
      <c r="C387" s="1">
        <f t="shared" si="66"/>
        <v>612</v>
      </c>
      <c r="D387" s="7">
        <f>IF(N387&gt;0, RANK(N387,(N387:P387,Q387:AE387)),0)</f>
        <v>2</v>
      </c>
      <c r="E387" s="7">
        <f>IF(O387&gt;0,RANK(O387,(N387:P387,Q387:AE387)),0)</f>
        <v>1</v>
      </c>
      <c r="F387" s="7">
        <f t="shared" si="67"/>
        <v>3</v>
      </c>
      <c r="G387" s="45">
        <f t="shared" si="68"/>
        <v>425</v>
      </c>
      <c r="H387" s="48">
        <f t="shared" si="69"/>
        <v>0.69444444444444442</v>
      </c>
      <c r="I387" s="6"/>
      <c r="J387" s="2">
        <f t="shared" si="70"/>
        <v>0.12091503267973856</v>
      </c>
      <c r="K387" s="2">
        <f t="shared" si="71"/>
        <v>0.815359477124183</v>
      </c>
      <c r="L387" s="2">
        <f t="shared" si="72"/>
        <v>2.7777777777777776E-2</v>
      </c>
      <c r="M387" s="2">
        <f t="shared" si="73"/>
        <v>3.5947712418300651E-2</v>
      </c>
      <c r="N387" s="94">
        <v>74</v>
      </c>
      <c r="O387" s="94">
        <v>499</v>
      </c>
      <c r="P387" s="94">
        <v>17</v>
      </c>
      <c r="Q387" s="1"/>
      <c r="R387" s="1"/>
      <c r="S387" s="1"/>
      <c r="T387" s="94"/>
      <c r="U387" s="94">
        <v>7</v>
      </c>
      <c r="V387" s="94">
        <v>3</v>
      </c>
      <c r="W387" s="1">
        <v>2</v>
      </c>
      <c r="X387" s="1">
        <v>4</v>
      </c>
      <c r="Y387" s="1">
        <v>6</v>
      </c>
      <c r="Z387" s="1">
        <v>0</v>
      </c>
      <c r="AA387" s="1"/>
      <c r="AB387" s="1"/>
      <c r="AG387" t="str">
        <f t="shared" si="74"/>
        <v>Orange</v>
      </c>
      <c r="AH387" t="s">
        <v>968</v>
      </c>
      <c r="AI387">
        <v>1</v>
      </c>
      <c r="AK387" s="77">
        <v>50</v>
      </c>
      <c r="AL387" s="79">
        <v>17</v>
      </c>
      <c r="AM387" s="79">
        <v>40</v>
      </c>
      <c r="AN387" s="82">
        <v>53425</v>
      </c>
      <c r="AO387" s="82">
        <f t="shared" si="75"/>
        <v>50017</v>
      </c>
      <c r="AP387" s="7" t="s">
        <v>656</v>
      </c>
      <c r="AQ387">
        <f t="shared" si="76"/>
        <v>5053425</v>
      </c>
      <c r="AU387">
        <v>39.01</v>
      </c>
      <c r="AV387">
        <v>0.23</v>
      </c>
      <c r="AW387">
        <v>38.78</v>
      </c>
    </row>
    <row r="388" spans="1:49" hidden="1" outlineLevel="1" x14ac:dyDescent="0.2">
      <c r="A388" t="s">
        <v>604</v>
      </c>
      <c r="B388" s="7" t="s">
        <v>315</v>
      </c>
      <c r="C388" s="1">
        <f t="shared" si="66"/>
        <v>742</v>
      </c>
      <c r="D388" s="7">
        <f>IF(N388&gt;0, RANK(N388,(N388:P388,Q388:AE388)),0)</f>
        <v>2</v>
      </c>
      <c r="E388" s="7">
        <f>IF(O388&gt;0,RANK(O388,(N388:P388,Q388:AE388)),0)</f>
        <v>1</v>
      </c>
      <c r="F388" s="7">
        <f t="shared" si="67"/>
        <v>3</v>
      </c>
      <c r="G388" s="45">
        <f t="shared" si="68"/>
        <v>482</v>
      </c>
      <c r="H388" s="48">
        <f t="shared" si="69"/>
        <v>0.64959568733153639</v>
      </c>
      <c r="I388" s="6"/>
      <c r="J388" s="2">
        <f t="shared" si="70"/>
        <v>0.14959568733153639</v>
      </c>
      <c r="K388" s="2">
        <f t="shared" si="71"/>
        <v>0.79919137466307277</v>
      </c>
      <c r="L388" s="2">
        <f t="shared" si="72"/>
        <v>1.6172506738544475E-2</v>
      </c>
      <c r="M388" s="2">
        <f t="shared" si="73"/>
        <v>3.5040431266846361E-2</v>
      </c>
      <c r="N388" s="94">
        <v>111</v>
      </c>
      <c r="O388" s="94">
        <v>593</v>
      </c>
      <c r="P388" s="94">
        <v>12</v>
      </c>
      <c r="Q388" s="1"/>
      <c r="R388" s="1"/>
      <c r="S388" s="1"/>
      <c r="T388" s="94"/>
      <c r="U388" s="94">
        <v>5</v>
      </c>
      <c r="V388" s="94">
        <v>3</v>
      </c>
      <c r="W388" s="1">
        <v>3</v>
      </c>
      <c r="X388" s="1">
        <v>1</v>
      </c>
      <c r="Y388" s="1">
        <v>10</v>
      </c>
      <c r="Z388" s="1">
        <v>4</v>
      </c>
      <c r="AA388" s="1"/>
      <c r="AB388" s="1"/>
      <c r="AG388" t="str">
        <f t="shared" si="74"/>
        <v>Orwell</v>
      </c>
      <c r="AH388" t="s">
        <v>314</v>
      </c>
      <c r="AI388">
        <v>1</v>
      </c>
      <c r="AK388" s="77">
        <v>50</v>
      </c>
      <c r="AL388" s="79">
        <v>1</v>
      </c>
      <c r="AM388" s="79">
        <v>70</v>
      </c>
      <c r="AN388" s="82">
        <v>53725</v>
      </c>
      <c r="AO388" s="82">
        <f t="shared" si="75"/>
        <v>50001</v>
      </c>
      <c r="AP388" s="7" t="s">
        <v>656</v>
      </c>
      <c r="AQ388">
        <f t="shared" si="76"/>
        <v>5053725</v>
      </c>
      <c r="AU388">
        <v>49.68</v>
      </c>
      <c r="AV388">
        <v>2.2999999999999998</v>
      </c>
      <c r="AW388">
        <v>47.39</v>
      </c>
    </row>
    <row r="389" spans="1:49" hidden="1" outlineLevel="1" x14ac:dyDescent="0.2">
      <c r="A389" t="s">
        <v>605</v>
      </c>
      <c r="B389" s="7" t="s">
        <v>315</v>
      </c>
      <c r="C389" s="1">
        <f t="shared" si="66"/>
        <v>417</v>
      </c>
      <c r="D389" s="7">
        <f>IF(N389&gt;0, RANK(N389,(N389:P389,Q389:AE389)),0)</f>
        <v>2</v>
      </c>
      <c r="E389" s="7">
        <f>IF(O389&gt;0,RANK(O389,(N389:P389,Q389:AE389)),0)</f>
        <v>1</v>
      </c>
      <c r="F389" s="7">
        <f t="shared" si="67"/>
        <v>4</v>
      </c>
      <c r="G389" s="45">
        <f t="shared" si="68"/>
        <v>211</v>
      </c>
      <c r="H389" s="48">
        <f t="shared" si="69"/>
        <v>0.50599520383693042</v>
      </c>
      <c r="I389" s="6"/>
      <c r="J389" s="2">
        <f t="shared" si="70"/>
        <v>0.23021582733812951</v>
      </c>
      <c r="K389" s="2">
        <f t="shared" si="71"/>
        <v>0.73621103117505993</v>
      </c>
      <c r="L389" s="2">
        <f t="shared" si="72"/>
        <v>7.1942446043165471E-3</v>
      </c>
      <c r="M389" s="2">
        <f t="shared" si="73"/>
        <v>2.6378896882494018E-2</v>
      </c>
      <c r="N389" s="94">
        <v>96</v>
      </c>
      <c r="O389" s="94">
        <v>307</v>
      </c>
      <c r="P389" s="94">
        <v>3</v>
      </c>
      <c r="Q389" s="1"/>
      <c r="R389" s="1"/>
      <c r="S389" s="1"/>
      <c r="T389" s="94"/>
      <c r="U389" s="94">
        <v>2</v>
      </c>
      <c r="V389" s="94">
        <v>2</v>
      </c>
      <c r="W389" s="1">
        <v>1</v>
      </c>
      <c r="X389" s="1">
        <v>1</v>
      </c>
      <c r="Y389" s="1">
        <v>1</v>
      </c>
      <c r="Z389" s="1">
        <v>4</v>
      </c>
      <c r="AA389" s="1"/>
      <c r="AB389" s="1"/>
      <c r="AG389" t="str">
        <f t="shared" si="74"/>
        <v>Panton</v>
      </c>
      <c r="AH389" t="s">
        <v>314</v>
      </c>
      <c r="AI389">
        <v>1</v>
      </c>
      <c r="AK389" s="77">
        <v>50</v>
      </c>
      <c r="AL389" s="79">
        <v>1</v>
      </c>
      <c r="AM389" s="79">
        <v>75</v>
      </c>
      <c r="AN389" s="82">
        <v>53950</v>
      </c>
      <c r="AO389" s="82">
        <f t="shared" si="75"/>
        <v>50001</v>
      </c>
      <c r="AP389" s="7" t="s">
        <v>656</v>
      </c>
      <c r="AQ389">
        <f t="shared" si="76"/>
        <v>5053950</v>
      </c>
      <c r="AU389">
        <v>22.03</v>
      </c>
      <c r="AV389">
        <v>6.56</v>
      </c>
      <c r="AW389">
        <v>15.47</v>
      </c>
    </row>
    <row r="390" spans="1:49" hidden="1" outlineLevel="1" x14ac:dyDescent="0.2">
      <c r="A390" t="s">
        <v>606</v>
      </c>
      <c r="B390" s="7" t="s">
        <v>315</v>
      </c>
      <c r="C390" s="1">
        <f t="shared" si="66"/>
        <v>876</v>
      </c>
      <c r="D390" s="7">
        <f>IF(N390&gt;0, RANK(N390,(N390:P390,Q390:AE390)),0)</f>
        <v>2</v>
      </c>
      <c r="E390" s="7">
        <f>IF(O390&gt;0,RANK(O390,(N390:P390,Q390:AE390)),0)</f>
        <v>1</v>
      </c>
      <c r="F390" s="7">
        <f t="shared" si="67"/>
        <v>3</v>
      </c>
      <c r="G390" s="45">
        <f t="shared" si="68"/>
        <v>301</v>
      </c>
      <c r="H390" s="48">
        <f t="shared" si="69"/>
        <v>0.34360730593607308</v>
      </c>
      <c r="I390" s="6"/>
      <c r="J390" s="2">
        <f t="shared" si="70"/>
        <v>0.30821917808219179</v>
      </c>
      <c r="K390" s="2">
        <f t="shared" si="71"/>
        <v>0.65182648401826482</v>
      </c>
      <c r="L390" s="2">
        <f t="shared" si="72"/>
        <v>2.8538812785388126E-2</v>
      </c>
      <c r="M390" s="2">
        <f t="shared" si="73"/>
        <v>1.1415525114155264E-2</v>
      </c>
      <c r="N390" s="94">
        <v>270</v>
      </c>
      <c r="O390" s="94">
        <v>571</v>
      </c>
      <c r="P390" s="94">
        <v>25</v>
      </c>
      <c r="Q390" s="1"/>
      <c r="R390" s="1"/>
      <c r="S390" s="1"/>
      <c r="T390" s="94"/>
      <c r="U390" s="94">
        <v>0</v>
      </c>
      <c r="V390" s="94">
        <v>1</v>
      </c>
      <c r="W390" s="1">
        <v>0</v>
      </c>
      <c r="X390" s="1">
        <v>0</v>
      </c>
      <c r="Y390" s="1">
        <v>3</v>
      </c>
      <c r="Z390" s="1">
        <v>6</v>
      </c>
      <c r="AA390" s="1"/>
      <c r="AB390" s="1"/>
      <c r="AG390" t="str">
        <f t="shared" si="74"/>
        <v>Pawlet</v>
      </c>
      <c r="AH390" t="s">
        <v>102</v>
      </c>
      <c r="AI390">
        <v>1</v>
      </c>
      <c r="AK390" s="77">
        <v>50</v>
      </c>
      <c r="AL390" s="79">
        <v>21</v>
      </c>
      <c r="AM390" s="79">
        <v>70</v>
      </c>
      <c r="AN390" s="82">
        <v>54250</v>
      </c>
      <c r="AO390" s="82">
        <f t="shared" si="75"/>
        <v>50021</v>
      </c>
      <c r="AP390" s="7" t="s">
        <v>656</v>
      </c>
      <c r="AQ390">
        <f t="shared" si="76"/>
        <v>5054250</v>
      </c>
      <c r="AU390">
        <v>42.91</v>
      </c>
      <c r="AV390">
        <v>0.01</v>
      </c>
      <c r="AW390">
        <v>42.89</v>
      </c>
    </row>
    <row r="391" spans="1:49" hidden="1" outlineLevel="1" x14ac:dyDescent="0.2">
      <c r="A391" t="s">
        <v>607</v>
      </c>
      <c r="B391" s="7" t="s">
        <v>315</v>
      </c>
      <c r="C391" s="1">
        <f t="shared" si="66"/>
        <v>516</v>
      </c>
      <c r="D391" s="7">
        <f>IF(N391&gt;0, RANK(N391,(N391:P391,Q391:AE391)),0)</f>
        <v>2</v>
      </c>
      <c r="E391" s="7">
        <f>IF(O391&gt;0,RANK(O391,(N391:P391,Q391:AE391)),0)</f>
        <v>1</v>
      </c>
      <c r="F391" s="7">
        <f t="shared" si="67"/>
        <v>3</v>
      </c>
      <c r="G391" s="45">
        <f t="shared" si="68"/>
        <v>234</v>
      </c>
      <c r="H391" s="48">
        <f t="shared" si="69"/>
        <v>0.45348837209302323</v>
      </c>
      <c r="I391" s="6"/>
      <c r="J391" s="2">
        <f t="shared" si="70"/>
        <v>0.25387596899224807</v>
      </c>
      <c r="K391" s="2">
        <f t="shared" si="71"/>
        <v>0.70736434108527135</v>
      </c>
      <c r="L391" s="2">
        <f t="shared" si="72"/>
        <v>9.6899224806201549E-3</v>
      </c>
      <c r="M391" s="2">
        <f t="shared" si="73"/>
        <v>2.9069767441860423E-2</v>
      </c>
      <c r="N391" s="94">
        <v>131</v>
      </c>
      <c r="O391" s="94">
        <v>365</v>
      </c>
      <c r="P391" s="94">
        <v>5</v>
      </c>
      <c r="Q391" s="1"/>
      <c r="R391" s="1"/>
      <c r="S391" s="1"/>
      <c r="T391" s="94"/>
      <c r="U391" s="94">
        <v>2</v>
      </c>
      <c r="V391" s="94">
        <v>0</v>
      </c>
      <c r="W391" s="1">
        <v>2</v>
      </c>
      <c r="X391" s="1">
        <v>4</v>
      </c>
      <c r="Y391" s="1">
        <v>3</v>
      </c>
      <c r="Z391" s="1">
        <v>4</v>
      </c>
      <c r="AA391" s="1"/>
      <c r="AB391" s="1"/>
      <c r="AG391" t="str">
        <f t="shared" si="74"/>
        <v>Peacham</v>
      </c>
      <c r="AH391" t="s">
        <v>317</v>
      </c>
      <c r="AI391">
        <v>1</v>
      </c>
      <c r="AK391" s="77">
        <v>50</v>
      </c>
      <c r="AL391" s="79">
        <v>5</v>
      </c>
      <c r="AM391" s="79">
        <v>45</v>
      </c>
      <c r="AN391" s="82">
        <v>54400</v>
      </c>
      <c r="AO391" s="82">
        <f t="shared" si="75"/>
        <v>50005</v>
      </c>
      <c r="AP391" s="7" t="s">
        <v>656</v>
      </c>
      <c r="AQ391">
        <f t="shared" si="76"/>
        <v>5054400</v>
      </c>
      <c r="AU391">
        <v>47.67</v>
      </c>
      <c r="AV391">
        <v>0.93</v>
      </c>
      <c r="AW391">
        <v>46.74</v>
      </c>
    </row>
    <row r="392" spans="1:49" hidden="1" outlineLevel="1" x14ac:dyDescent="0.2">
      <c r="A392" t="s">
        <v>983</v>
      </c>
      <c r="B392" s="7" t="s">
        <v>315</v>
      </c>
      <c r="C392" s="1">
        <f t="shared" si="66"/>
        <v>295</v>
      </c>
      <c r="D392" s="7">
        <f>IF(N392&gt;0, RANK(N392,(N392:P392,Q392:AE392)),0)</f>
        <v>2</v>
      </c>
      <c r="E392" s="7">
        <f>IF(O392&gt;0,RANK(O392,(N392:P392,Q392:AE392)),0)</f>
        <v>1</v>
      </c>
      <c r="F392" s="7">
        <f t="shared" si="67"/>
        <v>4</v>
      </c>
      <c r="G392" s="45">
        <f t="shared" si="68"/>
        <v>52</v>
      </c>
      <c r="H392" s="48">
        <f t="shared" si="69"/>
        <v>0.17627118644067796</v>
      </c>
      <c r="I392" s="6"/>
      <c r="J392" s="2">
        <f t="shared" si="70"/>
        <v>0.39322033898305087</v>
      </c>
      <c r="K392" s="2">
        <f t="shared" si="71"/>
        <v>0.56949152542372883</v>
      </c>
      <c r="L392" s="2">
        <f t="shared" si="72"/>
        <v>1.0169491525423728E-2</v>
      </c>
      <c r="M392" s="2">
        <f t="shared" si="73"/>
        <v>2.7118644067796578E-2</v>
      </c>
      <c r="N392" s="94">
        <v>116</v>
      </c>
      <c r="O392" s="94">
        <v>168</v>
      </c>
      <c r="P392" s="94">
        <v>3</v>
      </c>
      <c r="Q392" s="1"/>
      <c r="R392" s="1"/>
      <c r="S392" s="1"/>
      <c r="T392" s="94"/>
      <c r="U392" s="94">
        <v>1</v>
      </c>
      <c r="V392" s="94">
        <v>0</v>
      </c>
      <c r="W392" s="1">
        <v>0</v>
      </c>
      <c r="X392" s="1">
        <v>2</v>
      </c>
      <c r="Y392" s="1">
        <v>5</v>
      </c>
      <c r="Z392" s="1">
        <v>0</v>
      </c>
      <c r="AA392" s="1"/>
      <c r="AB392" s="1"/>
      <c r="AG392" t="str">
        <f t="shared" si="74"/>
        <v>Peru</v>
      </c>
      <c r="AH392" t="s">
        <v>316</v>
      </c>
      <c r="AI392">
        <v>1</v>
      </c>
      <c r="AK392" s="77">
        <v>50</v>
      </c>
      <c r="AL392" s="79">
        <v>3</v>
      </c>
      <c r="AM392" s="79">
        <v>30</v>
      </c>
      <c r="AN392" s="82">
        <v>55000</v>
      </c>
      <c r="AO392" s="82">
        <f t="shared" si="75"/>
        <v>50003</v>
      </c>
      <c r="AP392" s="7" t="s">
        <v>656</v>
      </c>
      <c r="AQ392">
        <f t="shared" si="76"/>
        <v>5055000</v>
      </c>
      <c r="AU392">
        <v>37.39</v>
      </c>
      <c r="AV392">
        <v>7.0000000000000007E-2</v>
      </c>
      <c r="AW392">
        <v>37.32</v>
      </c>
    </row>
    <row r="393" spans="1:49" hidden="1" outlineLevel="1" x14ac:dyDescent="0.2">
      <c r="A393" t="s">
        <v>373</v>
      </c>
      <c r="B393" s="7" t="s">
        <v>315</v>
      </c>
      <c r="C393" s="1">
        <f t="shared" si="66"/>
        <v>330</v>
      </c>
      <c r="D393" s="7">
        <f>IF(N393&gt;0, RANK(N393,(N393:P393,Q393:AE393)),0)</f>
        <v>2</v>
      </c>
      <c r="E393" s="7">
        <f>IF(O393&gt;0,RANK(O393,(N393:P393,Q393:AE393)),0)</f>
        <v>1</v>
      </c>
      <c r="F393" s="7">
        <f t="shared" si="67"/>
        <v>4</v>
      </c>
      <c r="G393" s="45">
        <f t="shared" si="68"/>
        <v>129</v>
      </c>
      <c r="H393" s="48">
        <f t="shared" si="69"/>
        <v>0.39090909090909093</v>
      </c>
      <c r="I393" s="6"/>
      <c r="J393" s="2">
        <f t="shared" si="70"/>
        <v>0.28484848484848485</v>
      </c>
      <c r="K393" s="2">
        <f t="shared" si="71"/>
        <v>0.67575757575757578</v>
      </c>
      <c r="L393" s="2">
        <f t="shared" si="72"/>
        <v>9.0909090909090905E-3</v>
      </c>
      <c r="M393" s="2">
        <f t="shared" si="73"/>
        <v>3.0303030303030224E-2</v>
      </c>
      <c r="N393" s="94">
        <v>94</v>
      </c>
      <c r="O393" s="94">
        <v>223</v>
      </c>
      <c r="P393" s="94">
        <v>3</v>
      </c>
      <c r="Q393" s="1"/>
      <c r="R393" s="1"/>
      <c r="S393" s="1"/>
      <c r="T393" s="94"/>
      <c r="U393" s="94">
        <v>4</v>
      </c>
      <c r="V393" s="94">
        <v>1</v>
      </c>
      <c r="W393" s="1">
        <v>1</v>
      </c>
      <c r="X393" s="1">
        <v>0</v>
      </c>
      <c r="Y393" s="1">
        <v>3</v>
      </c>
      <c r="Z393" s="1">
        <v>1</v>
      </c>
      <c r="AA393" s="1"/>
      <c r="AB393" s="1"/>
      <c r="AG393" t="str">
        <f t="shared" si="74"/>
        <v>Pittsfield</v>
      </c>
      <c r="AH393" t="s">
        <v>102</v>
      </c>
      <c r="AI393">
        <v>1</v>
      </c>
      <c r="AK393" s="77">
        <v>50</v>
      </c>
      <c r="AL393" s="79">
        <v>21</v>
      </c>
      <c r="AM393" s="79">
        <v>75</v>
      </c>
      <c r="AN393" s="82">
        <v>55450</v>
      </c>
      <c r="AO393" s="82">
        <f t="shared" si="75"/>
        <v>50021</v>
      </c>
      <c r="AP393" s="7" t="s">
        <v>656</v>
      </c>
      <c r="AQ393">
        <f t="shared" si="76"/>
        <v>5055450</v>
      </c>
      <c r="AU393">
        <v>20.05</v>
      </c>
      <c r="AV393">
        <v>0</v>
      </c>
      <c r="AW393">
        <v>20.05</v>
      </c>
    </row>
    <row r="394" spans="1:49" hidden="1" outlineLevel="1" x14ac:dyDescent="0.2">
      <c r="A394" t="s">
        <v>608</v>
      </c>
      <c r="B394" s="7" t="s">
        <v>315</v>
      </c>
      <c r="C394" s="1">
        <f t="shared" si="66"/>
        <v>1711</v>
      </c>
      <c r="D394" s="7">
        <f>IF(N394&gt;0, RANK(N394,(N394:P394,Q394:AE394)),0)</f>
        <v>2</v>
      </c>
      <c r="E394" s="7">
        <f>IF(O394&gt;0,RANK(O394,(N394:P394,Q394:AE394)),0)</f>
        <v>1</v>
      </c>
      <c r="F394" s="7">
        <f t="shared" si="67"/>
        <v>4</v>
      </c>
      <c r="G394" s="45">
        <f t="shared" si="68"/>
        <v>1007</v>
      </c>
      <c r="H394" s="48">
        <f t="shared" si="69"/>
        <v>0.58854471069549974</v>
      </c>
      <c r="I394" s="6"/>
      <c r="J394" s="2">
        <f t="shared" si="70"/>
        <v>0.17358270017533606</v>
      </c>
      <c r="K394" s="2">
        <f t="shared" si="71"/>
        <v>0.7621274108708358</v>
      </c>
      <c r="L394" s="2">
        <f t="shared" si="72"/>
        <v>1.5780245470485097E-2</v>
      </c>
      <c r="M394" s="2">
        <f t="shared" si="73"/>
        <v>4.8509643483343051E-2</v>
      </c>
      <c r="N394" s="94">
        <v>297</v>
      </c>
      <c r="O394" s="94">
        <v>1304</v>
      </c>
      <c r="P394" s="94">
        <v>27</v>
      </c>
      <c r="Q394" s="1"/>
      <c r="R394" s="1"/>
      <c r="S394" s="1"/>
      <c r="T394" s="94"/>
      <c r="U394" s="94">
        <v>27</v>
      </c>
      <c r="V394" s="94">
        <v>4</v>
      </c>
      <c r="W394" s="1">
        <v>2</v>
      </c>
      <c r="X394" s="1">
        <v>8</v>
      </c>
      <c r="Y394" s="1">
        <v>29</v>
      </c>
      <c r="Z394" s="1">
        <v>13</v>
      </c>
      <c r="AA394" s="1"/>
      <c r="AB394" s="1"/>
      <c r="AG394" t="str">
        <f t="shared" si="74"/>
        <v>Pittsford</v>
      </c>
      <c r="AH394" t="s">
        <v>102</v>
      </c>
      <c r="AI394">
        <v>1</v>
      </c>
      <c r="AK394" s="77">
        <v>50</v>
      </c>
      <c r="AL394" s="79">
        <v>21</v>
      </c>
      <c r="AM394" s="79">
        <v>80</v>
      </c>
      <c r="AN394" s="82">
        <v>55600</v>
      </c>
      <c r="AO394" s="82">
        <f t="shared" si="75"/>
        <v>50021</v>
      </c>
      <c r="AP394" s="7" t="s">
        <v>656</v>
      </c>
      <c r="AQ394">
        <f t="shared" si="76"/>
        <v>5055600</v>
      </c>
      <c r="AU394">
        <v>43.57</v>
      </c>
      <c r="AV394">
        <v>0.08</v>
      </c>
      <c r="AW394">
        <v>43.49</v>
      </c>
    </row>
    <row r="395" spans="1:49" hidden="1" outlineLevel="1" x14ac:dyDescent="0.2">
      <c r="A395" t="s">
        <v>224</v>
      </c>
      <c r="B395" s="7" t="s">
        <v>315</v>
      </c>
      <c r="C395" s="1">
        <f t="shared" si="66"/>
        <v>806</v>
      </c>
      <c r="D395" s="7">
        <f>IF(N395&gt;0, RANK(N395,(N395:P395,Q395:AE395)),0)</f>
        <v>2</v>
      </c>
      <c r="E395" s="7">
        <f>IF(O395&gt;0,RANK(O395,(N395:P395,Q395:AE395)),0)</f>
        <v>1</v>
      </c>
      <c r="F395" s="7">
        <f t="shared" si="67"/>
        <v>4</v>
      </c>
      <c r="G395" s="45">
        <f t="shared" si="68"/>
        <v>102</v>
      </c>
      <c r="H395" s="48">
        <f t="shared" si="69"/>
        <v>0.12655086848635236</v>
      </c>
      <c r="I395" s="6"/>
      <c r="J395" s="2">
        <f t="shared" si="70"/>
        <v>0.42307692307692307</v>
      </c>
      <c r="K395" s="2">
        <f t="shared" si="71"/>
        <v>0.54962779156327546</v>
      </c>
      <c r="L395" s="2">
        <f t="shared" si="72"/>
        <v>4.9627791563275434E-3</v>
      </c>
      <c r="M395" s="2">
        <f t="shared" si="73"/>
        <v>2.2332506203473872E-2</v>
      </c>
      <c r="N395" s="94">
        <v>341</v>
      </c>
      <c r="O395" s="94">
        <v>443</v>
      </c>
      <c r="P395" s="94">
        <v>4</v>
      </c>
      <c r="Q395" s="1"/>
      <c r="R395" s="1"/>
      <c r="S395" s="1"/>
      <c r="T395" s="94"/>
      <c r="U395" s="94">
        <v>4</v>
      </c>
      <c r="V395" s="94">
        <v>0</v>
      </c>
      <c r="W395" s="1">
        <v>0</v>
      </c>
      <c r="X395" s="1">
        <v>4</v>
      </c>
      <c r="Y395" s="1">
        <v>7</v>
      </c>
      <c r="Z395" s="1">
        <v>3</v>
      </c>
      <c r="AA395" s="1"/>
      <c r="AB395" s="1"/>
      <c r="AG395" t="str">
        <f t="shared" si="74"/>
        <v>Plainfield</v>
      </c>
      <c r="AH395" t="s">
        <v>387</v>
      </c>
      <c r="AI395">
        <v>1</v>
      </c>
      <c r="AK395" s="77">
        <v>50</v>
      </c>
      <c r="AL395" s="79">
        <v>23</v>
      </c>
      <c r="AM395" s="79">
        <v>70</v>
      </c>
      <c r="AN395" s="82">
        <v>55825</v>
      </c>
      <c r="AO395" s="82">
        <f t="shared" si="75"/>
        <v>50023</v>
      </c>
      <c r="AP395" s="7" t="s">
        <v>656</v>
      </c>
      <c r="AQ395">
        <f t="shared" si="76"/>
        <v>5055825</v>
      </c>
      <c r="AU395">
        <v>21.05</v>
      </c>
      <c r="AV395">
        <v>0.04</v>
      </c>
      <c r="AW395">
        <v>21.01</v>
      </c>
    </row>
    <row r="396" spans="1:49" hidden="1" outlineLevel="1" x14ac:dyDescent="0.2">
      <c r="A396" t="s">
        <v>225</v>
      </c>
      <c r="B396" s="7" t="s">
        <v>315</v>
      </c>
      <c r="C396" s="1">
        <f t="shared" si="66"/>
        <v>371</v>
      </c>
      <c r="D396" s="7">
        <f>IF(N396&gt;0, RANK(N396,(N396:P396,Q396:AE396)),0)</f>
        <v>2</v>
      </c>
      <c r="E396" s="7">
        <f>IF(O396&gt;0,RANK(O396,(N396:P396,Q396:AE396)),0)</f>
        <v>1</v>
      </c>
      <c r="F396" s="7">
        <f t="shared" si="67"/>
        <v>3</v>
      </c>
      <c r="G396" s="45">
        <f t="shared" si="68"/>
        <v>183</v>
      </c>
      <c r="H396" s="48">
        <f t="shared" si="69"/>
        <v>0.49326145552560646</v>
      </c>
      <c r="I396" s="6"/>
      <c r="J396" s="2">
        <f t="shared" si="70"/>
        <v>0.23719676549865229</v>
      </c>
      <c r="K396" s="2">
        <f t="shared" si="71"/>
        <v>0.73045822102425872</v>
      </c>
      <c r="L396" s="2">
        <f t="shared" si="72"/>
        <v>1.078167115902965E-2</v>
      </c>
      <c r="M396" s="2">
        <f t="shared" si="73"/>
        <v>2.1563342318059307E-2</v>
      </c>
      <c r="N396" s="94">
        <v>88</v>
      </c>
      <c r="O396" s="94">
        <v>271</v>
      </c>
      <c r="P396" s="94">
        <v>4</v>
      </c>
      <c r="Q396" s="1"/>
      <c r="R396" s="1"/>
      <c r="S396" s="1"/>
      <c r="T396" s="94"/>
      <c r="U396" s="94">
        <v>0</v>
      </c>
      <c r="V396" s="94">
        <v>0</v>
      </c>
      <c r="W396" s="1">
        <v>1</v>
      </c>
      <c r="X396" s="1">
        <v>3</v>
      </c>
      <c r="Y396" s="1">
        <v>1</v>
      </c>
      <c r="Z396" s="1">
        <v>3</v>
      </c>
      <c r="AA396" s="1"/>
      <c r="AB396" s="1"/>
      <c r="AG396" t="str">
        <f t="shared" si="74"/>
        <v>Plymouth</v>
      </c>
      <c r="AH396" t="s">
        <v>104</v>
      </c>
      <c r="AI396">
        <v>1</v>
      </c>
      <c r="AK396" s="77">
        <v>50</v>
      </c>
      <c r="AL396" s="79">
        <v>27</v>
      </c>
      <c r="AM396" s="79">
        <v>60</v>
      </c>
      <c r="AN396" s="82">
        <v>56050</v>
      </c>
      <c r="AO396" s="82">
        <f t="shared" si="75"/>
        <v>50027</v>
      </c>
      <c r="AP396" s="7" t="s">
        <v>656</v>
      </c>
      <c r="AQ396">
        <f t="shared" si="76"/>
        <v>5056050</v>
      </c>
      <c r="AU396">
        <v>48.67</v>
      </c>
      <c r="AV396">
        <v>0.49</v>
      </c>
      <c r="AW396">
        <v>48.18</v>
      </c>
    </row>
    <row r="397" spans="1:49" hidden="1" outlineLevel="1" x14ac:dyDescent="0.2">
      <c r="A397" t="s">
        <v>226</v>
      </c>
      <c r="B397" s="7" t="s">
        <v>315</v>
      </c>
      <c r="C397" s="1">
        <f t="shared" si="66"/>
        <v>669</v>
      </c>
      <c r="D397" s="7">
        <f>IF(N397&gt;0, RANK(N397,(N397:P397,Q397:AE397)),0)</f>
        <v>2</v>
      </c>
      <c r="E397" s="7">
        <f>IF(O397&gt;0,RANK(O397,(N397:P397,Q397:AE397)),0)</f>
        <v>1</v>
      </c>
      <c r="F397" s="7">
        <f t="shared" si="67"/>
        <v>3</v>
      </c>
      <c r="G397" s="45">
        <f t="shared" si="68"/>
        <v>281</v>
      </c>
      <c r="H397" s="48">
        <f t="shared" si="69"/>
        <v>0.42002989536621821</v>
      </c>
      <c r="I397" s="6"/>
      <c r="J397" s="2">
        <f t="shared" si="70"/>
        <v>0.28101644245142005</v>
      </c>
      <c r="K397" s="2">
        <f t="shared" si="71"/>
        <v>0.70104633781763825</v>
      </c>
      <c r="L397" s="2">
        <f t="shared" si="72"/>
        <v>5.9790732436472349E-3</v>
      </c>
      <c r="M397" s="2">
        <f t="shared" si="73"/>
        <v>1.1958146487294409E-2</v>
      </c>
      <c r="N397" s="94">
        <v>188</v>
      </c>
      <c r="O397" s="94">
        <v>469</v>
      </c>
      <c r="P397" s="94">
        <v>4</v>
      </c>
      <c r="Q397" s="1"/>
      <c r="R397" s="1"/>
      <c r="S397" s="1"/>
      <c r="T397" s="94"/>
      <c r="U397" s="94">
        <v>4</v>
      </c>
      <c r="V397" s="94">
        <v>1</v>
      </c>
      <c r="W397" s="1">
        <v>2</v>
      </c>
      <c r="X397" s="1">
        <v>0</v>
      </c>
      <c r="Y397" s="1">
        <v>0</v>
      </c>
      <c r="Z397" s="1">
        <v>1</v>
      </c>
      <c r="AA397" s="1"/>
      <c r="AB397" s="1"/>
      <c r="AG397" t="str">
        <f t="shared" si="74"/>
        <v>Pomfret</v>
      </c>
      <c r="AH397" t="s">
        <v>104</v>
      </c>
      <c r="AI397">
        <v>1</v>
      </c>
      <c r="AK397" s="77">
        <v>50</v>
      </c>
      <c r="AL397" s="79">
        <v>27</v>
      </c>
      <c r="AM397" s="79">
        <v>65</v>
      </c>
      <c r="AN397" s="82">
        <v>56350</v>
      </c>
      <c r="AO397" s="82">
        <f t="shared" si="75"/>
        <v>50027</v>
      </c>
      <c r="AP397" s="7" t="s">
        <v>656</v>
      </c>
      <c r="AQ397">
        <f t="shared" si="76"/>
        <v>5056350</v>
      </c>
      <c r="AU397">
        <v>39.46</v>
      </c>
      <c r="AV397">
        <v>0.06</v>
      </c>
      <c r="AW397">
        <v>39.4</v>
      </c>
    </row>
    <row r="398" spans="1:49" hidden="1" outlineLevel="1" x14ac:dyDescent="0.2">
      <c r="A398" t="s">
        <v>609</v>
      </c>
      <c r="B398" s="7" t="s">
        <v>315</v>
      </c>
      <c r="C398" s="1">
        <f t="shared" si="66"/>
        <v>1629</v>
      </c>
      <c r="D398" s="7">
        <f>IF(N398&gt;0, RANK(N398,(N398:P398,Q398:AE398)),0)</f>
        <v>2</v>
      </c>
      <c r="E398" s="7">
        <f>IF(O398&gt;0,RANK(O398,(N398:P398,Q398:AE398)),0)</f>
        <v>1</v>
      </c>
      <c r="F398" s="7">
        <f t="shared" si="67"/>
        <v>3</v>
      </c>
      <c r="G398" s="45">
        <f t="shared" si="68"/>
        <v>821</v>
      </c>
      <c r="H398" s="48">
        <f t="shared" si="69"/>
        <v>0.50399017802332724</v>
      </c>
      <c r="I398" s="6"/>
      <c r="J398" s="2">
        <f t="shared" si="70"/>
        <v>0.22099447513812154</v>
      </c>
      <c r="K398" s="2">
        <f t="shared" si="71"/>
        <v>0.72498465316144878</v>
      </c>
      <c r="L398" s="2">
        <f t="shared" si="72"/>
        <v>1.841620626151013E-2</v>
      </c>
      <c r="M398" s="2">
        <f t="shared" si="73"/>
        <v>3.5604665438919554E-2</v>
      </c>
      <c r="N398" s="94">
        <v>360</v>
      </c>
      <c r="O398" s="94">
        <v>1181</v>
      </c>
      <c r="P398" s="94">
        <v>30</v>
      </c>
      <c r="Q398" s="1"/>
      <c r="R398" s="1"/>
      <c r="S398" s="1"/>
      <c r="T398" s="94"/>
      <c r="U398" s="94">
        <v>16</v>
      </c>
      <c r="V398" s="94">
        <v>3</v>
      </c>
      <c r="W398" s="1">
        <v>7</v>
      </c>
      <c r="X398" s="1">
        <v>4</v>
      </c>
      <c r="Y398" s="1">
        <v>15</v>
      </c>
      <c r="Z398" s="1">
        <v>13</v>
      </c>
      <c r="AA398" s="1"/>
      <c r="AB398" s="1"/>
      <c r="AG398" t="str">
        <f t="shared" si="74"/>
        <v>Poultney</v>
      </c>
      <c r="AH398" t="s">
        <v>102</v>
      </c>
      <c r="AI398">
        <v>1</v>
      </c>
      <c r="AK398" s="77">
        <v>50</v>
      </c>
      <c r="AL398" s="79">
        <v>21</v>
      </c>
      <c r="AM398" s="79">
        <v>85</v>
      </c>
      <c r="AN398" s="82">
        <v>56875</v>
      </c>
      <c r="AO398" s="82">
        <f t="shared" si="75"/>
        <v>50021</v>
      </c>
      <c r="AP398" s="7" t="s">
        <v>656</v>
      </c>
      <c r="AQ398">
        <f t="shared" si="76"/>
        <v>5056875</v>
      </c>
      <c r="AU398">
        <v>44.8</v>
      </c>
      <c r="AV398">
        <v>0.87</v>
      </c>
      <c r="AW398">
        <v>43.92</v>
      </c>
    </row>
    <row r="399" spans="1:49" hidden="1" outlineLevel="1" x14ac:dyDescent="0.2">
      <c r="A399" t="s">
        <v>593</v>
      </c>
      <c r="B399" s="7" t="s">
        <v>315</v>
      </c>
      <c r="C399" s="1">
        <f t="shared" si="66"/>
        <v>1742</v>
      </c>
      <c r="D399" s="7">
        <f>IF(N399&gt;0, RANK(N399,(N399:P399,Q399:AE399)),0)</f>
        <v>2</v>
      </c>
      <c r="E399" s="7">
        <f>IF(O399&gt;0,RANK(O399,(N399:P399,Q399:AE399)),0)</f>
        <v>1</v>
      </c>
      <c r="F399" s="7">
        <f t="shared" si="67"/>
        <v>3</v>
      </c>
      <c r="G399" s="45">
        <f t="shared" si="68"/>
        <v>542</v>
      </c>
      <c r="H399" s="48">
        <f t="shared" si="69"/>
        <v>0.3111366245694604</v>
      </c>
      <c r="I399" s="6"/>
      <c r="J399" s="2">
        <f t="shared" si="70"/>
        <v>0.26234213547646384</v>
      </c>
      <c r="K399" s="2">
        <f t="shared" si="71"/>
        <v>0.57347876004592424</v>
      </c>
      <c r="L399" s="2">
        <f t="shared" si="72"/>
        <v>0.11997703788748565</v>
      </c>
      <c r="M399" s="2">
        <f t="shared" si="73"/>
        <v>4.420206659012621E-2</v>
      </c>
      <c r="N399" s="94">
        <v>457</v>
      </c>
      <c r="O399" s="94">
        <v>999</v>
      </c>
      <c r="P399" s="94">
        <v>209</v>
      </c>
      <c r="Q399" s="1"/>
      <c r="R399" s="1"/>
      <c r="S399" s="1"/>
      <c r="T399" s="94"/>
      <c r="U399" s="94">
        <v>2</v>
      </c>
      <c r="V399" s="94">
        <v>7</v>
      </c>
      <c r="W399" s="1">
        <v>7</v>
      </c>
      <c r="X399" s="1">
        <v>7</v>
      </c>
      <c r="Y399" s="1">
        <v>22</v>
      </c>
      <c r="Z399" s="1">
        <v>32</v>
      </c>
      <c r="AA399" s="1"/>
      <c r="AB399" s="1"/>
      <c r="AG399" t="str">
        <f t="shared" si="74"/>
        <v>Pownal</v>
      </c>
      <c r="AH399" t="s">
        <v>316</v>
      </c>
      <c r="AI399">
        <v>1</v>
      </c>
      <c r="AK399" s="77">
        <v>50</v>
      </c>
      <c r="AL399" s="79">
        <v>3</v>
      </c>
      <c r="AM399" s="79">
        <v>35</v>
      </c>
      <c r="AN399" s="82">
        <v>57025</v>
      </c>
      <c r="AO399" s="82">
        <f t="shared" si="75"/>
        <v>50003</v>
      </c>
      <c r="AP399" s="7" t="s">
        <v>656</v>
      </c>
      <c r="AQ399">
        <f t="shared" si="76"/>
        <v>5057025</v>
      </c>
      <c r="AU399">
        <v>46.73</v>
      </c>
      <c r="AV399">
        <v>0.08</v>
      </c>
      <c r="AW399">
        <v>46.65</v>
      </c>
    </row>
    <row r="400" spans="1:49" hidden="1" outlineLevel="1" x14ac:dyDescent="0.2">
      <c r="A400" t="s">
        <v>682</v>
      </c>
      <c r="B400" s="7" t="s">
        <v>315</v>
      </c>
      <c r="C400" s="1">
        <f t="shared" si="66"/>
        <v>950</v>
      </c>
      <c r="D400" s="7">
        <f>IF(N400&gt;0, RANK(N400,(N400:P400,Q400:AE400)),0)</f>
        <v>2</v>
      </c>
      <c r="E400" s="7">
        <f>IF(O400&gt;0,RANK(O400,(N400:P400,Q400:AE400)),0)</f>
        <v>1</v>
      </c>
      <c r="F400" s="7">
        <f t="shared" si="67"/>
        <v>3</v>
      </c>
      <c r="G400" s="45">
        <f t="shared" si="68"/>
        <v>554</v>
      </c>
      <c r="H400" s="48">
        <f t="shared" si="69"/>
        <v>0.5831578947368421</v>
      </c>
      <c r="I400" s="6"/>
      <c r="J400" s="2">
        <f t="shared" si="70"/>
        <v>0.18736842105263157</v>
      </c>
      <c r="K400" s="2">
        <f t="shared" si="71"/>
        <v>0.77052631578947373</v>
      </c>
      <c r="L400" s="2">
        <f t="shared" si="72"/>
        <v>1.0526315789473684E-2</v>
      </c>
      <c r="M400" s="2">
        <f t="shared" si="73"/>
        <v>3.1578947368420963E-2</v>
      </c>
      <c r="N400" s="94">
        <v>178</v>
      </c>
      <c r="O400" s="94">
        <v>732</v>
      </c>
      <c r="P400" s="94">
        <v>10</v>
      </c>
      <c r="Q400" s="1"/>
      <c r="R400" s="1"/>
      <c r="S400" s="1"/>
      <c r="T400" s="94"/>
      <c r="U400" s="94">
        <v>4</v>
      </c>
      <c r="V400" s="94">
        <v>5</v>
      </c>
      <c r="W400" s="1">
        <v>4</v>
      </c>
      <c r="X400" s="1">
        <v>2</v>
      </c>
      <c r="Y400" s="1">
        <v>10</v>
      </c>
      <c r="Z400" s="1">
        <v>5</v>
      </c>
      <c r="AA400" s="1"/>
      <c r="AB400" s="1"/>
      <c r="AG400" t="str">
        <f t="shared" si="74"/>
        <v>Proctor</v>
      </c>
      <c r="AH400" t="s">
        <v>102</v>
      </c>
      <c r="AI400">
        <v>1</v>
      </c>
      <c r="AK400" s="77">
        <v>50</v>
      </c>
      <c r="AL400" s="79">
        <v>21</v>
      </c>
      <c r="AM400" s="79">
        <v>90</v>
      </c>
      <c r="AN400" s="82">
        <v>57250</v>
      </c>
      <c r="AO400" s="82">
        <f t="shared" si="75"/>
        <v>50021</v>
      </c>
      <c r="AP400" s="7" t="s">
        <v>656</v>
      </c>
      <c r="AQ400">
        <f t="shared" si="76"/>
        <v>5057250</v>
      </c>
      <c r="AU400">
        <v>7.6</v>
      </c>
      <c r="AV400">
        <v>0.03</v>
      </c>
      <c r="AW400">
        <v>7.56</v>
      </c>
    </row>
    <row r="401" spans="1:49" hidden="1" outlineLevel="1" x14ac:dyDescent="0.2">
      <c r="A401" t="s">
        <v>683</v>
      </c>
      <c r="B401" s="7" t="s">
        <v>315</v>
      </c>
      <c r="C401" s="1">
        <f t="shared" si="66"/>
        <v>1487</v>
      </c>
      <c r="D401" s="7">
        <f>IF(N401&gt;0, RANK(N401,(N401:P401,Q401:AE401)),0)</f>
        <v>1</v>
      </c>
      <c r="E401" s="7">
        <f>IF(O401&gt;0,RANK(O401,(N401:P401,Q401:AE401)),0)</f>
        <v>2</v>
      </c>
      <c r="F401" s="7">
        <f t="shared" si="67"/>
        <v>4</v>
      </c>
      <c r="G401" s="45">
        <f t="shared" si="68"/>
        <v>213</v>
      </c>
      <c r="H401" s="48">
        <f t="shared" si="69"/>
        <v>0.14324142568930734</v>
      </c>
      <c r="I401" s="6"/>
      <c r="J401" s="2">
        <f t="shared" si="70"/>
        <v>0.5413584398117014</v>
      </c>
      <c r="K401" s="2">
        <f t="shared" si="71"/>
        <v>0.39811701412239409</v>
      </c>
      <c r="L401" s="2">
        <f t="shared" si="72"/>
        <v>8.7424344317417624E-3</v>
      </c>
      <c r="M401" s="2">
        <f t="shared" si="73"/>
        <v>5.1782111634162756E-2</v>
      </c>
      <c r="N401" s="94">
        <v>805</v>
      </c>
      <c r="O401" s="94">
        <v>592</v>
      </c>
      <c r="P401" s="94">
        <v>13</v>
      </c>
      <c r="Q401" s="1"/>
      <c r="R401" s="1"/>
      <c r="S401" s="1"/>
      <c r="T401" s="94"/>
      <c r="U401" s="94">
        <v>5</v>
      </c>
      <c r="V401" s="94">
        <v>3</v>
      </c>
      <c r="W401" s="1">
        <v>4</v>
      </c>
      <c r="X401" s="1">
        <v>3</v>
      </c>
      <c r="Y401" s="1">
        <v>53</v>
      </c>
      <c r="Z401" s="1">
        <v>9</v>
      </c>
      <c r="AA401" s="1"/>
      <c r="AB401" s="1"/>
      <c r="AG401" t="str">
        <f t="shared" si="74"/>
        <v>Putney</v>
      </c>
      <c r="AH401" t="s">
        <v>103</v>
      </c>
      <c r="AI401">
        <v>1</v>
      </c>
      <c r="AK401" s="77">
        <v>50</v>
      </c>
      <c r="AL401" s="79">
        <v>25</v>
      </c>
      <c r="AM401" s="79">
        <v>65</v>
      </c>
      <c r="AN401" s="82">
        <v>57700</v>
      </c>
      <c r="AO401" s="82">
        <f t="shared" si="75"/>
        <v>50025</v>
      </c>
      <c r="AP401" s="7" t="s">
        <v>656</v>
      </c>
      <c r="AQ401">
        <f t="shared" si="76"/>
        <v>5057700</v>
      </c>
      <c r="AU401">
        <v>26.81</v>
      </c>
      <c r="AV401">
        <v>0.01</v>
      </c>
      <c r="AW401">
        <v>26.8</v>
      </c>
    </row>
    <row r="402" spans="1:49" hidden="1" outlineLevel="1" x14ac:dyDescent="0.2">
      <c r="A402" t="s">
        <v>107</v>
      </c>
      <c r="B402" s="7" t="s">
        <v>315</v>
      </c>
      <c r="C402" s="1">
        <f t="shared" si="66"/>
        <v>2583</v>
      </c>
      <c r="D402" s="7">
        <f>IF(N402&gt;0, RANK(N402,(N402:P402,Q402:AE402)),0)</f>
        <v>2</v>
      </c>
      <c r="E402" s="7">
        <f>IF(O402&gt;0,RANK(O402,(N402:P402,Q402:AE402)),0)</f>
        <v>1</v>
      </c>
      <c r="F402" s="7">
        <f t="shared" si="67"/>
        <v>3</v>
      </c>
      <c r="G402" s="45">
        <f t="shared" si="68"/>
        <v>1238</v>
      </c>
      <c r="H402" s="48">
        <f t="shared" si="69"/>
        <v>0.47928765001935736</v>
      </c>
      <c r="I402" s="6"/>
      <c r="J402" s="2">
        <f t="shared" si="70"/>
        <v>0.24312814556716997</v>
      </c>
      <c r="K402" s="2">
        <f t="shared" si="71"/>
        <v>0.72241579558652724</v>
      </c>
      <c r="L402" s="2">
        <f t="shared" si="72"/>
        <v>7.3557878435927216E-3</v>
      </c>
      <c r="M402" s="2">
        <f t="shared" si="73"/>
        <v>2.7100271002710039E-2</v>
      </c>
      <c r="N402" s="94">
        <v>628</v>
      </c>
      <c r="O402" s="94">
        <v>1866</v>
      </c>
      <c r="P402" s="94">
        <v>19</v>
      </c>
      <c r="Q402" s="1"/>
      <c r="R402" s="1"/>
      <c r="S402" s="1"/>
      <c r="T402" s="94"/>
      <c r="U402" s="94">
        <v>15</v>
      </c>
      <c r="V402" s="94">
        <v>8</v>
      </c>
      <c r="W402" s="1">
        <v>6</v>
      </c>
      <c r="X402" s="1">
        <v>13</v>
      </c>
      <c r="Y402" s="1">
        <v>17</v>
      </c>
      <c r="Z402" s="1">
        <v>11</v>
      </c>
      <c r="AA402" s="1"/>
      <c r="AB402" s="1"/>
      <c r="AG402" t="str">
        <f t="shared" si="74"/>
        <v>Randolph</v>
      </c>
      <c r="AH402" t="s">
        <v>968</v>
      </c>
      <c r="AI402">
        <v>1</v>
      </c>
      <c r="AK402" s="77">
        <v>50</v>
      </c>
      <c r="AL402" s="79">
        <v>17</v>
      </c>
      <c r="AM402" s="79">
        <v>45</v>
      </c>
      <c r="AN402" s="82">
        <v>58075</v>
      </c>
      <c r="AO402" s="82">
        <f t="shared" si="75"/>
        <v>50017</v>
      </c>
      <c r="AP402" s="7" t="s">
        <v>656</v>
      </c>
      <c r="AQ402">
        <f t="shared" si="76"/>
        <v>5058075</v>
      </c>
      <c r="AU402">
        <v>47.9</v>
      </c>
      <c r="AV402">
        <v>0.04</v>
      </c>
      <c r="AW402">
        <v>47.86</v>
      </c>
    </row>
    <row r="403" spans="1:49" hidden="1" outlineLevel="1" x14ac:dyDescent="0.2">
      <c r="A403" t="s">
        <v>935</v>
      </c>
      <c r="B403" s="7" t="s">
        <v>315</v>
      </c>
      <c r="C403" s="1">
        <f t="shared" si="66"/>
        <v>439</v>
      </c>
      <c r="D403" s="7">
        <f>IF(N403&gt;0, RANK(N403,(N403:P403,Q403:AE403)),0)</f>
        <v>2</v>
      </c>
      <c r="E403" s="7">
        <f>IF(O403&gt;0,RANK(O403,(N403:P403,Q403:AE403)),0)</f>
        <v>1</v>
      </c>
      <c r="F403" s="7">
        <f t="shared" si="67"/>
        <v>3</v>
      </c>
      <c r="G403" s="45">
        <f t="shared" si="68"/>
        <v>185</v>
      </c>
      <c r="H403" s="48">
        <f t="shared" si="69"/>
        <v>0.42141230068337132</v>
      </c>
      <c r="I403" s="6"/>
      <c r="J403" s="2">
        <f t="shared" si="70"/>
        <v>0.28018223234624146</v>
      </c>
      <c r="K403" s="2">
        <f t="shared" si="71"/>
        <v>0.70159453302961272</v>
      </c>
      <c r="L403" s="2">
        <f t="shared" si="72"/>
        <v>6.8337129840546698E-3</v>
      </c>
      <c r="M403" s="2">
        <f t="shared" si="73"/>
        <v>1.1389521640091098E-2</v>
      </c>
      <c r="N403" s="94">
        <v>123</v>
      </c>
      <c r="O403" s="94">
        <v>308</v>
      </c>
      <c r="P403" s="94">
        <v>3</v>
      </c>
      <c r="Q403" s="1"/>
      <c r="R403" s="1"/>
      <c r="S403" s="1"/>
      <c r="T403" s="94"/>
      <c r="U403" s="94">
        <v>1</v>
      </c>
      <c r="V403" s="94">
        <v>0</v>
      </c>
      <c r="W403" s="1">
        <v>0</v>
      </c>
      <c r="X403" s="1">
        <v>1</v>
      </c>
      <c r="Y403" s="1">
        <v>3</v>
      </c>
      <c r="Z403" s="1">
        <v>0</v>
      </c>
      <c r="AA403" s="1"/>
      <c r="AB403" s="1"/>
      <c r="AG403" t="str">
        <f t="shared" si="74"/>
        <v>Reading</v>
      </c>
      <c r="AH403" t="s">
        <v>104</v>
      </c>
      <c r="AI403">
        <v>1</v>
      </c>
      <c r="AK403" s="77">
        <v>50</v>
      </c>
      <c r="AL403" s="79">
        <v>27</v>
      </c>
      <c r="AM403" s="79">
        <v>70</v>
      </c>
      <c r="AN403" s="82">
        <v>58375</v>
      </c>
      <c r="AO403" s="82">
        <f t="shared" si="75"/>
        <v>50027</v>
      </c>
      <c r="AP403" s="7" t="s">
        <v>656</v>
      </c>
      <c r="AQ403">
        <f t="shared" si="76"/>
        <v>5058375</v>
      </c>
      <c r="AU403">
        <v>41.66</v>
      </c>
      <c r="AV403">
        <v>0.17</v>
      </c>
      <c r="AW403">
        <v>41.5</v>
      </c>
    </row>
    <row r="404" spans="1:49" hidden="1" outlineLevel="1" x14ac:dyDescent="0.2">
      <c r="A404" t="s">
        <v>684</v>
      </c>
      <c r="B404" s="7" t="s">
        <v>315</v>
      </c>
      <c r="C404" s="1">
        <f t="shared" si="66"/>
        <v>416</v>
      </c>
      <c r="D404" s="7">
        <f>IF(N404&gt;0, RANK(N404,(N404:P404,Q404:AE404)),0)</f>
        <v>2</v>
      </c>
      <c r="E404" s="7">
        <f>IF(O404&gt;0,RANK(O404,(N404:P404,Q404:AE404)),0)</f>
        <v>1</v>
      </c>
      <c r="F404" s="7">
        <f t="shared" si="67"/>
        <v>3</v>
      </c>
      <c r="G404" s="45">
        <f t="shared" si="68"/>
        <v>126</v>
      </c>
      <c r="H404" s="48">
        <f t="shared" si="69"/>
        <v>0.30288461538461536</v>
      </c>
      <c r="I404" s="6"/>
      <c r="J404" s="2">
        <f t="shared" si="70"/>
        <v>0.29567307692307693</v>
      </c>
      <c r="K404" s="2">
        <f t="shared" si="71"/>
        <v>0.59855769230769229</v>
      </c>
      <c r="L404" s="2">
        <f t="shared" si="72"/>
        <v>6.4903846153846159E-2</v>
      </c>
      <c r="M404" s="2">
        <f t="shared" si="73"/>
        <v>4.0865384615384678E-2</v>
      </c>
      <c r="N404" s="94">
        <v>123</v>
      </c>
      <c r="O404" s="94">
        <v>249</v>
      </c>
      <c r="P404" s="94">
        <v>27</v>
      </c>
      <c r="Q404" s="1"/>
      <c r="R404" s="1"/>
      <c r="S404" s="1"/>
      <c r="T404" s="94"/>
      <c r="U404" s="94">
        <v>0</v>
      </c>
      <c r="V404" s="94">
        <v>2</v>
      </c>
      <c r="W404" s="1">
        <v>3</v>
      </c>
      <c r="X404" s="1">
        <v>3</v>
      </c>
      <c r="Y404" s="1">
        <v>7</v>
      </c>
      <c r="Z404" s="1">
        <v>2</v>
      </c>
      <c r="AA404" s="1"/>
      <c r="AB404" s="1"/>
      <c r="AG404" t="str">
        <f t="shared" si="74"/>
        <v>Readsboro</v>
      </c>
      <c r="AH404" t="s">
        <v>316</v>
      </c>
      <c r="AI404">
        <v>1</v>
      </c>
      <c r="AK404" s="77">
        <v>50</v>
      </c>
      <c r="AL404" s="79">
        <v>3</v>
      </c>
      <c r="AM404" s="79">
        <v>40</v>
      </c>
      <c r="AN404" s="82">
        <v>58600</v>
      </c>
      <c r="AO404" s="82">
        <f t="shared" si="75"/>
        <v>50003</v>
      </c>
      <c r="AP404" s="7" t="s">
        <v>656</v>
      </c>
      <c r="AQ404">
        <f t="shared" si="76"/>
        <v>5058600</v>
      </c>
      <c r="AU404">
        <v>36.47</v>
      </c>
      <c r="AV404">
        <v>0.1</v>
      </c>
      <c r="AW404">
        <v>36.369999999999997</v>
      </c>
    </row>
    <row r="405" spans="1:49" hidden="1" outlineLevel="1" x14ac:dyDescent="0.2">
      <c r="A405" t="s">
        <v>685</v>
      </c>
      <c r="B405" s="7" t="s">
        <v>315</v>
      </c>
      <c r="C405" s="1">
        <f t="shared" si="66"/>
        <v>926</v>
      </c>
      <c r="D405" s="7">
        <f>IF(N405&gt;0, RANK(N405,(N405:P405,Q405:AE405)),0)</f>
        <v>2</v>
      </c>
      <c r="E405" s="7">
        <f>IF(O405&gt;0,RANK(O405,(N405:P405,Q405:AE405)),0)</f>
        <v>1</v>
      </c>
      <c r="F405" s="7">
        <f t="shared" si="67"/>
        <v>3</v>
      </c>
      <c r="G405" s="45">
        <f t="shared" si="68"/>
        <v>502</v>
      </c>
      <c r="H405" s="48">
        <f t="shared" si="69"/>
        <v>0.54211663066954641</v>
      </c>
      <c r="I405" s="6"/>
      <c r="J405" s="2">
        <f t="shared" si="70"/>
        <v>0.18574514038876891</v>
      </c>
      <c r="K405" s="2">
        <f t="shared" si="71"/>
        <v>0.72786177105831529</v>
      </c>
      <c r="L405" s="2">
        <f t="shared" si="72"/>
        <v>2.3758099352051837E-2</v>
      </c>
      <c r="M405" s="2">
        <f t="shared" si="73"/>
        <v>6.2634989200863994E-2</v>
      </c>
      <c r="N405" s="94">
        <v>172</v>
      </c>
      <c r="O405" s="94">
        <v>674</v>
      </c>
      <c r="P405" s="94">
        <v>22</v>
      </c>
      <c r="Q405" s="1"/>
      <c r="R405" s="1"/>
      <c r="S405" s="1"/>
      <c r="T405" s="94"/>
      <c r="U405" s="94">
        <v>5</v>
      </c>
      <c r="V405" s="94">
        <v>20</v>
      </c>
      <c r="W405" s="1">
        <v>10</v>
      </c>
      <c r="X405" s="1">
        <v>3</v>
      </c>
      <c r="Y405" s="1">
        <v>13</v>
      </c>
      <c r="Z405" s="1">
        <v>7</v>
      </c>
      <c r="AA405" s="1"/>
      <c r="AB405" s="1"/>
      <c r="AG405" t="str">
        <f t="shared" si="74"/>
        <v>Richford</v>
      </c>
      <c r="AH405" t="s">
        <v>35</v>
      </c>
      <c r="AI405">
        <v>1</v>
      </c>
      <c r="AK405" s="77">
        <v>50</v>
      </c>
      <c r="AL405" s="79">
        <v>11</v>
      </c>
      <c r="AM405" s="79">
        <v>60</v>
      </c>
      <c r="AN405" s="82">
        <v>59125</v>
      </c>
      <c r="AO405" s="82">
        <f t="shared" si="75"/>
        <v>50011</v>
      </c>
      <c r="AP405" s="7" t="s">
        <v>656</v>
      </c>
      <c r="AQ405">
        <f t="shared" si="76"/>
        <v>5059125</v>
      </c>
      <c r="AU405">
        <v>43.28</v>
      </c>
      <c r="AV405">
        <v>0.02</v>
      </c>
      <c r="AW405">
        <v>43.25</v>
      </c>
    </row>
    <row r="406" spans="1:49" hidden="1" outlineLevel="1" x14ac:dyDescent="0.2">
      <c r="A406" t="s">
        <v>667</v>
      </c>
      <c r="B406" s="7" t="s">
        <v>315</v>
      </c>
      <c r="C406" s="1">
        <f t="shared" si="66"/>
        <v>2918</v>
      </c>
      <c r="D406" s="7">
        <f>IF(N406&gt;0, RANK(N406,(N406:P406,Q406:AE406)),0)</f>
        <v>2</v>
      </c>
      <c r="E406" s="7">
        <f>IF(O406&gt;0,RANK(O406,(N406:P406,Q406:AE406)),0)</f>
        <v>1</v>
      </c>
      <c r="F406" s="7">
        <f t="shared" si="67"/>
        <v>3</v>
      </c>
      <c r="G406" s="45">
        <f t="shared" si="68"/>
        <v>1084</v>
      </c>
      <c r="H406" s="48">
        <f t="shared" si="69"/>
        <v>0.37148732008224811</v>
      </c>
      <c r="I406" s="6"/>
      <c r="J406" s="2">
        <f t="shared" si="70"/>
        <v>0.30671692940370116</v>
      </c>
      <c r="K406" s="2">
        <f t="shared" si="71"/>
        <v>0.67820424948594926</v>
      </c>
      <c r="L406" s="2">
        <f t="shared" si="72"/>
        <v>3.7697052775873888E-3</v>
      </c>
      <c r="M406" s="2">
        <f t="shared" si="73"/>
        <v>1.130911583276225E-2</v>
      </c>
      <c r="N406" s="94">
        <v>895</v>
      </c>
      <c r="O406" s="94">
        <v>1979</v>
      </c>
      <c r="P406" s="94">
        <v>11</v>
      </c>
      <c r="Q406" s="1"/>
      <c r="R406" s="1"/>
      <c r="S406" s="1"/>
      <c r="T406" s="94"/>
      <c r="U406" s="94">
        <v>5</v>
      </c>
      <c r="V406" s="94">
        <v>7</v>
      </c>
      <c r="W406" s="1">
        <v>4</v>
      </c>
      <c r="X406" s="1">
        <v>1</v>
      </c>
      <c r="Y406" s="1">
        <v>9</v>
      </c>
      <c r="Z406" s="1">
        <v>7</v>
      </c>
      <c r="AA406" s="1"/>
      <c r="AB406" s="1"/>
      <c r="AG406" t="str">
        <f t="shared" si="74"/>
        <v>Richmond</v>
      </c>
      <c r="AH406" t="s">
        <v>318</v>
      </c>
      <c r="AI406">
        <v>1</v>
      </c>
      <c r="AK406" s="77">
        <v>50</v>
      </c>
      <c r="AL406" s="79">
        <v>7</v>
      </c>
      <c r="AM406" s="79">
        <v>55</v>
      </c>
      <c r="AN406" s="82">
        <v>59275</v>
      </c>
      <c r="AO406" s="82">
        <f t="shared" si="75"/>
        <v>50007</v>
      </c>
      <c r="AP406" s="7" t="s">
        <v>656</v>
      </c>
      <c r="AQ406">
        <f t="shared" si="76"/>
        <v>5059275</v>
      </c>
      <c r="AU406">
        <v>32.33</v>
      </c>
      <c r="AV406">
        <v>0.49</v>
      </c>
      <c r="AW406">
        <v>31.84</v>
      </c>
    </row>
    <row r="407" spans="1:49" hidden="1" outlineLevel="1" x14ac:dyDescent="0.2">
      <c r="A407" t="s">
        <v>686</v>
      </c>
      <c r="B407" s="7" t="s">
        <v>315</v>
      </c>
      <c r="C407" s="1">
        <f t="shared" si="66"/>
        <v>361</v>
      </c>
      <c r="D407" s="7">
        <f>IF(N407&gt;0, RANK(N407,(N407:P407,Q407:AE407)),0)</f>
        <v>2</v>
      </c>
      <c r="E407" s="7">
        <f>IF(O407&gt;0,RANK(O407,(N407:P407,Q407:AE407)),0)</f>
        <v>1</v>
      </c>
      <c r="F407" s="7">
        <f t="shared" si="67"/>
        <v>0</v>
      </c>
      <c r="G407" s="45">
        <f t="shared" si="68"/>
        <v>24</v>
      </c>
      <c r="H407" s="48">
        <f t="shared" si="69"/>
        <v>6.6481994459833799E-2</v>
      </c>
      <c r="I407" s="6"/>
      <c r="J407" s="2">
        <f t="shared" si="70"/>
        <v>0.45706371191135736</v>
      </c>
      <c r="K407" s="2">
        <f t="shared" si="71"/>
        <v>0.52354570637119113</v>
      </c>
      <c r="L407" s="2">
        <f t="shared" si="72"/>
        <v>0</v>
      </c>
      <c r="M407" s="2">
        <f t="shared" si="73"/>
        <v>1.9390581717451449E-2</v>
      </c>
      <c r="N407" s="94">
        <v>165</v>
      </c>
      <c r="O407" s="94">
        <v>189</v>
      </c>
      <c r="P407" s="94">
        <v>0</v>
      </c>
      <c r="Q407" s="1"/>
      <c r="R407" s="1"/>
      <c r="S407" s="1"/>
      <c r="T407" s="94"/>
      <c r="U407" s="94">
        <v>1</v>
      </c>
      <c r="V407" s="94">
        <v>1</v>
      </c>
      <c r="W407" s="1">
        <v>0</v>
      </c>
      <c r="X407" s="1">
        <v>1</v>
      </c>
      <c r="Y407" s="1">
        <v>3</v>
      </c>
      <c r="Z407" s="1">
        <v>1</v>
      </c>
      <c r="AA407" s="1"/>
      <c r="AB407" s="1"/>
      <c r="AG407" t="str">
        <f t="shared" si="74"/>
        <v>Ripton</v>
      </c>
      <c r="AH407" t="s">
        <v>314</v>
      </c>
      <c r="AI407">
        <v>1</v>
      </c>
      <c r="AK407" s="77">
        <v>50</v>
      </c>
      <c r="AL407" s="79">
        <v>1</v>
      </c>
      <c r="AM407" s="79">
        <v>80</v>
      </c>
      <c r="AN407" s="82">
        <v>59650</v>
      </c>
      <c r="AO407" s="82">
        <f t="shared" si="75"/>
        <v>50001</v>
      </c>
      <c r="AP407" s="7" t="s">
        <v>656</v>
      </c>
      <c r="AQ407">
        <f t="shared" si="76"/>
        <v>5059650</v>
      </c>
      <c r="AU407">
        <v>49.53</v>
      </c>
      <c r="AV407">
        <v>0.01</v>
      </c>
      <c r="AW407">
        <v>49.52</v>
      </c>
    </row>
    <row r="408" spans="1:49" hidden="1" outlineLevel="1" x14ac:dyDescent="0.2">
      <c r="A408" t="s">
        <v>936</v>
      </c>
      <c r="B408" s="7" t="s">
        <v>315</v>
      </c>
      <c r="C408" s="1">
        <f t="shared" si="66"/>
        <v>722</v>
      </c>
      <c r="D408" s="7">
        <f>IF(N408&gt;0, RANK(N408,(N408:P408,Q408:AE408)),0)</f>
        <v>2</v>
      </c>
      <c r="E408" s="7">
        <f>IF(O408&gt;0,RANK(O408,(N408:P408,Q408:AE408)),0)</f>
        <v>1</v>
      </c>
      <c r="F408" s="7">
        <f t="shared" si="67"/>
        <v>4</v>
      </c>
      <c r="G408" s="45">
        <f t="shared" si="68"/>
        <v>218</v>
      </c>
      <c r="H408" s="48">
        <f t="shared" si="69"/>
        <v>0.30193905817174516</v>
      </c>
      <c r="I408" s="6"/>
      <c r="J408" s="2">
        <f t="shared" si="70"/>
        <v>0.33102493074792244</v>
      </c>
      <c r="K408" s="2">
        <f t="shared" si="71"/>
        <v>0.63296398891966754</v>
      </c>
      <c r="L408" s="2">
        <f t="shared" si="72"/>
        <v>8.3102493074792248E-3</v>
      </c>
      <c r="M408" s="2">
        <f t="shared" si="73"/>
        <v>2.7700831024930737E-2</v>
      </c>
      <c r="N408" s="94">
        <v>239</v>
      </c>
      <c r="O408" s="94">
        <v>457</v>
      </c>
      <c r="P408" s="94">
        <v>6</v>
      </c>
      <c r="Q408" s="1"/>
      <c r="R408" s="1"/>
      <c r="S408" s="1"/>
      <c r="T408" s="94"/>
      <c r="U408" s="94">
        <v>3</v>
      </c>
      <c r="V408" s="94">
        <v>4</v>
      </c>
      <c r="W408" s="1">
        <v>0</v>
      </c>
      <c r="X408" s="1">
        <v>2</v>
      </c>
      <c r="Y408" s="1">
        <v>8</v>
      </c>
      <c r="Z408" s="1">
        <v>3</v>
      </c>
      <c r="AA408" s="1"/>
      <c r="AB408" s="1"/>
      <c r="AG408" t="str">
        <f t="shared" si="74"/>
        <v>Rochester</v>
      </c>
      <c r="AH408" t="s">
        <v>104</v>
      </c>
      <c r="AI408">
        <v>1</v>
      </c>
      <c r="AK408" s="77">
        <v>50</v>
      </c>
      <c r="AL408" s="79">
        <v>27</v>
      </c>
      <c r="AM408" s="79">
        <v>75</v>
      </c>
      <c r="AN408" s="82">
        <v>60100</v>
      </c>
      <c r="AO408" s="82">
        <f t="shared" si="75"/>
        <v>50027</v>
      </c>
      <c r="AP408" s="7" t="s">
        <v>656</v>
      </c>
      <c r="AQ408">
        <f t="shared" si="76"/>
        <v>5060100</v>
      </c>
      <c r="AU408">
        <v>56.22</v>
      </c>
      <c r="AV408">
        <v>0.05</v>
      </c>
      <c r="AW408">
        <v>56.17</v>
      </c>
    </row>
    <row r="409" spans="1:49" hidden="1" outlineLevel="1" x14ac:dyDescent="0.2">
      <c r="A409" t="s">
        <v>289</v>
      </c>
      <c r="B409" s="7" t="s">
        <v>315</v>
      </c>
      <c r="C409" s="1">
        <f t="shared" si="66"/>
        <v>2466</v>
      </c>
      <c r="D409" s="7">
        <f>IF(N409&gt;0, RANK(N409,(N409:P409,Q409:AE409)),0)</f>
        <v>2</v>
      </c>
      <c r="E409" s="7">
        <f>IF(O409&gt;0,RANK(O409,(N409:P409,Q409:AE409)),0)</f>
        <v>1</v>
      </c>
      <c r="F409" s="7">
        <f t="shared" si="67"/>
        <v>4</v>
      </c>
      <c r="G409" s="45">
        <f t="shared" si="68"/>
        <v>705</v>
      </c>
      <c r="H409" s="48">
        <f t="shared" si="69"/>
        <v>0.28588807785888076</v>
      </c>
      <c r="I409" s="6"/>
      <c r="J409" s="2">
        <f t="shared" si="70"/>
        <v>0.32643957826439579</v>
      </c>
      <c r="K409" s="2">
        <f t="shared" si="71"/>
        <v>0.61232765612327655</v>
      </c>
      <c r="L409" s="2">
        <f t="shared" si="72"/>
        <v>1.3787510137875101E-2</v>
      </c>
      <c r="M409" s="2">
        <f t="shared" si="73"/>
        <v>4.7445255474452497E-2</v>
      </c>
      <c r="N409" s="94">
        <v>805</v>
      </c>
      <c r="O409" s="94">
        <v>1510</v>
      </c>
      <c r="P409" s="94">
        <v>34</v>
      </c>
      <c r="Q409" s="1"/>
      <c r="R409" s="1"/>
      <c r="S409" s="1"/>
      <c r="T409" s="94"/>
      <c r="U409" s="94">
        <v>6</v>
      </c>
      <c r="V409" s="94">
        <v>9</v>
      </c>
      <c r="W409" s="1">
        <v>8</v>
      </c>
      <c r="X409" s="1">
        <v>10</v>
      </c>
      <c r="Y409" s="1">
        <v>64</v>
      </c>
      <c r="Z409" s="1">
        <v>20</v>
      </c>
      <c r="AA409" s="1"/>
      <c r="AB409" s="1"/>
      <c r="AG409" t="str">
        <f t="shared" si="74"/>
        <v>Rockingham</v>
      </c>
      <c r="AH409" t="s">
        <v>103</v>
      </c>
      <c r="AI409">
        <v>1</v>
      </c>
      <c r="AK409" s="77">
        <v>50</v>
      </c>
      <c r="AL409" s="79">
        <v>25</v>
      </c>
      <c r="AM409" s="79">
        <v>70</v>
      </c>
      <c r="AN409" s="82">
        <v>60250</v>
      </c>
      <c r="AO409" s="82">
        <f t="shared" si="75"/>
        <v>50025</v>
      </c>
      <c r="AP409" s="7" t="s">
        <v>656</v>
      </c>
      <c r="AQ409">
        <f t="shared" si="76"/>
        <v>5060250</v>
      </c>
      <c r="AU409">
        <v>42.31</v>
      </c>
      <c r="AV409">
        <v>0.41</v>
      </c>
      <c r="AW409">
        <v>41.9</v>
      </c>
    </row>
    <row r="410" spans="1:49" hidden="1" outlineLevel="1" x14ac:dyDescent="0.2">
      <c r="A410" t="s">
        <v>227</v>
      </c>
      <c r="B410" s="7" t="s">
        <v>315</v>
      </c>
      <c r="C410" s="1">
        <f t="shared" si="66"/>
        <v>431</v>
      </c>
      <c r="D410" s="7">
        <f>IF(N410&gt;0, RANK(N410,(N410:P410,Q410:AE410)),0)</f>
        <v>2</v>
      </c>
      <c r="E410" s="7">
        <f>IF(O410&gt;0,RANK(O410,(N410:P410,Q410:AE410)),0)</f>
        <v>1</v>
      </c>
      <c r="F410" s="7">
        <f t="shared" si="67"/>
        <v>4</v>
      </c>
      <c r="G410" s="45">
        <f t="shared" si="68"/>
        <v>201</v>
      </c>
      <c r="H410" s="48">
        <f t="shared" si="69"/>
        <v>0.46635730858468677</v>
      </c>
      <c r="I410" s="6"/>
      <c r="J410" s="2">
        <f t="shared" si="70"/>
        <v>0.24825986078886311</v>
      </c>
      <c r="K410" s="2">
        <f t="shared" si="71"/>
        <v>0.71461716937354991</v>
      </c>
      <c r="L410" s="2">
        <f t="shared" si="72"/>
        <v>9.2807424593967514E-3</v>
      </c>
      <c r="M410" s="2">
        <f t="shared" si="73"/>
        <v>2.7842227378190254E-2</v>
      </c>
      <c r="N410" s="94">
        <v>107</v>
      </c>
      <c r="O410" s="94">
        <v>308</v>
      </c>
      <c r="P410" s="94">
        <v>4</v>
      </c>
      <c r="Q410" s="1"/>
      <c r="R410" s="1"/>
      <c r="S410" s="1"/>
      <c r="T410" s="94"/>
      <c r="U410" s="94">
        <v>1</v>
      </c>
      <c r="V410" s="94">
        <v>1</v>
      </c>
      <c r="W410" s="1">
        <v>0</v>
      </c>
      <c r="X410" s="1">
        <v>2</v>
      </c>
      <c r="Y410" s="1">
        <v>7</v>
      </c>
      <c r="Z410" s="1">
        <v>1</v>
      </c>
      <c r="AA410" s="1"/>
      <c r="AB410" s="1"/>
      <c r="AG410" t="str">
        <f t="shared" si="74"/>
        <v>Roxbury</v>
      </c>
      <c r="AH410" t="s">
        <v>387</v>
      </c>
      <c r="AI410">
        <v>1</v>
      </c>
      <c r="AK410" s="77">
        <v>50</v>
      </c>
      <c r="AL410" s="79">
        <v>23</v>
      </c>
      <c r="AM410" s="79">
        <v>75</v>
      </c>
      <c r="AN410" s="82">
        <v>60625</v>
      </c>
      <c r="AO410" s="82">
        <f t="shared" si="75"/>
        <v>50023</v>
      </c>
      <c r="AP410" s="7" t="s">
        <v>656</v>
      </c>
      <c r="AQ410">
        <f t="shared" si="76"/>
        <v>5060625</v>
      </c>
      <c r="AU410">
        <v>41.83</v>
      </c>
      <c r="AV410">
        <v>0.04</v>
      </c>
      <c r="AW410">
        <v>41.79</v>
      </c>
    </row>
    <row r="411" spans="1:49" hidden="1" outlineLevel="1" x14ac:dyDescent="0.2">
      <c r="A411" t="s">
        <v>687</v>
      </c>
      <c r="B411" s="7" t="s">
        <v>315</v>
      </c>
      <c r="C411" s="1">
        <f t="shared" si="66"/>
        <v>1462</v>
      </c>
      <c r="D411" s="7">
        <f>IF(N411&gt;0, RANK(N411,(N411:P411,Q411:AE411)),0)</f>
        <v>2</v>
      </c>
      <c r="E411" s="7">
        <f>IF(O411&gt;0,RANK(O411,(N411:P411,Q411:AE411)),0)</f>
        <v>1</v>
      </c>
      <c r="F411" s="7">
        <f t="shared" si="67"/>
        <v>3</v>
      </c>
      <c r="G411" s="45">
        <f t="shared" si="68"/>
        <v>645</v>
      </c>
      <c r="H411" s="48">
        <f t="shared" si="69"/>
        <v>0.44117647058823528</v>
      </c>
      <c r="I411" s="6"/>
      <c r="J411" s="2">
        <f t="shared" si="70"/>
        <v>0.25376196990424077</v>
      </c>
      <c r="K411" s="2">
        <f t="shared" si="71"/>
        <v>0.69493844049247611</v>
      </c>
      <c r="L411" s="2">
        <f t="shared" si="72"/>
        <v>1.8467852257181942E-2</v>
      </c>
      <c r="M411" s="2">
        <f t="shared" si="73"/>
        <v>3.2831737346101127E-2</v>
      </c>
      <c r="N411" s="94">
        <v>371</v>
      </c>
      <c r="O411" s="94">
        <v>1016</v>
      </c>
      <c r="P411" s="94">
        <v>27</v>
      </c>
      <c r="Q411" s="1"/>
      <c r="R411" s="1"/>
      <c r="S411" s="1"/>
      <c r="T411" s="94"/>
      <c r="U411" s="94">
        <v>10</v>
      </c>
      <c r="V411" s="94">
        <v>4</v>
      </c>
      <c r="W411" s="1">
        <v>5</v>
      </c>
      <c r="X411" s="1">
        <v>8</v>
      </c>
      <c r="Y411" s="1">
        <v>16</v>
      </c>
      <c r="Z411" s="1">
        <v>5</v>
      </c>
      <c r="AA411" s="1"/>
      <c r="AB411" s="1"/>
      <c r="AG411" t="str">
        <f t="shared" si="74"/>
        <v>Royalton</v>
      </c>
      <c r="AH411" t="s">
        <v>104</v>
      </c>
      <c r="AI411">
        <v>1</v>
      </c>
      <c r="AK411" s="77">
        <v>50</v>
      </c>
      <c r="AL411" s="79">
        <v>27</v>
      </c>
      <c r="AM411" s="79">
        <v>80</v>
      </c>
      <c r="AN411" s="82">
        <v>60850</v>
      </c>
      <c r="AO411" s="82">
        <f t="shared" si="75"/>
        <v>50027</v>
      </c>
      <c r="AP411" s="7" t="s">
        <v>656</v>
      </c>
      <c r="AQ411">
        <f t="shared" si="76"/>
        <v>5060850</v>
      </c>
      <c r="AU411">
        <v>40.94</v>
      </c>
      <c r="AV411">
        <v>0.51</v>
      </c>
      <c r="AW411">
        <v>40.43</v>
      </c>
    </row>
    <row r="412" spans="1:49" hidden="1" outlineLevel="1" x14ac:dyDescent="0.2">
      <c r="A412" t="s">
        <v>688</v>
      </c>
      <c r="B412" s="7" t="s">
        <v>315</v>
      </c>
      <c r="C412" s="1">
        <f t="shared" si="66"/>
        <v>432</v>
      </c>
      <c r="D412" s="7">
        <f>IF(N412&gt;0, RANK(N412,(N412:P412,Q412:AE412)),0)</f>
        <v>2</v>
      </c>
      <c r="E412" s="7">
        <f>IF(O412&gt;0,RANK(O412,(N412:P412,Q412:AE412)),0)</f>
        <v>1</v>
      </c>
      <c r="F412" s="7">
        <f t="shared" si="67"/>
        <v>3</v>
      </c>
      <c r="G412" s="45">
        <f t="shared" si="68"/>
        <v>130</v>
      </c>
      <c r="H412" s="48">
        <f t="shared" si="69"/>
        <v>0.30092592592592593</v>
      </c>
      <c r="I412" s="6"/>
      <c r="J412" s="2">
        <f t="shared" si="70"/>
        <v>0.31481481481481483</v>
      </c>
      <c r="K412" s="2">
        <f t="shared" si="71"/>
        <v>0.6157407407407407</v>
      </c>
      <c r="L412" s="2">
        <f t="shared" si="72"/>
        <v>2.5462962962962962E-2</v>
      </c>
      <c r="M412" s="2">
        <f t="shared" si="73"/>
        <v>4.3981481481481455E-2</v>
      </c>
      <c r="N412" s="94">
        <v>136</v>
      </c>
      <c r="O412" s="94">
        <v>266</v>
      </c>
      <c r="P412" s="94">
        <v>11</v>
      </c>
      <c r="Q412" s="1"/>
      <c r="R412" s="1"/>
      <c r="S412" s="1"/>
      <c r="T412" s="94"/>
      <c r="U412" s="94">
        <v>8</v>
      </c>
      <c r="V412" s="94">
        <v>0</v>
      </c>
      <c r="W412" s="1">
        <v>2</v>
      </c>
      <c r="X412" s="1">
        <v>0</v>
      </c>
      <c r="Y412" s="1">
        <v>3</v>
      </c>
      <c r="Z412" s="1">
        <v>6</v>
      </c>
      <c r="AA412" s="1"/>
      <c r="AB412" s="1"/>
      <c r="AG412" t="str">
        <f t="shared" si="74"/>
        <v>Rupert</v>
      </c>
      <c r="AH412" t="s">
        <v>316</v>
      </c>
      <c r="AI412">
        <v>1</v>
      </c>
      <c r="AK412" s="77">
        <v>50</v>
      </c>
      <c r="AL412" s="79">
        <v>3</v>
      </c>
      <c r="AM412" s="79">
        <v>45</v>
      </c>
      <c r="AN412" s="82">
        <v>61000</v>
      </c>
      <c r="AO412" s="82">
        <f t="shared" si="75"/>
        <v>50003</v>
      </c>
      <c r="AP412" s="7" t="s">
        <v>656</v>
      </c>
      <c r="AQ412">
        <f t="shared" si="76"/>
        <v>5061000</v>
      </c>
      <c r="AU412">
        <v>44.6</v>
      </c>
      <c r="AV412">
        <v>0.01</v>
      </c>
      <c r="AW412">
        <v>44.6</v>
      </c>
    </row>
    <row r="413" spans="1:49" hidden="1" outlineLevel="1" x14ac:dyDescent="0.2">
      <c r="A413" t="s">
        <v>102</v>
      </c>
      <c r="B413" s="7" t="s">
        <v>315</v>
      </c>
      <c r="C413" s="1">
        <f t="shared" si="66"/>
        <v>7871</v>
      </c>
      <c r="D413" s="7">
        <f>IF(N413&gt;0, RANK(N413,(N413:P413,Q413:AE413)),0)</f>
        <v>2</v>
      </c>
      <c r="E413" s="7">
        <f>IF(O413&gt;0,RANK(O413,(N413:P413,Q413:AE413)),0)</f>
        <v>1</v>
      </c>
      <c r="F413" s="7">
        <f t="shared" si="67"/>
        <v>3</v>
      </c>
      <c r="G413" s="45">
        <f t="shared" si="68"/>
        <v>3890</v>
      </c>
      <c r="H413" s="48">
        <f t="shared" si="69"/>
        <v>0.49421928598653286</v>
      </c>
      <c r="I413" s="6"/>
      <c r="J413" s="2">
        <f t="shared" si="70"/>
        <v>0.2258925168339474</v>
      </c>
      <c r="K413" s="2">
        <f t="shared" si="71"/>
        <v>0.72011180282048026</v>
      </c>
      <c r="L413" s="2">
        <f t="shared" si="72"/>
        <v>1.4737644517850337E-2</v>
      </c>
      <c r="M413" s="2">
        <f t="shared" si="73"/>
        <v>3.9258035827721999E-2</v>
      </c>
      <c r="N413" s="94">
        <v>1778</v>
      </c>
      <c r="O413" s="94">
        <v>5668</v>
      </c>
      <c r="P413" s="94">
        <v>116</v>
      </c>
      <c r="Q413" s="1"/>
      <c r="R413" s="1"/>
      <c r="S413" s="1"/>
      <c r="T413" s="94"/>
      <c r="U413" s="94">
        <v>62</v>
      </c>
      <c r="V413" s="94">
        <v>26</v>
      </c>
      <c r="W413" s="1">
        <v>31</v>
      </c>
      <c r="X413" s="1">
        <v>27</v>
      </c>
      <c r="Y413" s="1">
        <v>108</v>
      </c>
      <c r="Z413" s="1">
        <v>55</v>
      </c>
      <c r="AA413" s="1"/>
      <c r="AB413" s="1"/>
      <c r="AG413" t="str">
        <f t="shared" si="74"/>
        <v>Rutland</v>
      </c>
      <c r="AH413" t="s">
        <v>102</v>
      </c>
      <c r="AI413">
        <v>1</v>
      </c>
      <c r="AK413" s="77">
        <v>50</v>
      </c>
      <c r="AL413" s="79">
        <v>21</v>
      </c>
      <c r="AM413" s="79">
        <v>95</v>
      </c>
      <c r="AN413" s="82">
        <v>61225</v>
      </c>
      <c r="AO413" s="82">
        <f t="shared" si="75"/>
        <v>50021</v>
      </c>
      <c r="AP413" s="7" t="s">
        <v>142</v>
      </c>
      <c r="AQ413">
        <f t="shared" si="76"/>
        <v>5061225</v>
      </c>
      <c r="AU413">
        <v>7.68</v>
      </c>
      <c r="AV413">
        <v>0.04</v>
      </c>
      <c r="AW413">
        <v>7.64</v>
      </c>
    </row>
    <row r="414" spans="1:49" hidden="1" outlineLevel="1" x14ac:dyDescent="0.2">
      <c r="A414" t="s">
        <v>102</v>
      </c>
      <c r="B414" s="7" t="s">
        <v>315</v>
      </c>
      <c r="C414" s="1">
        <f t="shared" si="66"/>
        <v>2462</v>
      </c>
      <c r="D414" s="7">
        <f>IF(N414&gt;0, RANK(N414,(N414:P414,Q414:AE414)),0)</f>
        <v>2</v>
      </c>
      <c r="E414" s="7">
        <f>IF(O414&gt;0,RANK(O414,(N414:P414,Q414:AE414)),0)</f>
        <v>1</v>
      </c>
      <c r="F414" s="7">
        <f t="shared" si="67"/>
        <v>3</v>
      </c>
      <c r="G414" s="45">
        <f t="shared" si="68"/>
        <v>1563</v>
      </c>
      <c r="H414" s="48">
        <f t="shared" si="69"/>
        <v>0.63484971567831028</v>
      </c>
      <c r="I414" s="6"/>
      <c r="J414" s="2">
        <f t="shared" si="70"/>
        <v>0.16531275385865149</v>
      </c>
      <c r="K414" s="2">
        <f t="shared" si="71"/>
        <v>0.8001624695369618</v>
      </c>
      <c r="L414" s="2">
        <f t="shared" si="72"/>
        <v>1.2591389114541024E-2</v>
      </c>
      <c r="M414" s="2">
        <f t="shared" si="73"/>
        <v>2.1933387489845663E-2</v>
      </c>
      <c r="N414" s="94">
        <v>407</v>
      </c>
      <c r="O414" s="94">
        <v>1970</v>
      </c>
      <c r="P414" s="94">
        <v>31</v>
      </c>
      <c r="Q414" s="1"/>
      <c r="R414" s="1"/>
      <c r="S414" s="1"/>
      <c r="T414" s="94"/>
      <c r="U414" s="94">
        <v>7</v>
      </c>
      <c r="V414" s="94">
        <v>7</v>
      </c>
      <c r="W414" s="1">
        <v>5</v>
      </c>
      <c r="X414" s="1">
        <v>11</v>
      </c>
      <c r="Y414" s="1">
        <v>17</v>
      </c>
      <c r="Z414" s="1">
        <v>7</v>
      </c>
      <c r="AA414" s="1"/>
      <c r="AB414" s="1"/>
      <c r="AG414" t="str">
        <f t="shared" si="74"/>
        <v>Rutland</v>
      </c>
      <c r="AH414" t="s">
        <v>102</v>
      </c>
      <c r="AI414">
        <v>1</v>
      </c>
      <c r="AK414" s="77">
        <v>50</v>
      </c>
      <c r="AL414" s="79">
        <v>21</v>
      </c>
      <c r="AM414" s="79">
        <v>100</v>
      </c>
      <c r="AN414" s="82">
        <v>61300</v>
      </c>
      <c r="AO414" s="82">
        <f t="shared" si="75"/>
        <v>50021</v>
      </c>
      <c r="AP414" s="7" t="s">
        <v>656</v>
      </c>
      <c r="AQ414">
        <f t="shared" si="76"/>
        <v>5061300</v>
      </c>
      <c r="AU414">
        <v>19.3</v>
      </c>
      <c r="AV414">
        <v>0.05</v>
      </c>
      <c r="AW414">
        <v>19.25</v>
      </c>
    </row>
    <row r="415" spans="1:49" hidden="1" outlineLevel="1" x14ac:dyDescent="0.2">
      <c r="A415" t="s">
        <v>689</v>
      </c>
      <c r="B415" s="7" t="s">
        <v>315</v>
      </c>
      <c r="C415" s="1">
        <f t="shared" si="66"/>
        <v>638</v>
      </c>
      <c r="D415" s="7">
        <f>IF(N415&gt;0, RANK(N415,(N415:P415,Q415:AE415)),0)</f>
        <v>2</v>
      </c>
      <c r="E415" s="7">
        <f>IF(O415&gt;0,RANK(O415,(N415:P415,Q415:AE415)),0)</f>
        <v>1</v>
      </c>
      <c r="F415" s="7">
        <f t="shared" si="67"/>
        <v>3</v>
      </c>
      <c r="G415" s="45">
        <f t="shared" si="68"/>
        <v>383</v>
      </c>
      <c r="H415" s="48">
        <f t="shared" si="69"/>
        <v>0.60031347962382442</v>
      </c>
      <c r="I415" s="6"/>
      <c r="J415" s="2">
        <f t="shared" si="70"/>
        <v>0.17084639498432602</v>
      </c>
      <c r="K415" s="2">
        <f t="shared" si="71"/>
        <v>0.7711598746081505</v>
      </c>
      <c r="L415" s="2">
        <f t="shared" si="72"/>
        <v>2.037617554858934E-2</v>
      </c>
      <c r="M415" s="2">
        <f t="shared" si="73"/>
        <v>3.7617554858934199E-2</v>
      </c>
      <c r="N415" s="94">
        <v>109</v>
      </c>
      <c r="O415" s="94">
        <v>492</v>
      </c>
      <c r="P415" s="94">
        <v>13</v>
      </c>
      <c r="Q415" s="1"/>
      <c r="R415" s="1"/>
      <c r="S415" s="1"/>
      <c r="T415" s="94"/>
      <c r="U415" s="94">
        <v>2</v>
      </c>
      <c r="V415" s="94">
        <v>3</v>
      </c>
      <c r="W415" s="1">
        <v>3</v>
      </c>
      <c r="X415" s="1">
        <v>5</v>
      </c>
      <c r="Y415" s="1">
        <v>8</v>
      </c>
      <c r="Z415" s="1">
        <v>3</v>
      </c>
      <c r="AA415" s="1"/>
      <c r="AB415" s="1"/>
      <c r="AG415" t="str">
        <f t="shared" si="74"/>
        <v>Ryegate</v>
      </c>
      <c r="AH415" t="s">
        <v>317</v>
      </c>
      <c r="AI415">
        <v>1</v>
      </c>
      <c r="AK415" s="77">
        <v>50</v>
      </c>
      <c r="AL415" s="79">
        <v>5</v>
      </c>
      <c r="AM415" s="79">
        <v>50</v>
      </c>
      <c r="AN415" s="82">
        <v>61525</v>
      </c>
      <c r="AO415" s="82">
        <f t="shared" si="75"/>
        <v>50005</v>
      </c>
      <c r="AP415" s="7" t="s">
        <v>656</v>
      </c>
      <c r="AQ415">
        <f t="shared" si="76"/>
        <v>5061525</v>
      </c>
      <c r="AU415">
        <v>36.799999999999997</v>
      </c>
      <c r="AV415">
        <v>0.22</v>
      </c>
      <c r="AW415">
        <v>36.58</v>
      </c>
    </row>
    <row r="416" spans="1:49" hidden="1" outlineLevel="1" x14ac:dyDescent="0.2">
      <c r="A416" t="s">
        <v>853</v>
      </c>
      <c r="B416" s="7" t="s">
        <v>315</v>
      </c>
      <c r="C416" s="1">
        <f t="shared" si="66"/>
        <v>3019</v>
      </c>
      <c r="D416" s="7">
        <f>IF(N416&gt;0, RANK(N416,(N416:P416,Q416:AE416)),0)</f>
        <v>2</v>
      </c>
      <c r="E416" s="7">
        <f>IF(O416&gt;0,RANK(O416,(N416:P416,Q416:AE416)),0)</f>
        <v>1</v>
      </c>
      <c r="F416" s="7">
        <f t="shared" si="67"/>
        <v>5</v>
      </c>
      <c r="G416" s="45">
        <f t="shared" si="68"/>
        <v>1431</v>
      </c>
      <c r="H416" s="48">
        <f t="shared" si="69"/>
        <v>0.47399801258694935</v>
      </c>
      <c r="I416" s="6"/>
      <c r="J416" s="2">
        <f t="shared" si="70"/>
        <v>0.23617091752235839</v>
      </c>
      <c r="K416" s="2">
        <f t="shared" si="71"/>
        <v>0.71016893010930771</v>
      </c>
      <c r="L416" s="2">
        <f t="shared" si="72"/>
        <v>5.9622391520370984E-3</v>
      </c>
      <c r="M416" s="2">
        <f t="shared" si="73"/>
        <v>4.7697913216296781E-2</v>
      </c>
      <c r="N416" s="94">
        <v>713</v>
      </c>
      <c r="O416" s="94">
        <v>2144</v>
      </c>
      <c r="P416" s="94">
        <v>18</v>
      </c>
      <c r="Q416" s="1"/>
      <c r="R416" s="1"/>
      <c r="S416" s="1"/>
      <c r="T416" s="94"/>
      <c r="U416" s="94">
        <v>7</v>
      </c>
      <c r="V416" s="94">
        <v>66</v>
      </c>
      <c r="W416" s="1">
        <v>11</v>
      </c>
      <c r="X416" s="1">
        <v>7</v>
      </c>
      <c r="Y416" s="1">
        <v>43</v>
      </c>
      <c r="Z416" s="1">
        <v>10</v>
      </c>
      <c r="AA416" s="1"/>
      <c r="AB416" s="1"/>
      <c r="AG416" t="str">
        <f t="shared" si="74"/>
        <v>St. Albans</v>
      </c>
      <c r="AH416" t="s">
        <v>35</v>
      </c>
      <c r="AI416">
        <v>1</v>
      </c>
      <c r="AK416" s="77">
        <v>50</v>
      </c>
      <c r="AL416" s="79">
        <v>11</v>
      </c>
      <c r="AM416" s="79">
        <v>65</v>
      </c>
      <c r="AN416" s="82">
        <v>61675</v>
      </c>
      <c r="AO416" s="82">
        <f t="shared" si="75"/>
        <v>50011</v>
      </c>
      <c r="AP416" s="7" t="s">
        <v>142</v>
      </c>
      <c r="AQ416">
        <f t="shared" si="76"/>
        <v>5061675</v>
      </c>
      <c r="AU416">
        <v>2.0299999999999998</v>
      </c>
      <c r="AV416">
        <v>0</v>
      </c>
      <c r="AW416">
        <v>2.0299999999999998</v>
      </c>
    </row>
    <row r="417" spans="1:49" hidden="1" outlineLevel="1" x14ac:dyDescent="0.2">
      <c r="A417" t="s">
        <v>853</v>
      </c>
      <c r="B417" s="7" t="s">
        <v>315</v>
      </c>
      <c r="C417" s="1">
        <f t="shared" si="66"/>
        <v>3778</v>
      </c>
      <c r="D417" s="7">
        <f>IF(N417&gt;0, RANK(N417,(N417:P417,Q417:AE417)),0)</f>
        <v>2</v>
      </c>
      <c r="E417" s="7">
        <f>IF(O417&gt;0,RANK(O417,(N417:P417,Q417:AE417)),0)</f>
        <v>1</v>
      </c>
      <c r="F417" s="7">
        <f t="shared" si="67"/>
        <v>5</v>
      </c>
      <c r="G417" s="45">
        <f t="shared" si="68"/>
        <v>2449</v>
      </c>
      <c r="H417" s="48">
        <f t="shared" si="69"/>
        <v>0.64822657490735835</v>
      </c>
      <c r="I417" s="6"/>
      <c r="J417" s="2">
        <f t="shared" si="70"/>
        <v>0.1532556908417152</v>
      </c>
      <c r="K417" s="2">
        <f t="shared" si="71"/>
        <v>0.80148226574907355</v>
      </c>
      <c r="L417" s="2">
        <f t="shared" si="72"/>
        <v>7.9407093700370572E-3</v>
      </c>
      <c r="M417" s="2">
        <f t="shared" si="73"/>
        <v>3.7321334039174189E-2</v>
      </c>
      <c r="N417" s="94">
        <v>579</v>
      </c>
      <c r="O417" s="94">
        <v>3028</v>
      </c>
      <c r="P417" s="94">
        <v>30</v>
      </c>
      <c r="Q417" s="1"/>
      <c r="R417" s="1"/>
      <c r="S417" s="1"/>
      <c r="T417" s="94"/>
      <c r="U417" s="94">
        <v>25</v>
      </c>
      <c r="V417" s="94">
        <v>62</v>
      </c>
      <c r="W417" s="1">
        <v>7</v>
      </c>
      <c r="X417" s="1">
        <v>4</v>
      </c>
      <c r="Y417" s="1">
        <v>33</v>
      </c>
      <c r="Z417" s="1">
        <v>10</v>
      </c>
      <c r="AA417" s="1"/>
      <c r="AB417" s="1"/>
      <c r="AG417" t="str">
        <f t="shared" si="74"/>
        <v>St. Albans</v>
      </c>
      <c r="AH417" t="s">
        <v>35</v>
      </c>
      <c r="AI417">
        <v>1</v>
      </c>
      <c r="AK417" s="77">
        <v>50</v>
      </c>
      <c r="AL417" s="79">
        <v>11</v>
      </c>
      <c r="AM417" s="79">
        <v>70</v>
      </c>
      <c r="AN417" s="82">
        <v>61750</v>
      </c>
      <c r="AO417" s="82">
        <f t="shared" si="75"/>
        <v>50011</v>
      </c>
      <c r="AP417" s="7" t="s">
        <v>656</v>
      </c>
      <c r="AQ417">
        <f t="shared" si="76"/>
        <v>5061750</v>
      </c>
      <c r="AU417">
        <v>60.56</v>
      </c>
      <c r="AV417">
        <v>23</v>
      </c>
      <c r="AW417">
        <v>37.56</v>
      </c>
    </row>
    <row r="418" spans="1:49" hidden="1" outlineLevel="1" x14ac:dyDescent="0.2">
      <c r="A418" t="s">
        <v>854</v>
      </c>
      <c r="B418" s="7" t="s">
        <v>315</v>
      </c>
      <c r="C418" s="1">
        <f t="shared" si="66"/>
        <v>447</v>
      </c>
      <c r="D418" s="7">
        <f>IF(N418&gt;0, RANK(N418,(N418:P418,Q418:AE418)),0)</f>
        <v>2</v>
      </c>
      <c r="E418" s="7">
        <f>IF(O418&gt;0,RANK(O418,(N418:P418,Q418:AE418)),0)</f>
        <v>1</v>
      </c>
      <c r="F418" s="7">
        <f t="shared" si="67"/>
        <v>3</v>
      </c>
      <c r="G418" s="45">
        <f t="shared" si="68"/>
        <v>210</v>
      </c>
      <c r="H418" s="48">
        <f t="shared" si="69"/>
        <v>0.46979865771812079</v>
      </c>
      <c r="I418" s="6"/>
      <c r="J418" s="2">
        <f t="shared" si="70"/>
        <v>0.2505592841163311</v>
      </c>
      <c r="K418" s="2">
        <f t="shared" si="71"/>
        <v>0.7203579418344519</v>
      </c>
      <c r="L418" s="2">
        <f t="shared" si="72"/>
        <v>6.7114093959731542E-3</v>
      </c>
      <c r="M418" s="2">
        <f t="shared" si="73"/>
        <v>2.2371364653243842E-2</v>
      </c>
      <c r="N418" s="94">
        <v>112</v>
      </c>
      <c r="O418" s="94">
        <v>322</v>
      </c>
      <c r="P418" s="94">
        <v>3</v>
      </c>
      <c r="Q418" s="1"/>
      <c r="R418" s="1"/>
      <c r="S418" s="1"/>
      <c r="T418" s="94"/>
      <c r="U418" s="94">
        <v>2</v>
      </c>
      <c r="V418" s="94">
        <v>1</v>
      </c>
      <c r="W418" s="1">
        <v>1</v>
      </c>
      <c r="X418" s="1">
        <v>2</v>
      </c>
      <c r="Y418" s="1">
        <v>2</v>
      </c>
      <c r="Z418" s="1">
        <v>2</v>
      </c>
      <c r="AA418" s="1"/>
      <c r="AB418" s="1"/>
      <c r="AG418" t="str">
        <f t="shared" si="74"/>
        <v>St. George</v>
      </c>
      <c r="AH418" t="s">
        <v>318</v>
      </c>
      <c r="AI418">
        <v>1</v>
      </c>
      <c r="AK418" s="77">
        <v>50</v>
      </c>
      <c r="AL418" s="79">
        <v>7</v>
      </c>
      <c r="AM418" s="79">
        <v>60</v>
      </c>
      <c r="AN418" s="82">
        <v>62050</v>
      </c>
      <c r="AO418" s="82">
        <f t="shared" si="75"/>
        <v>50007</v>
      </c>
      <c r="AP418" s="7" t="s">
        <v>656</v>
      </c>
      <c r="AQ418">
        <f t="shared" si="76"/>
        <v>5062050</v>
      </c>
      <c r="AU418">
        <v>3.59</v>
      </c>
      <c r="AV418">
        <v>0</v>
      </c>
      <c r="AW418">
        <v>3.59</v>
      </c>
    </row>
    <row r="419" spans="1:49" hidden="1" outlineLevel="1" x14ac:dyDescent="0.2">
      <c r="A419" t="s">
        <v>690</v>
      </c>
      <c r="B419" s="7" t="s">
        <v>315</v>
      </c>
      <c r="C419" s="1">
        <f t="shared" si="66"/>
        <v>3350</v>
      </c>
      <c r="D419" s="7">
        <f>IF(N419&gt;0, RANK(N419,(N419:P419,Q419:AE419)),0)</f>
        <v>2</v>
      </c>
      <c r="E419" s="7">
        <f>IF(O419&gt;0,RANK(O419,(N419:P419,Q419:AE419)),0)</f>
        <v>1</v>
      </c>
      <c r="F419" s="7">
        <f t="shared" si="67"/>
        <v>3</v>
      </c>
      <c r="G419" s="45">
        <f t="shared" si="68"/>
        <v>1475</v>
      </c>
      <c r="H419" s="48">
        <f t="shared" si="69"/>
        <v>0.44029850746268656</v>
      </c>
      <c r="I419" s="6"/>
      <c r="J419" s="2">
        <f t="shared" si="70"/>
        <v>0.24985074626865672</v>
      </c>
      <c r="K419" s="2">
        <f t="shared" si="71"/>
        <v>0.69014925373134328</v>
      </c>
      <c r="L419" s="2">
        <f t="shared" si="72"/>
        <v>1.6417910447761194E-2</v>
      </c>
      <c r="M419" s="2">
        <f t="shared" si="73"/>
        <v>4.3582089552238745E-2</v>
      </c>
      <c r="N419" s="94">
        <v>837</v>
      </c>
      <c r="O419" s="94">
        <v>2312</v>
      </c>
      <c r="P419" s="94">
        <v>55</v>
      </c>
      <c r="Q419" s="1"/>
      <c r="R419" s="1"/>
      <c r="S419" s="1"/>
      <c r="T419" s="94"/>
      <c r="U419" s="94">
        <v>21</v>
      </c>
      <c r="V419" s="94">
        <v>16</v>
      </c>
      <c r="W419" s="1">
        <v>33</v>
      </c>
      <c r="X419" s="1">
        <v>19</v>
      </c>
      <c r="Y419" s="1">
        <v>38</v>
      </c>
      <c r="Z419" s="1">
        <v>19</v>
      </c>
      <c r="AA419" s="1"/>
      <c r="AB419" s="1"/>
      <c r="AG419" t="str">
        <f t="shared" si="74"/>
        <v>St. Johnsbury</v>
      </c>
      <c r="AH419" t="s">
        <v>317</v>
      </c>
      <c r="AI419">
        <v>1</v>
      </c>
      <c r="AK419" s="77">
        <v>50</v>
      </c>
      <c r="AL419" s="79">
        <v>5</v>
      </c>
      <c r="AM419" s="79">
        <v>55</v>
      </c>
      <c r="AN419" s="82">
        <v>62200</v>
      </c>
      <c r="AO419" s="82">
        <f t="shared" si="75"/>
        <v>50005</v>
      </c>
      <c r="AP419" s="7" t="s">
        <v>656</v>
      </c>
      <c r="AQ419">
        <f t="shared" si="76"/>
        <v>5062200</v>
      </c>
      <c r="AU419">
        <v>36.770000000000003</v>
      </c>
      <c r="AV419">
        <v>0.1</v>
      </c>
      <c r="AW419">
        <v>36.68</v>
      </c>
    </row>
    <row r="420" spans="1:49" hidden="1" outlineLevel="1" x14ac:dyDescent="0.2">
      <c r="A420" t="s">
        <v>229</v>
      </c>
      <c r="B420" s="7" t="s">
        <v>315</v>
      </c>
      <c r="C420" s="1">
        <f t="shared" si="66"/>
        <v>678</v>
      </c>
      <c r="D420" s="7">
        <f>IF(N420&gt;0, RANK(N420,(N420:P420,Q420:AE420)),0)</f>
        <v>2</v>
      </c>
      <c r="E420" s="7">
        <f>IF(O420&gt;0,RANK(O420,(N420:P420,Q420:AE420)),0)</f>
        <v>1</v>
      </c>
      <c r="F420" s="7">
        <f t="shared" si="67"/>
        <v>5</v>
      </c>
      <c r="G420" s="45">
        <f t="shared" si="68"/>
        <v>344</v>
      </c>
      <c r="H420" s="48">
        <f t="shared" si="69"/>
        <v>0.50737463126843663</v>
      </c>
      <c r="I420" s="6"/>
      <c r="J420" s="2">
        <f t="shared" si="70"/>
        <v>0.23303834808259588</v>
      </c>
      <c r="K420" s="2">
        <f t="shared" si="71"/>
        <v>0.74041297935103245</v>
      </c>
      <c r="L420" s="2">
        <f t="shared" si="72"/>
        <v>2.9498525073746312E-3</v>
      </c>
      <c r="M420" s="2">
        <f t="shared" si="73"/>
        <v>2.359882005899698E-2</v>
      </c>
      <c r="N420" s="94">
        <v>158</v>
      </c>
      <c r="O420" s="94">
        <v>502</v>
      </c>
      <c r="P420" s="94">
        <v>2</v>
      </c>
      <c r="Q420" s="1"/>
      <c r="R420" s="1"/>
      <c r="S420" s="1"/>
      <c r="T420" s="94"/>
      <c r="U420" s="94">
        <v>4</v>
      </c>
      <c r="V420" s="94">
        <v>2</v>
      </c>
      <c r="W420" s="1">
        <v>2</v>
      </c>
      <c r="X420" s="1">
        <v>2</v>
      </c>
      <c r="Y420" s="1">
        <v>4</v>
      </c>
      <c r="Z420" s="1">
        <v>2</v>
      </c>
      <c r="AA420" s="1"/>
      <c r="AB420" s="1"/>
      <c r="AG420" t="str">
        <f t="shared" si="74"/>
        <v>Salisbury</v>
      </c>
      <c r="AH420" t="s">
        <v>314</v>
      </c>
      <c r="AI420">
        <v>1</v>
      </c>
      <c r="AK420" s="77">
        <v>50</v>
      </c>
      <c r="AL420" s="79">
        <v>1</v>
      </c>
      <c r="AM420" s="79">
        <v>85</v>
      </c>
      <c r="AN420" s="82">
        <v>62575</v>
      </c>
      <c r="AO420" s="82">
        <f t="shared" si="75"/>
        <v>50001</v>
      </c>
      <c r="AP420" s="7" t="s">
        <v>656</v>
      </c>
      <c r="AQ420">
        <f t="shared" si="76"/>
        <v>5062575</v>
      </c>
      <c r="AU420">
        <v>30.14</v>
      </c>
      <c r="AV420">
        <v>0.98</v>
      </c>
      <c r="AW420">
        <v>29.15</v>
      </c>
    </row>
    <row r="421" spans="1:49" hidden="1" outlineLevel="1" x14ac:dyDescent="0.2">
      <c r="A421" t="s">
        <v>691</v>
      </c>
      <c r="B421" s="7" t="s">
        <v>315</v>
      </c>
      <c r="C421" s="1">
        <f t="shared" si="66"/>
        <v>249</v>
      </c>
      <c r="D421" s="7">
        <f>IF(N421&gt;0, RANK(N421,(N421:P421,Q421:AE421)),0)</f>
        <v>2</v>
      </c>
      <c r="E421" s="7">
        <f>IF(O421&gt;0,RANK(O421,(N421:P421,Q421:AE421)),0)</f>
        <v>1</v>
      </c>
      <c r="F421" s="7">
        <f t="shared" si="67"/>
        <v>4</v>
      </c>
      <c r="G421" s="45">
        <f t="shared" si="68"/>
        <v>52</v>
      </c>
      <c r="H421" s="48">
        <f t="shared" si="69"/>
        <v>0.20883534136546184</v>
      </c>
      <c r="I421" s="6"/>
      <c r="J421" s="2">
        <f t="shared" si="70"/>
        <v>0.33734939759036142</v>
      </c>
      <c r="K421" s="2">
        <f t="shared" si="71"/>
        <v>0.54618473895582331</v>
      </c>
      <c r="L421" s="2">
        <f t="shared" si="72"/>
        <v>4.4176706827309238E-2</v>
      </c>
      <c r="M421" s="2">
        <f t="shared" si="73"/>
        <v>7.2289156626506035E-2</v>
      </c>
      <c r="N421" s="94">
        <v>84</v>
      </c>
      <c r="O421" s="94">
        <v>136</v>
      </c>
      <c r="P421" s="94">
        <v>11</v>
      </c>
      <c r="Q421" s="1"/>
      <c r="R421" s="1"/>
      <c r="S421" s="1"/>
      <c r="T421" s="94"/>
      <c r="U421" s="94">
        <v>1</v>
      </c>
      <c r="V421" s="94">
        <v>0</v>
      </c>
      <c r="W421" s="1">
        <v>1</v>
      </c>
      <c r="X421" s="1">
        <v>1</v>
      </c>
      <c r="Y421" s="1">
        <v>2</v>
      </c>
      <c r="Z421" s="1">
        <v>13</v>
      </c>
      <c r="AA421" s="1"/>
      <c r="AB421" s="1"/>
      <c r="AG421" t="str">
        <f t="shared" si="74"/>
        <v>Sandgate</v>
      </c>
      <c r="AH421" t="s">
        <v>316</v>
      </c>
      <c r="AI421">
        <v>1</v>
      </c>
      <c r="AK421" s="77">
        <v>50</v>
      </c>
      <c r="AL421" s="79">
        <v>3</v>
      </c>
      <c r="AM421" s="79">
        <v>50</v>
      </c>
      <c r="AN421" s="82">
        <v>62875</v>
      </c>
      <c r="AO421" s="82">
        <f t="shared" si="75"/>
        <v>50003</v>
      </c>
      <c r="AP421" s="7" t="s">
        <v>656</v>
      </c>
      <c r="AQ421">
        <f t="shared" si="76"/>
        <v>5062875</v>
      </c>
      <c r="AU421">
        <v>42.19</v>
      </c>
      <c r="AV421">
        <v>0.04</v>
      </c>
      <c r="AW421">
        <v>42.15</v>
      </c>
    </row>
    <row r="422" spans="1:49" hidden="1" outlineLevel="1" x14ac:dyDescent="0.2">
      <c r="A422" t="s">
        <v>692</v>
      </c>
      <c r="B422" s="7" t="s">
        <v>315</v>
      </c>
      <c r="C422" s="1">
        <f t="shared" si="66"/>
        <v>62</v>
      </c>
      <c r="D422" s="7">
        <f>IF(N422&gt;0, RANK(N422,(N422:P422,Q422:AE422)),0)</f>
        <v>2</v>
      </c>
      <c r="E422" s="7">
        <f>IF(O422&gt;0,RANK(O422,(N422:P422,Q422:AE422)),0)</f>
        <v>1</v>
      </c>
      <c r="F422" s="7">
        <f t="shared" si="67"/>
        <v>3</v>
      </c>
      <c r="G422" s="45">
        <f t="shared" si="68"/>
        <v>33</v>
      </c>
      <c r="H422" s="48">
        <f t="shared" si="69"/>
        <v>0.532258064516129</v>
      </c>
      <c r="I422" s="6"/>
      <c r="J422" s="2">
        <f t="shared" si="70"/>
        <v>0.22580645161290322</v>
      </c>
      <c r="K422" s="2">
        <f t="shared" si="71"/>
        <v>0.75806451612903225</v>
      </c>
      <c r="L422" s="2">
        <f t="shared" si="72"/>
        <v>1.6129032258064516E-2</v>
      </c>
      <c r="M422" s="2">
        <f t="shared" si="73"/>
        <v>-1.3877787807814457E-17</v>
      </c>
      <c r="N422" s="94">
        <v>14</v>
      </c>
      <c r="O422" s="94">
        <v>47</v>
      </c>
      <c r="P422" s="94">
        <v>1</v>
      </c>
      <c r="Q422" s="1"/>
      <c r="R422" s="1"/>
      <c r="S422" s="1"/>
      <c r="T422" s="94"/>
      <c r="U422" s="94">
        <v>0</v>
      </c>
      <c r="V422" s="94">
        <v>0</v>
      </c>
      <c r="W422" s="1">
        <v>0</v>
      </c>
      <c r="X422" s="1">
        <v>0</v>
      </c>
      <c r="Y422" s="1">
        <v>0</v>
      </c>
      <c r="Z422" s="1">
        <v>0</v>
      </c>
      <c r="AA422" s="1"/>
      <c r="AB422" s="1"/>
      <c r="AG422" t="str">
        <f t="shared" si="74"/>
        <v>Searsburg</v>
      </c>
      <c r="AH422" t="s">
        <v>316</v>
      </c>
      <c r="AI422">
        <v>1</v>
      </c>
      <c r="AK422" s="77">
        <v>50</v>
      </c>
      <c r="AL422" s="79">
        <v>3</v>
      </c>
      <c r="AM422" s="79">
        <v>55</v>
      </c>
      <c r="AN422" s="82">
        <v>63175</v>
      </c>
      <c r="AO422" s="82">
        <f t="shared" si="75"/>
        <v>50003</v>
      </c>
      <c r="AP422" s="7" t="s">
        <v>656</v>
      </c>
      <c r="AQ422">
        <f t="shared" si="76"/>
        <v>5063175</v>
      </c>
      <c r="AU422">
        <v>21.57</v>
      </c>
      <c r="AV422">
        <v>0.04</v>
      </c>
      <c r="AW422">
        <v>21.53</v>
      </c>
    </row>
    <row r="423" spans="1:49" hidden="1" outlineLevel="1" x14ac:dyDescent="0.2">
      <c r="A423" t="s">
        <v>937</v>
      </c>
      <c r="B423" s="7" t="s">
        <v>315</v>
      </c>
      <c r="C423" s="1">
        <f t="shared" si="66"/>
        <v>2196</v>
      </c>
      <c r="D423" s="7">
        <f>IF(N423&gt;0, RANK(N423,(N423:P423,Q423:AE423)),0)</f>
        <v>2</v>
      </c>
      <c r="E423" s="7">
        <f>IF(O423&gt;0,RANK(O423,(N423:P423,Q423:AE423)),0)</f>
        <v>1</v>
      </c>
      <c r="F423" s="7">
        <f t="shared" si="67"/>
        <v>3</v>
      </c>
      <c r="G423" s="45">
        <f t="shared" si="68"/>
        <v>688</v>
      </c>
      <c r="H423" s="48">
        <f t="shared" si="69"/>
        <v>0.31329690346083788</v>
      </c>
      <c r="I423" s="6"/>
      <c r="J423" s="2">
        <f t="shared" si="70"/>
        <v>0.29508196721311475</v>
      </c>
      <c r="K423" s="2">
        <f t="shared" si="71"/>
        <v>0.60837887067395269</v>
      </c>
      <c r="L423" s="2">
        <f t="shared" si="72"/>
        <v>6.5573770491803282E-2</v>
      </c>
      <c r="M423" s="2">
        <f t="shared" si="73"/>
        <v>3.0965391621129282E-2</v>
      </c>
      <c r="N423" s="94">
        <v>648</v>
      </c>
      <c r="O423" s="94">
        <v>1336</v>
      </c>
      <c r="P423" s="94">
        <v>144</v>
      </c>
      <c r="Q423" s="1"/>
      <c r="R423" s="1"/>
      <c r="S423" s="1"/>
      <c r="T423" s="94"/>
      <c r="U423" s="94">
        <v>7</v>
      </c>
      <c r="V423" s="94">
        <v>2</v>
      </c>
      <c r="W423" s="1">
        <v>6</v>
      </c>
      <c r="X423" s="1">
        <v>8</v>
      </c>
      <c r="Y423" s="1">
        <v>12</v>
      </c>
      <c r="Z423" s="1">
        <v>33</v>
      </c>
      <c r="AA423" s="1"/>
      <c r="AB423" s="1"/>
      <c r="AG423" t="str">
        <f t="shared" si="74"/>
        <v>Shaftsbury</v>
      </c>
      <c r="AH423" t="s">
        <v>316</v>
      </c>
      <c r="AI423">
        <v>1</v>
      </c>
      <c r="AK423" s="77">
        <v>50</v>
      </c>
      <c r="AL423" s="79">
        <v>3</v>
      </c>
      <c r="AM423" s="79">
        <v>60</v>
      </c>
      <c r="AN423" s="82">
        <v>63550</v>
      </c>
      <c r="AO423" s="82">
        <f t="shared" si="75"/>
        <v>50003</v>
      </c>
      <c r="AP423" s="7" t="s">
        <v>656</v>
      </c>
      <c r="AQ423">
        <f t="shared" si="76"/>
        <v>5063550</v>
      </c>
      <c r="AU423">
        <v>43.15</v>
      </c>
      <c r="AV423">
        <v>0.06</v>
      </c>
      <c r="AW423">
        <v>43.1</v>
      </c>
    </row>
    <row r="424" spans="1:49" hidden="1" outlineLevel="1" x14ac:dyDescent="0.2">
      <c r="A424" t="s">
        <v>711</v>
      </c>
      <c r="B424" s="7" t="s">
        <v>315</v>
      </c>
      <c r="C424" s="1">
        <f t="shared" si="66"/>
        <v>893</v>
      </c>
      <c r="D424" s="7">
        <f>IF(N424&gt;0, RANK(N424,(N424:P424,Q424:AE424)),0)</f>
        <v>2</v>
      </c>
      <c r="E424" s="7">
        <f>IF(O424&gt;0,RANK(O424,(N424:P424,Q424:AE424)),0)</f>
        <v>1</v>
      </c>
      <c r="F424" s="7">
        <f t="shared" si="67"/>
        <v>3</v>
      </c>
      <c r="G424" s="45">
        <f t="shared" si="68"/>
        <v>317</v>
      </c>
      <c r="H424" s="48">
        <f t="shared" si="69"/>
        <v>0.35498320268757</v>
      </c>
      <c r="I424" s="6"/>
      <c r="J424" s="2">
        <f t="shared" si="70"/>
        <v>0.30459126539753639</v>
      </c>
      <c r="K424" s="2">
        <f t="shared" si="71"/>
        <v>0.65957446808510634</v>
      </c>
      <c r="L424" s="2">
        <f t="shared" si="72"/>
        <v>1.3437849944008958E-2</v>
      </c>
      <c r="M424" s="2">
        <f t="shared" si="73"/>
        <v>2.239641657334826E-2</v>
      </c>
      <c r="N424" s="94">
        <v>272</v>
      </c>
      <c r="O424" s="94">
        <v>589</v>
      </c>
      <c r="P424" s="94">
        <v>12</v>
      </c>
      <c r="Q424" s="1"/>
      <c r="R424" s="1"/>
      <c r="S424" s="1"/>
      <c r="T424" s="94"/>
      <c r="U424" s="94">
        <v>2</v>
      </c>
      <c r="V424" s="94">
        <v>1</v>
      </c>
      <c r="W424" s="1">
        <v>3</v>
      </c>
      <c r="X424" s="1">
        <v>1</v>
      </c>
      <c r="Y424" s="1">
        <v>7</v>
      </c>
      <c r="Z424" s="1">
        <v>6</v>
      </c>
      <c r="AA424" s="1"/>
      <c r="AB424" s="1"/>
      <c r="AG424" t="str">
        <f t="shared" si="74"/>
        <v>Sharon</v>
      </c>
      <c r="AH424" t="s">
        <v>104</v>
      </c>
      <c r="AI424">
        <v>1</v>
      </c>
      <c r="AK424" s="77">
        <v>50</v>
      </c>
      <c r="AL424" s="79">
        <v>27</v>
      </c>
      <c r="AM424" s="79">
        <v>85</v>
      </c>
      <c r="AN424" s="82">
        <v>63775</v>
      </c>
      <c r="AO424" s="82">
        <f t="shared" si="75"/>
        <v>50027</v>
      </c>
      <c r="AP424" s="7" t="s">
        <v>656</v>
      </c>
      <c r="AQ424">
        <f t="shared" si="76"/>
        <v>5063775</v>
      </c>
      <c r="AU424">
        <v>40.1</v>
      </c>
      <c r="AV424">
        <v>0.48</v>
      </c>
      <c r="AW424">
        <v>39.619999999999997</v>
      </c>
    </row>
    <row r="425" spans="1:49" hidden="1" outlineLevel="1" x14ac:dyDescent="0.2">
      <c r="A425" t="s">
        <v>879</v>
      </c>
      <c r="B425" s="7" t="s">
        <v>315</v>
      </c>
      <c r="C425" s="1">
        <f t="shared" si="66"/>
        <v>368</v>
      </c>
      <c r="D425" s="7">
        <f>IF(N425&gt;0, RANK(N425,(N425:P425,Q425:AE425)),0)</f>
        <v>2</v>
      </c>
      <c r="E425" s="7">
        <f>IF(O425&gt;0,RANK(O425,(N425:P425,Q425:AE425)),0)</f>
        <v>1</v>
      </c>
      <c r="F425" s="7">
        <f t="shared" si="67"/>
        <v>6</v>
      </c>
      <c r="G425" s="45">
        <f t="shared" si="68"/>
        <v>174</v>
      </c>
      <c r="H425" s="48">
        <f t="shared" si="69"/>
        <v>0.47282608695652173</v>
      </c>
      <c r="I425" s="6"/>
      <c r="J425" s="2">
        <f t="shared" si="70"/>
        <v>0.22282608695652173</v>
      </c>
      <c r="K425" s="2">
        <f t="shared" si="71"/>
        <v>0.69565217391304346</v>
      </c>
      <c r="L425" s="2">
        <f t="shared" si="72"/>
        <v>1.0869565217391304E-2</v>
      </c>
      <c r="M425" s="2">
        <f t="shared" si="73"/>
        <v>7.0652173913043514E-2</v>
      </c>
      <c r="N425" s="94">
        <v>82</v>
      </c>
      <c r="O425" s="94">
        <v>256</v>
      </c>
      <c r="P425" s="94">
        <v>4</v>
      </c>
      <c r="Q425" s="1"/>
      <c r="R425" s="1"/>
      <c r="S425" s="1"/>
      <c r="T425" s="94"/>
      <c r="U425" s="94">
        <v>7</v>
      </c>
      <c r="V425" s="94">
        <v>0</v>
      </c>
      <c r="W425" s="1">
        <v>5</v>
      </c>
      <c r="X425" s="1">
        <v>1</v>
      </c>
      <c r="Y425" s="1">
        <v>13</v>
      </c>
      <c r="Z425" s="1">
        <v>0</v>
      </c>
      <c r="AA425" s="1"/>
      <c r="AB425" s="1"/>
      <c r="AG425" t="str">
        <f t="shared" si="74"/>
        <v>Sheffield</v>
      </c>
      <c r="AH425" t="s">
        <v>317</v>
      </c>
      <c r="AI425">
        <v>1</v>
      </c>
      <c r="AK425" s="77">
        <v>50</v>
      </c>
      <c r="AL425" s="79">
        <v>5</v>
      </c>
      <c r="AM425" s="79">
        <v>60</v>
      </c>
      <c r="AN425" s="82">
        <v>64075</v>
      </c>
      <c r="AO425" s="82">
        <f t="shared" si="75"/>
        <v>50005</v>
      </c>
      <c r="AP425" s="7" t="s">
        <v>656</v>
      </c>
      <c r="AQ425">
        <f t="shared" si="76"/>
        <v>5064075</v>
      </c>
      <c r="AU425">
        <v>32.78</v>
      </c>
      <c r="AV425">
        <v>0.15</v>
      </c>
      <c r="AW425">
        <v>32.619999999999997</v>
      </c>
    </row>
    <row r="426" spans="1:49" hidden="1" outlineLevel="1" x14ac:dyDescent="0.2">
      <c r="A426" t="s">
        <v>880</v>
      </c>
      <c r="B426" s="7" t="s">
        <v>315</v>
      </c>
      <c r="C426" s="1">
        <f t="shared" si="66"/>
        <v>5358</v>
      </c>
      <c r="D426" s="7">
        <f>IF(N426&gt;0, RANK(N426,(N426:P426,Q426:AE426)),0)</f>
        <v>2</v>
      </c>
      <c r="E426" s="7">
        <f>IF(O426&gt;0,RANK(O426,(N426:P426,Q426:AE426)),0)</f>
        <v>1</v>
      </c>
      <c r="F426" s="7">
        <f t="shared" si="67"/>
        <v>4</v>
      </c>
      <c r="G426" s="45">
        <f t="shared" si="68"/>
        <v>2320</v>
      </c>
      <c r="H426" s="48">
        <f t="shared" si="69"/>
        <v>0.43299738708473312</v>
      </c>
      <c r="I426" s="6"/>
      <c r="J426" s="2">
        <f t="shared" si="70"/>
        <v>0.27659574468085107</v>
      </c>
      <c r="K426" s="2">
        <f t="shared" si="71"/>
        <v>0.70959313176558414</v>
      </c>
      <c r="L426" s="2">
        <f t="shared" si="72"/>
        <v>1.866368047779022E-3</v>
      </c>
      <c r="M426" s="2">
        <f t="shared" si="73"/>
        <v>1.1944755505785708E-2</v>
      </c>
      <c r="N426" s="94">
        <v>1482</v>
      </c>
      <c r="O426" s="94">
        <v>3802</v>
      </c>
      <c r="P426" s="94">
        <v>10</v>
      </c>
      <c r="Q426" s="1"/>
      <c r="R426" s="1"/>
      <c r="S426" s="1"/>
      <c r="T426" s="94"/>
      <c r="U426" s="94">
        <v>7</v>
      </c>
      <c r="V426" s="94">
        <v>6</v>
      </c>
      <c r="W426" s="1">
        <v>9</v>
      </c>
      <c r="X426" s="1">
        <v>6</v>
      </c>
      <c r="Y426" s="1">
        <v>26</v>
      </c>
      <c r="Z426" s="1">
        <v>10</v>
      </c>
      <c r="AA426" s="1"/>
      <c r="AB426" s="1"/>
      <c r="AG426" t="str">
        <f t="shared" si="74"/>
        <v>Shelburne</v>
      </c>
      <c r="AH426" t="s">
        <v>318</v>
      </c>
      <c r="AI426">
        <v>1</v>
      </c>
      <c r="AK426" s="77">
        <v>50</v>
      </c>
      <c r="AL426" s="79">
        <v>7</v>
      </c>
      <c r="AM426" s="79">
        <v>65</v>
      </c>
      <c r="AN426" s="82">
        <v>64300</v>
      </c>
      <c r="AO426" s="82">
        <f t="shared" si="75"/>
        <v>50007</v>
      </c>
      <c r="AP426" s="7" t="s">
        <v>656</v>
      </c>
      <c r="AQ426">
        <f t="shared" si="76"/>
        <v>5064300</v>
      </c>
      <c r="AU426">
        <v>44.89</v>
      </c>
      <c r="AV426">
        <v>20.58</v>
      </c>
      <c r="AW426">
        <v>24.31</v>
      </c>
    </row>
    <row r="427" spans="1:49" hidden="1" outlineLevel="1" x14ac:dyDescent="0.2">
      <c r="A427" t="s">
        <v>938</v>
      </c>
      <c r="B427" s="7" t="s">
        <v>315</v>
      </c>
      <c r="C427" s="1">
        <f t="shared" si="66"/>
        <v>993</v>
      </c>
      <c r="D427" s="7">
        <f>IF(N427&gt;0, RANK(N427,(N427:P427,Q427:AE427)),0)</f>
        <v>2</v>
      </c>
      <c r="E427" s="7">
        <f>IF(O427&gt;0,RANK(O427,(N427:P427,Q427:AE427)),0)</f>
        <v>1</v>
      </c>
      <c r="F427" s="7">
        <f t="shared" si="67"/>
        <v>5</v>
      </c>
      <c r="G427" s="45">
        <f t="shared" si="68"/>
        <v>706</v>
      </c>
      <c r="H427" s="48">
        <f t="shared" si="69"/>
        <v>0.71097683786505539</v>
      </c>
      <c r="I427" s="6"/>
      <c r="J427" s="2">
        <f t="shared" si="70"/>
        <v>0.11379657603222558</v>
      </c>
      <c r="K427" s="2">
        <f t="shared" si="71"/>
        <v>0.82477341389728098</v>
      </c>
      <c r="L427" s="2">
        <f t="shared" si="72"/>
        <v>8.0563947633434038E-3</v>
      </c>
      <c r="M427" s="2">
        <f t="shared" si="73"/>
        <v>5.337361530715002E-2</v>
      </c>
      <c r="N427" s="94">
        <v>113</v>
      </c>
      <c r="O427" s="94">
        <v>819</v>
      </c>
      <c r="P427" s="94">
        <v>8</v>
      </c>
      <c r="Q427" s="1"/>
      <c r="R427" s="1"/>
      <c r="S427" s="1"/>
      <c r="T427" s="94"/>
      <c r="U427" s="94">
        <v>5</v>
      </c>
      <c r="V427" s="94">
        <v>25</v>
      </c>
      <c r="W427" s="1">
        <v>5</v>
      </c>
      <c r="X427" s="1">
        <v>0</v>
      </c>
      <c r="Y427" s="1">
        <v>10</v>
      </c>
      <c r="Z427" s="1">
        <v>8</v>
      </c>
      <c r="AA427" s="1"/>
      <c r="AB427" s="1"/>
      <c r="AG427" t="str">
        <f t="shared" si="74"/>
        <v>Sheldon</v>
      </c>
      <c r="AH427" t="s">
        <v>35</v>
      </c>
      <c r="AI427">
        <v>1</v>
      </c>
      <c r="AK427" s="77">
        <v>50</v>
      </c>
      <c r="AL427" s="79">
        <v>11</v>
      </c>
      <c r="AM427" s="79">
        <v>75</v>
      </c>
      <c r="AN427" s="82">
        <v>64600</v>
      </c>
      <c r="AO427" s="82">
        <f t="shared" si="75"/>
        <v>50011</v>
      </c>
      <c r="AP427" s="7" t="s">
        <v>656</v>
      </c>
      <c r="AQ427">
        <f t="shared" si="76"/>
        <v>5064600</v>
      </c>
      <c r="AU427">
        <v>39.32</v>
      </c>
      <c r="AV427">
        <v>0.67</v>
      </c>
      <c r="AW427">
        <v>38.659999999999997</v>
      </c>
    </row>
    <row r="428" spans="1:49" hidden="1" outlineLevel="1" x14ac:dyDescent="0.2">
      <c r="A428" t="s">
        <v>699</v>
      </c>
      <c r="B428" s="7" t="s">
        <v>315</v>
      </c>
      <c r="C428" s="1">
        <f t="shared" si="66"/>
        <v>738</v>
      </c>
      <c r="D428" s="7">
        <f>IF(N428&gt;0, RANK(N428,(N428:P428,Q428:AE428)),0)</f>
        <v>2</v>
      </c>
      <c r="E428" s="7">
        <f>IF(O428&gt;0,RANK(O428,(N428:P428,Q428:AE428)),0)</f>
        <v>1</v>
      </c>
      <c r="F428" s="7">
        <f t="shared" si="67"/>
        <v>3</v>
      </c>
      <c r="G428" s="45">
        <f t="shared" si="68"/>
        <v>342</v>
      </c>
      <c r="H428" s="48">
        <f t="shared" si="69"/>
        <v>0.46341463414634149</v>
      </c>
      <c r="I428" s="6"/>
      <c r="J428" s="2">
        <f t="shared" si="70"/>
        <v>0.25067750677506773</v>
      </c>
      <c r="K428" s="2">
        <f t="shared" si="71"/>
        <v>0.71409214092140927</v>
      </c>
      <c r="L428" s="2">
        <f t="shared" si="72"/>
        <v>1.3550135501355014E-2</v>
      </c>
      <c r="M428" s="2">
        <f t="shared" si="73"/>
        <v>2.168021680216799E-2</v>
      </c>
      <c r="N428" s="94">
        <v>185</v>
      </c>
      <c r="O428" s="94">
        <v>527</v>
      </c>
      <c r="P428" s="94">
        <v>10</v>
      </c>
      <c r="Q428" s="1"/>
      <c r="R428" s="1"/>
      <c r="S428" s="1"/>
      <c r="T428" s="94"/>
      <c r="U428" s="94">
        <v>2</v>
      </c>
      <c r="V428" s="94">
        <v>5</v>
      </c>
      <c r="W428" s="1">
        <v>0</v>
      </c>
      <c r="X428" s="1">
        <v>0</v>
      </c>
      <c r="Y428" s="1">
        <v>6</v>
      </c>
      <c r="Z428" s="1">
        <v>3</v>
      </c>
      <c r="AA428" s="1"/>
      <c r="AB428" s="1"/>
      <c r="AG428" t="str">
        <f t="shared" si="74"/>
        <v>Shoreham</v>
      </c>
      <c r="AH428" t="s">
        <v>314</v>
      </c>
      <c r="AI428">
        <v>1</v>
      </c>
      <c r="AK428" s="77">
        <v>50</v>
      </c>
      <c r="AL428" s="79">
        <v>1</v>
      </c>
      <c r="AM428" s="79">
        <v>90</v>
      </c>
      <c r="AN428" s="82">
        <v>65050</v>
      </c>
      <c r="AO428" s="82">
        <f t="shared" si="75"/>
        <v>50001</v>
      </c>
      <c r="AP428" s="7" t="s">
        <v>656</v>
      </c>
      <c r="AQ428">
        <f t="shared" si="76"/>
        <v>5065050</v>
      </c>
      <c r="AU428">
        <v>46.32</v>
      </c>
      <c r="AV428">
        <v>2.82</v>
      </c>
      <c r="AW428">
        <v>43.5</v>
      </c>
    </row>
    <row r="429" spans="1:49" hidden="1" outlineLevel="1" x14ac:dyDescent="0.2">
      <c r="A429" t="s">
        <v>881</v>
      </c>
      <c r="B429" s="7" t="s">
        <v>315</v>
      </c>
      <c r="C429" s="1">
        <f t="shared" si="66"/>
        <v>678</v>
      </c>
      <c r="D429" s="7">
        <f>IF(N429&gt;0, RANK(N429,(N429:P429,Q429:AE429)),0)</f>
        <v>2</v>
      </c>
      <c r="E429" s="7">
        <f>IF(O429&gt;0,RANK(O429,(N429:P429,Q429:AE429)),0)</f>
        <v>1</v>
      </c>
      <c r="F429" s="7">
        <f t="shared" si="67"/>
        <v>3</v>
      </c>
      <c r="G429" s="45">
        <f t="shared" si="68"/>
        <v>283</v>
      </c>
      <c r="H429" s="48">
        <f t="shared" si="69"/>
        <v>0.41740412979351033</v>
      </c>
      <c r="I429" s="6"/>
      <c r="J429" s="2">
        <f t="shared" si="70"/>
        <v>0.26696165191740412</v>
      </c>
      <c r="K429" s="2">
        <f t="shared" si="71"/>
        <v>0.68436578171091444</v>
      </c>
      <c r="L429" s="2">
        <f t="shared" si="72"/>
        <v>2.0648967551622419E-2</v>
      </c>
      <c r="M429" s="2">
        <f t="shared" si="73"/>
        <v>2.8023598820059073E-2</v>
      </c>
      <c r="N429" s="94">
        <v>181</v>
      </c>
      <c r="O429" s="94">
        <v>464</v>
      </c>
      <c r="P429" s="94">
        <v>14</v>
      </c>
      <c r="Q429" s="1"/>
      <c r="R429" s="1"/>
      <c r="S429" s="1"/>
      <c r="T429" s="94"/>
      <c r="U429" s="94">
        <v>2</v>
      </c>
      <c r="V429" s="94">
        <v>4</v>
      </c>
      <c r="W429" s="1">
        <v>1</v>
      </c>
      <c r="X429" s="1">
        <v>1</v>
      </c>
      <c r="Y429" s="1">
        <v>6</v>
      </c>
      <c r="Z429" s="1">
        <v>5</v>
      </c>
      <c r="AA429" s="1"/>
      <c r="AB429" s="1"/>
      <c r="AG429" t="str">
        <f t="shared" si="74"/>
        <v>Shrewsbury</v>
      </c>
      <c r="AH429" t="s">
        <v>102</v>
      </c>
      <c r="AI429">
        <v>1</v>
      </c>
      <c r="AK429" s="77">
        <v>50</v>
      </c>
      <c r="AL429" s="79">
        <v>21</v>
      </c>
      <c r="AM429" s="79">
        <v>110</v>
      </c>
      <c r="AN429" s="82">
        <v>65275</v>
      </c>
      <c r="AO429" s="82">
        <f t="shared" si="75"/>
        <v>50021</v>
      </c>
      <c r="AP429" s="7" t="s">
        <v>656</v>
      </c>
      <c r="AQ429">
        <f t="shared" si="76"/>
        <v>5065275</v>
      </c>
      <c r="AU429">
        <v>50.19</v>
      </c>
      <c r="AV429">
        <v>0.14000000000000001</v>
      </c>
      <c r="AW429">
        <v>50.05</v>
      </c>
    </row>
    <row r="430" spans="1:49" hidden="1" outlineLevel="1" x14ac:dyDescent="0.2">
      <c r="A430" t="s">
        <v>726</v>
      </c>
      <c r="B430" s="7" t="s">
        <v>315</v>
      </c>
      <c r="C430" s="1">
        <f t="shared" si="66"/>
        <v>12507</v>
      </c>
      <c r="D430" s="7">
        <f>IF(N430&gt;0, RANK(N430,(N430:P430,Q430:AE430)),0)</f>
        <v>2</v>
      </c>
      <c r="E430" s="7">
        <f>IF(O430&gt;0,RANK(O430,(N430:P430,Q430:AE430)),0)</f>
        <v>1</v>
      </c>
      <c r="F430" s="7">
        <f t="shared" si="67"/>
        <v>5</v>
      </c>
      <c r="G430" s="45">
        <f t="shared" si="68"/>
        <v>4705</v>
      </c>
      <c r="H430" s="48">
        <f t="shared" si="69"/>
        <v>0.37618933397297516</v>
      </c>
      <c r="I430" s="6"/>
      <c r="J430" s="2">
        <f t="shared" si="70"/>
        <v>0.30183097465419367</v>
      </c>
      <c r="K430" s="2">
        <f t="shared" si="71"/>
        <v>0.67802030862716878</v>
      </c>
      <c r="L430" s="2">
        <f t="shared" si="72"/>
        <v>3.1982090029583432E-3</v>
      </c>
      <c r="M430" s="2">
        <f t="shared" si="73"/>
        <v>1.6950507715679262E-2</v>
      </c>
      <c r="N430" s="94">
        <v>3775</v>
      </c>
      <c r="O430" s="94">
        <v>8480</v>
      </c>
      <c r="P430" s="94">
        <v>40</v>
      </c>
      <c r="Q430" s="1"/>
      <c r="R430" s="1"/>
      <c r="S430" s="1"/>
      <c r="T430" s="94"/>
      <c r="U430" s="94">
        <v>34</v>
      </c>
      <c r="V430" s="94">
        <v>38</v>
      </c>
      <c r="W430" s="1">
        <v>23</v>
      </c>
      <c r="X430" s="1">
        <v>15</v>
      </c>
      <c r="Y430" s="1">
        <v>61</v>
      </c>
      <c r="Z430" s="1">
        <v>41</v>
      </c>
      <c r="AA430" s="1"/>
      <c r="AB430" s="1"/>
      <c r="AG430" t="str">
        <f t="shared" si="74"/>
        <v>South Burlington</v>
      </c>
      <c r="AH430" t="s">
        <v>318</v>
      </c>
      <c r="AI430">
        <v>1</v>
      </c>
      <c r="AK430" s="77">
        <v>50</v>
      </c>
      <c r="AL430" s="79">
        <v>7</v>
      </c>
      <c r="AM430" s="79">
        <v>70</v>
      </c>
      <c r="AN430" s="82">
        <v>66175</v>
      </c>
      <c r="AO430" s="82">
        <f t="shared" si="75"/>
        <v>50007</v>
      </c>
      <c r="AP430" s="7" t="s">
        <v>142</v>
      </c>
      <c r="AQ430">
        <f t="shared" si="76"/>
        <v>5066175</v>
      </c>
      <c r="AU430">
        <v>29.62</v>
      </c>
      <c r="AV430">
        <v>12.98</v>
      </c>
      <c r="AW430">
        <v>16.64</v>
      </c>
    </row>
    <row r="431" spans="1:49" hidden="1" outlineLevel="1" x14ac:dyDescent="0.2">
      <c r="A431" t="s">
        <v>727</v>
      </c>
      <c r="B431" s="7" t="s">
        <v>315</v>
      </c>
      <c r="C431" s="1">
        <f t="shared" si="66"/>
        <v>1306</v>
      </c>
      <c r="D431" s="7">
        <f>IF(N431&gt;0, RANK(N431,(N431:P431,Q431:AE431)),0)</f>
        <v>2</v>
      </c>
      <c r="E431" s="7">
        <f>IF(O431&gt;0,RANK(O431,(N431:P431,Q431:AE431)),0)</f>
        <v>1</v>
      </c>
      <c r="F431" s="7">
        <f t="shared" si="67"/>
        <v>3</v>
      </c>
      <c r="G431" s="45">
        <f t="shared" si="68"/>
        <v>751</v>
      </c>
      <c r="H431" s="48">
        <f t="shared" si="69"/>
        <v>0.57503828483920372</v>
      </c>
      <c r="I431" s="6"/>
      <c r="J431" s="2">
        <f t="shared" si="70"/>
        <v>0.20214395099540583</v>
      </c>
      <c r="K431" s="2">
        <f t="shared" si="71"/>
        <v>0.77718223583460955</v>
      </c>
      <c r="L431" s="2">
        <f t="shared" si="72"/>
        <v>6.1255742725880554E-3</v>
      </c>
      <c r="M431" s="2">
        <f t="shared" si="73"/>
        <v>1.4548238897396568E-2</v>
      </c>
      <c r="N431" s="94">
        <v>264</v>
      </c>
      <c r="O431" s="94">
        <v>1015</v>
      </c>
      <c r="P431" s="94">
        <v>8</v>
      </c>
      <c r="Q431" s="1"/>
      <c r="R431" s="1"/>
      <c r="S431" s="1"/>
      <c r="T431" s="94"/>
      <c r="U431" s="94">
        <v>2</v>
      </c>
      <c r="V431" s="94">
        <v>4</v>
      </c>
      <c r="W431" s="1">
        <v>1</v>
      </c>
      <c r="X431" s="1">
        <v>3</v>
      </c>
      <c r="Y431" s="1">
        <v>7</v>
      </c>
      <c r="Z431" s="1">
        <v>2</v>
      </c>
      <c r="AA431" s="1"/>
      <c r="AB431" s="1"/>
      <c r="AG431" t="str">
        <f t="shared" si="74"/>
        <v>South Hero</v>
      </c>
      <c r="AH431" t="s">
        <v>17</v>
      </c>
      <c r="AI431">
        <v>1</v>
      </c>
      <c r="AK431" s="77">
        <v>50</v>
      </c>
      <c r="AL431" s="79">
        <v>13</v>
      </c>
      <c r="AM431" s="79">
        <v>25</v>
      </c>
      <c r="AN431" s="82">
        <v>67000</v>
      </c>
      <c r="AO431" s="82">
        <f t="shared" si="75"/>
        <v>50013</v>
      </c>
      <c r="AP431" s="7" t="s">
        <v>656</v>
      </c>
      <c r="AQ431">
        <f t="shared" si="76"/>
        <v>5067000</v>
      </c>
      <c r="AU431">
        <v>47.5</v>
      </c>
      <c r="AV431">
        <v>32.4</v>
      </c>
      <c r="AW431">
        <v>15.1</v>
      </c>
    </row>
    <row r="432" spans="1:49" hidden="1" outlineLevel="1" x14ac:dyDescent="0.2">
      <c r="A432" t="s">
        <v>162</v>
      </c>
      <c r="B432" s="7" t="s">
        <v>315</v>
      </c>
      <c r="C432" s="1">
        <f t="shared" si="66"/>
        <v>4405</v>
      </c>
      <c r="D432" s="7">
        <f>IF(N432&gt;0, RANK(N432,(N432:P432,Q432:AE432)),0)</f>
        <v>2</v>
      </c>
      <c r="E432" s="7">
        <f>IF(O432&gt;0,RANK(O432,(N432:P432,Q432:AE432)),0)</f>
        <v>1</v>
      </c>
      <c r="F432" s="7">
        <f t="shared" si="67"/>
        <v>3</v>
      </c>
      <c r="G432" s="45">
        <f t="shared" si="68"/>
        <v>1950</v>
      </c>
      <c r="H432" s="48">
        <f t="shared" si="69"/>
        <v>0.44267877412031781</v>
      </c>
      <c r="I432" s="6"/>
      <c r="J432" s="2">
        <f t="shared" si="70"/>
        <v>0.2456299659477866</v>
      </c>
      <c r="K432" s="2">
        <f t="shared" si="71"/>
        <v>0.68830874006810439</v>
      </c>
      <c r="L432" s="2">
        <f t="shared" si="72"/>
        <v>2.0658342792281497E-2</v>
      </c>
      <c r="M432" s="2">
        <f t="shared" si="73"/>
        <v>4.5402951191827481E-2</v>
      </c>
      <c r="N432" s="94">
        <v>1082</v>
      </c>
      <c r="O432" s="94">
        <v>3032</v>
      </c>
      <c r="P432" s="94">
        <v>91</v>
      </c>
      <c r="Q432" s="1"/>
      <c r="R432" s="1"/>
      <c r="S432" s="1"/>
      <c r="T432" s="94"/>
      <c r="U432" s="94">
        <v>20</v>
      </c>
      <c r="V432" s="94">
        <v>19</v>
      </c>
      <c r="W432" s="1">
        <v>25</v>
      </c>
      <c r="X432" s="1">
        <v>21</v>
      </c>
      <c r="Y432" s="1">
        <v>82</v>
      </c>
      <c r="Z432" s="1">
        <v>33</v>
      </c>
      <c r="AA432" s="1"/>
      <c r="AB432" s="1"/>
      <c r="AG432" t="str">
        <f t="shared" si="74"/>
        <v>Springfield</v>
      </c>
      <c r="AH432" t="s">
        <v>104</v>
      </c>
      <c r="AI432">
        <v>1</v>
      </c>
      <c r="AK432" s="77">
        <v>50</v>
      </c>
      <c r="AL432" s="79">
        <v>27</v>
      </c>
      <c r="AM432" s="79">
        <v>90</v>
      </c>
      <c r="AN432" s="82">
        <v>69550</v>
      </c>
      <c r="AO432" s="82">
        <f t="shared" si="75"/>
        <v>50027</v>
      </c>
      <c r="AP432" s="7" t="s">
        <v>656</v>
      </c>
      <c r="AQ432">
        <f t="shared" si="76"/>
        <v>5069550</v>
      </c>
      <c r="AU432">
        <v>49.46</v>
      </c>
      <c r="AV432">
        <v>0.15</v>
      </c>
      <c r="AW432">
        <v>49.32</v>
      </c>
    </row>
    <row r="433" spans="1:49" hidden="1" outlineLevel="1" x14ac:dyDescent="0.2">
      <c r="A433" t="s">
        <v>712</v>
      </c>
      <c r="B433" s="7" t="s">
        <v>315</v>
      </c>
      <c r="C433" s="1">
        <f t="shared" si="66"/>
        <v>509</v>
      </c>
      <c r="D433" s="7">
        <f>IF(N433&gt;0, RANK(N433,(N433:P433,Q433:AE433)),0)</f>
        <v>2</v>
      </c>
      <c r="E433" s="7">
        <f>IF(O433&gt;0,RANK(O433,(N433:P433,Q433:AE433)),0)</f>
        <v>1</v>
      </c>
      <c r="F433" s="7">
        <f t="shared" si="67"/>
        <v>3</v>
      </c>
      <c r="G433" s="45">
        <f t="shared" si="68"/>
        <v>227</v>
      </c>
      <c r="H433" s="48">
        <f t="shared" si="69"/>
        <v>0.44597249508840864</v>
      </c>
      <c r="I433" s="6"/>
      <c r="J433" s="2">
        <f t="shared" si="70"/>
        <v>0.20039292730844793</v>
      </c>
      <c r="K433" s="2">
        <f t="shared" si="71"/>
        <v>0.64636542239685657</v>
      </c>
      <c r="L433" s="2">
        <f t="shared" si="72"/>
        <v>0.10805500982318271</v>
      </c>
      <c r="M433" s="2">
        <f t="shared" si="73"/>
        <v>4.5186640471512787E-2</v>
      </c>
      <c r="N433" s="94">
        <v>102</v>
      </c>
      <c r="O433" s="94">
        <v>329</v>
      </c>
      <c r="P433" s="94">
        <v>55</v>
      </c>
      <c r="Q433" s="1"/>
      <c r="R433" s="1"/>
      <c r="S433" s="1"/>
      <c r="T433" s="94"/>
      <c r="U433" s="94">
        <v>2</v>
      </c>
      <c r="V433" s="94">
        <v>9</v>
      </c>
      <c r="W433" s="1">
        <v>2</v>
      </c>
      <c r="X433" s="1">
        <v>0</v>
      </c>
      <c r="Y433" s="1">
        <v>4</v>
      </c>
      <c r="Z433" s="1">
        <v>6</v>
      </c>
      <c r="AA433" s="1"/>
      <c r="AB433" s="1"/>
      <c r="AG433" t="str">
        <f t="shared" si="74"/>
        <v>Stamford</v>
      </c>
      <c r="AH433" t="s">
        <v>316</v>
      </c>
      <c r="AI433">
        <v>1</v>
      </c>
      <c r="AK433" s="77">
        <v>50</v>
      </c>
      <c r="AL433" s="79">
        <v>3</v>
      </c>
      <c r="AM433" s="79">
        <v>65</v>
      </c>
      <c r="AN433" s="82">
        <v>69775</v>
      </c>
      <c r="AO433" s="82">
        <f t="shared" si="75"/>
        <v>50003</v>
      </c>
      <c r="AP433" s="7" t="s">
        <v>656</v>
      </c>
      <c r="AQ433">
        <f t="shared" si="76"/>
        <v>5069775</v>
      </c>
      <c r="AU433">
        <v>39.630000000000003</v>
      </c>
      <c r="AV433">
        <v>0.1</v>
      </c>
      <c r="AW433">
        <v>39.520000000000003</v>
      </c>
    </row>
    <row r="434" spans="1:49" hidden="1" outlineLevel="1" x14ac:dyDescent="0.2">
      <c r="A434" t="s">
        <v>728</v>
      </c>
      <c r="B434" s="7" t="s">
        <v>315</v>
      </c>
      <c r="C434" s="1">
        <f t="shared" si="66"/>
        <v>112</v>
      </c>
      <c r="D434" s="7">
        <f>IF(N434&gt;0, RANK(N434,(N434:P434,Q434:AE434)),0)</f>
        <v>2</v>
      </c>
      <c r="E434" s="7">
        <f>IF(O434&gt;0,RANK(O434,(N434:P434,Q434:AE434)),0)</f>
        <v>1</v>
      </c>
      <c r="F434" s="7">
        <f t="shared" si="67"/>
        <v>3</v>
      </c>
      <c r="G434" s="45">
        <f t="shared" si="68"/>
        <v>31</v>
      </c>
      <c r="H434" s="48">
        <f t="shared" si="69"/>
        <v>0.2767857142857143</v>
      </c>
      <c r="I434" s="6"/>
      <c r="J434" s="2">
        <f t="shared" si="70"/>
        <v>0.3482142857142857</v>
      </c>
      <c r="K434" s="2">
        <f t="shared" si="71"/>
        <v>0.625</v>
      </c>
      <c r="L434" s="2">
        <f t="shared" si="72"/>
        <v>8.9285714285714281E-3</v>
      </c>
      <c r="M434" s="2">
        <f t="shared" si="73"/>
        <v>1.7857142857142873E-2</v>
      </c>
      <c r="N434" s="94">
        <v>39</v>
      </c>
      <c r="O434" s="94">
        <v>70</v>
      </c>
      <c r="P434" s="94">
        <v>1</v>
      </c>
      <c r="Q434" s="1"/>
      <c r="R434" s="1"/>
      <c r="S434" s="1"/>
      <c r="T434" s="94"/>
      <c r="U434" s="94">
        <v>1</v>
      </c>
      <c r="V434" s="94">
        <v>0</v>
      </c>
      <c r="W434" s="1">
        <v>1</v>
      </c>
      <c r="X434" s="1">
        <v>0</v>
      </c>
      <c r="Y434" s="1">
        <v>0</v>
      </c>
      <c r="Z434" s="1">
        <v>0</v>
      </c>
      <c r="AA434" s="1"/>
      <c r="AB434" s="1"/>
      <c r="AG434" t="str">
        <f t="shared" si="74"/>
        <v>Stannard</v>
      </c>
      <c r="AH434" t="s">
        <v>317</v>
      </c>
      <c r="AI434">
        <v>1</v>
      </c>
      <c r="AK434" s="77">
        <v>50</v>
      </c>
      <c r="AL434" s="79">
        <v>5</v>
      </c>
      <c r="AM434" s="79">
        <v>65</v>
      </c>
      <c r="AN434" s="82">
        <v>69925</v>
      </c>
      <c r="AO434" s="82">
        <f t="shared" si="75"/>
        <v>50005</v>
      </c>
      <c r="AP434" s="7" t="s">
        <v>656</v>
      </c>
      <c r="AQ434">
        <f t="shared" si="76"/>
        <v>5069925</v>
      </c>
      <c r="AU434">
        <v>12.54</v>
      </c>
      <c r="AV434">
        <v>0.03</v>
      </c>
      <c r="AW434">
        <v>12.51</v>
      </c>
    </row>
    <row r="435" spans="1:49" hidden="1" outlineLevel="1" x14ac:dyDescent="0.2">
      <c r="A435" t="s">
        <v>861</v>
      </c>
      <c r="B435" s="7" t="s">
        <v>315</v>
      </c>
      <c r="C435" s="1">
        <f t="shared" si="66"/>
        <v>1020</v>
      </c>
      <c r="D435" s="7">
        <f>IF(N435&gt;0, RANK(N435,(N435:P435,Q435:AE435)),0)</f>
        <v>2</v>
      </c>
      <c r="E435" s="7">
        <f>IF(O435&gt;0,RANK(O435,(N435:P435,Q435:AE435)),0)</f>
        <v>1</v>
      </c>
      <c r="F435" s="7">
        <f t="shared" si="67"/>
        <v>3</v>
      </c>
      <c r="G435" s="45">
        <f t="shared" si="68"/>
        <v>409</v>
      </c>
      <c r="H435" s="48">
        <f t="shared" si="69"/>
        <v>0.40098039215686276</v>
      </c>
      <c r="I435" s="6"/>
      <c r="J435" s="2">
        <f t="shared" si="70"/>
        <v>0.28333333333333333</v>
      </c>
      <c r="K435" s="2">
        <f t="shared" si="71"/>
        <v>0.68431372549019609</v>
      </c>
      <c r="L435" s="2">
        <f t="shared" si="72"/>
        <v>1.0784313725490196E-2</v>
      </c>
      <c r="M435" s="2">
        <f t="shared" si="73"/>
        <v>2.1568627450980388E-2</v>
      </c>
      <c r="N435" s="94">
        <v>289</v>
      </c>
      <c r="O435" s="94">
        <v>698</v>
      </c>
      <c r="P435" s="94">
        <v>11</v>
      </c>
      <c r="Q435" s="1"/>
      <c r="R435" s="1"/>
      <c r="S435" s="1"/>
      <c r="T435" s="94"/>
      <c r="U435" s="94">
        <v>6</v>
      </c>
      <c r="V435" s="94">
        <v>4</v>
      </c>
      <c r="W435" s="1">
        <v>2</v>
      </c>
      <c r="X435" s="1">
        <v>3</v>
      </c>
      <c r="Y435" s="1">
        <v>3</v>
      </c>
      <c r="Z435" s="1">
        <v>4</v>
      </c>
      <c r="AA435" s="1"/>
      <c r="AB435" s="1"/>
      <c r="AG435" t="str">
        <f t="shared" si="74"/>
        <v>Starksboro</v>
      </c>
      <c r="AH435" t="s">
        <v>314</v>
      </c>
      <c r="AI435">
        <v>1</v>
      </c>
      <c r="AK435" s="77">
        <v>50</v>
      </c>
      <c r="AL435" s="79">
        <v>1</v>
      </c>
      <c r="AM435" s="79">
        <v>95</v>
      </c>
      <c r="AN435" s="82">
        <v>70075</v>
      </c>
      <c r="AO435" s="82">
        <f t="shared" si="75"/>
        <v>50001</v>
      </c>
      <c r="AP435" s="7" t="s">
        <v>656</v>
      </c>
      <c r="AQ435">
        <f t="shared" si="76"/>
        <v>5070075</v>
      </c>
      <c r="AU435">
        <v>45.51</v>
      </c>
      <c r="AV435">
        <v>0.05</v>
      </c>
      <c r="AW435">
        <v>45.47</v>
      </c>
    </row>
    <row r="436" spans="1:49" hidden="1" outlineLevel="1" x14ac:dyDescent="0.2">
      <c r="A436" t="s">
        <v>882</v>
      </c>
      <c r="B436" s="7" t="s">
        <v>315</v>
      </c>
      <c r="C436" s="1">
        <f t="shared" si="66"/>
        <v>471</v>
      </c>
      <c r="D436" s="7">
        <f>IF(N436&gt;0, RANK(N436,(N436:P436,Q436:AE436)),0)</f>
        <v>2</v>
      </c>
      <c r="E436" s="7">
        <f>IF(O436&gt;0,RANK(O436,(N436:P436,Q436:AE436)),0)</f>
        <v>1</v>
      </c>
      <c r="F436" s="7">
        <f t="shared" si="67"/>
        <v>5</v>
      </c>
      <c r="G436" s="45">
        <f t="shared" si="68"/>
        <v>220</v>
      </c>
      <c r="H436" s="48">
        <f t="shared" si="69"/>
        <v>0.46709129511677283</v>
      </c>
      <c r="I436" s="6"/>
      <c r="J436" s="2">
        <f t="shared" si="70"/>
        <v>0.25477707006369427</v>
      </c>
      <c r="K436" s="2">
        <f t="shared" si="71"/>
        <v>0.72186836518046704</v>
      </c>
      <c r="L436" s="2">
        <f t="shared" si="72"/>
        <v>2.1231422505307855E-3</v>
      </c>
      <c r="M436" s="2">
        <f t="shared" si="73"/>
        <v>2.1231422505307962E-2</v>
      </c>
      <c r="N436" s="94">
        <v>120</v>
      </c>
      <c r="O436" s="94">
        <v>340</v>
      </c>
      <c r="P436" s="94">
        <v>1</v>
      </c>
      <c r="Q436" s="1"/>
      <c r="R436" s="1"/>
      <c r="S436" s="1"/>
      <c r="T436" s="94"/>
      <c r="U436" s="94">
        <v>1</v>
      </c>
      <c r="V436" s="94">
        <v>0</v>
      </c>
      <c r="W436" s="1">
        <v>1</v>
      </c>
      <c r="X436" s="1">
        <v>1</v>
      </c>
      <c r="Y436" s="1">
        <v>4</v>
      </c>
      <c r="Z436" s="1">
        <v>3</v>
      </c>
      <c r="AA436" s="1"/>
      <c r="AB436" s="1"/>
      <c r="AG436" t="str">
        <f t="shared" si="74"/>
        <v>Stockbridge</v>
      </c>
      <c r="AH436" t="s">
        <v>104</v>
      </c>
      <c r="AI436">
        <v>1</v>
      </c>
      <c r="AK436" s="77">
        <v>50</v>
      </c>
      <c r="AL436" s="79">
        <v>27</v>
      </c>
      <c r="AM436" s="79">
        <v>95</v>
      </c>
      <c r="AN436" s="82">
        <v>70375</v>
      </c>
      <c r="AO436" s="82">
        <f t="shared" si="75"/>
        <v>50027</v>
      </c>
      <c r="AP436" s="7" t="s">
        <v>656</v>
      </c>
      <c r="AQ436">
        <f t="shared" si="76"/>
        <v>5070375</v>
      </c>
      <c r="AU436">
        <v>46.17</v>
      </c>
      <c r="AV436">
        <v>0.05</v>
      </c>
      <c r="AW436">
        <v>46.12</v>
      </c>
    </row>
    <row r="437" spans="1:49" hidden="1" outlineLevel="1" x14ac:dyDescent="0.2">
      <c r="A437" t="s">
        <v>862</v>
      </c>
      <c r="B437" s="7" t="s">
        <v>315</v>
      </c>
      <c r="C437" s="1">
        <f t="shared" si="66"/>
        <v>3388</v>
      </c>
      <c r="D437" s="7">
        <f>IF(N437&gt;0, RANK(N437,(N437:P437,Q437:AE437)),0)</f>
        <v>2</v>
      </c>
      <c r="E437" s="7">
        <f>IF(O437&gt;0,RANK(O437,(N437:P437,Q437:AE437)),0)</f>
        <v>1</v>
      </c>
      <c r="F437" s="7">
        <f t="shared" si="67"/>
        <v>4</v>
      </c>
      <c r="G437" s="45">
        <f t="shared" si="68"/>
        <v>1579</v>
      </c>
      <c r="H437" s="48">
        <f t="shared" si="69"/>
        <v>0.46605667060212513</v>
      </c>
      <c r="I437" s="6"/>
      <c r="J437" s="2">
        <f t="shared" si="70"/>
        <v>0.25826446280991733</v>
      </c>
      <c r="K437" s="2">
        <f t="shared" si="71"/>
        <v>0.72432113341204252</v>
      </c>
      <c r="L437" s="2">
        <f t="shared" si="72"/>
        <v>2.3612750885478157E-3</v>
      </c>
      <c r="M437" s="2">
        <f t="shared" si="73"/>
        <v>1.5053128689492339E-2</v>
      </c>
      <c r="N437" s="94">
        <v>875</v>
      </c>
      <c r="O437" s="94">
        <v>2454</v>
      </c>
      <c r="P437" s="94">
        <v>8</v>
      </c>
      <c r="Q437" s="1"/>
      <c r="R437" s="1"/>
      <c r="S437" s="1"/>
      <c r="T437" s="94"/>
      <c r="U437" s="94">
        <v>7</v>
      </c>
      <c r="V437" s="94">
        <v>8</v>
      </c>
      <c r="W437" s="1">
        <v>4</v>
      </c>
      <c r="X437" s="1">
        <v>8</v>
      </c>
      <c r="Y437" s="1">
        <v>17</v>
      </c>
      <c r="Z437" s="1">
        <v>7</v>
      </c>
      <c r="AA437" s="1"/>
      <c r="AB437" s="1"/>
      <c r="AG437" t="str">
        <f t="shared" si="74"/>
        <v>Stowe</v>
      </c>
      <c r="AH437" t="s">
        <v>18</v>
      </c>
      <c r="AI437">
        <v>1</v>
      </c>
      <c r="AK437" s="77">
        <v>50</v>
      </c>
      <c r="AL437" s="79">
        <v>15</v>
      </c>
      <c r="AM437" s="79">
        <v>40</v>
      </c>
      <c r="AN437" s="82">
        <v>70525</v>
      </c>
      <c r="AO437" s="82">
        <f t="shared" si="75"/>
        <v>50015</v>
      </c>
      <c r="AP437" s="7" t="s">
        <v>656</v>
      </c>
      <c r="AQ437">
        <f t="shared" si="76"/>
        <v>5070525</v>
      </c>
      <c r="AU437">
        <v>72.739999999999995</v>
      </c>
      <c r="AV437">
        <v>7.0000000000000007E-2</v>
      </c>
      <c r="AW437">
        <v>72.680000000000007</v>
      </c>
    </row>
    <row r="438" spans="1:49" hidden="1" outlineLevel="1" x14ac:dyDescent="0.2">
      <c r="A438" t="s">
        <v>312</v>
      </c>
      <c r="B438" s="7" t="s">
        <v>315</v>
      </c>
      <c r="C438" s="1">
        <f t="shared" ref="C438:C492" si="77">SUM(N438:AE438)</f>
        <v>794</v>
      </c>
      <c r="D438" s="7">
        <f>IF(N438&gt;0, RANK(N438,(N438:P438,Q438:AE438)),0)</f>
        <v>2</v>
      </c>
      <c r="E438" s="7">
        <f>IF(O438&gt;0,RANK(O438,(N438:P438,Q438:AE438)),0)</f>
        <v>1</v>
      </c>
      <c r="F438" s="7">
        <f t="shared" ref="F438:F492" si="78">IF(P438&gt;0,RANK(P438,(N438:AE438)),0)</f>
        <v>5</v>
      </c>
      <c r="G438" s="45">
        <f t="shared" ref="G438:G492" si="79">IF(C438&gt;0,MAX(N438:P438)-LARGE(N438:P438,2),0)</f>
        <v>113</v>
      </c>
      <c r="H438" s="48">
        <f t="shared" ref="H438:H492" si="80">IF(C438&gt;0,G438/C438,0)</f>
        <v>0.14231738035264482</v>
      </c>
      <c r="I438" s="6"/>
      <c r="J438" s="2">
        <f t="shared" ref="J438:J492" si="81">IF(C438=0,"-",N438/C438)</f>
        <v>0.41687657430730479</v>
      </c>
      <c r="K438" s="2">
        <f t="shared" ref="K438:K492" si="82">IF(C438=0,"-",O438/C438)</f>
        <v>0.55919395465994959</v>
      </c>
      <c r="L438" s="2">
        <f t="shared" ref="L438:L492" si="83">IF(C438=0,"-",P438/C438)</f>
        <v>2.5188916876574307E-3</v>
      </c>
      <c r="M438" s="2">
        <f t="shared" ref="M438:M492" si="84">IF(C438=0,"-",(1-J438-K438-L438))</f>
        <v>2.1410579345088134E-2</v>
      </c>
      <c r="N438" s="94">
        <v>331</v>
      </c>
      <c r="O438" s="94">
        <v>444</v>
      </c>
      <c r="P438" s="94">
        <v>2</v>
      </c>
      <c r="Q438" s="1"/>
      <c r="R438" s="1"/>
      <c r="S438" s="1"/>
      <c r="T438" s="94"/>
      <c r="U438" s="94">
        <v>2</v>
      </c>
      <c r="V438" s="94">
        <v>4</v>
      </c>
      <c r="W438" s="1">
        <v>0</v>
      </c>
      <c r="X438" s="1">
        <v>1</v>
      </c>
      <c r="Y438" s="1">
        <v>9</v>
      </c>
      <c r="Z438" s="1">
        <v>1</v>
      </c>
      <c r="AA438" s="1"/>
      <c r="AB438" s="1"/>
      <c r="AG438" t="str">
        <f t="shared" ref="AG438:AG492" si="85">A438</f>
        <v>Strafford</v>
      </c>
      <c r="AH438" t="s">
        <v>968</v>
      </c>
      <c r="AI438">
        <v>1</v>
      </c>
      <c r="AK438" s="77">
        <v>50</v>
      </c>
      <c r="AL438" s="79">
        <v>17</v>
      </c>
      <c r="AM438" s="79">
        <v>50</v>
      </c>
      <c r="AN438" s="82">
        <v>70675</v>
      </c>
      <c r="AO438" s="82">
        <f t="shared" ref="AO438:AO491" si="86">AK438*1000+AL438</f>
        <v>50017</v>
      </c>
      <c r="AP438" s="7" t="s">
        <v>656</v>
      </c>
      <c r="AQ438">
        <f t="shared" ref="AQ438:AQ491" si="87">AK438*100000+AN438</f>
        <v>5070675</v>
      </c>
      <c r="AU438">
        <v>44.34</v>
      </c>
      <c r="AV438">
        <v>0.11</v>
      </c>
      <c r="AW438">
        <v>44.22</v>
      </c>
    </row>
    <row r="439" spans="1:49" hidden="1" outlineLevel="1" x14ac:dyDescent="0.2">
      <c r="A439" t="s">
        <v>863</v>
      </c>
      <c r="B439" s="7" t="s">
        <v>315</v>
      </c>
      <c r="C439" s="1">
        <f t="shared" si="77"/>
        <v>190</v>
      </c>
      <c r="D439" s="7">
        <f>IF(N439&gt;0, RANK(N439,(N439:P439,Q439:AE439)),0)</f>
        <v>2</v>
      </c>
      <c r="E439" s="7">
        <f>IF(O439&gt;0,RANK(O439,(N439:P439,Q439:AE439)),0)</f>
        <v>1</v>
      </c>
      <c r="F439" s="7">
        <f t="shared" si="78"/>
        <v>3</v>
      </c>
      <c r="G439" s="45">
        <f t="shared" si="79"/>
        <v>81</v>
      </c>
      <c r="H439" s="48">
        <f t="shared" si="80"/>
        <v>0.4263157894736842</v>
      </c>
      <c r="I439" s="6"/>
      <c r="J439" s="2">
        <f t="shared" si="81"/>
        <v>0.28421052631578947</v>
      </c>
      <c r="K439" s="2">
        <f t="shared" si="82"/>
        <v>0.71052631578947367</v>
      </c>
      <c r="L439" s="2">
        <f t="shared" si="83"/>
        <v>5.263157894736842E-3</v>
      </c>
      <c r="M439" s="2">
        <f t="shared" si="84"/>
        <v>1.6479873021779667E-17</v>
      </c>
      <c r="N439" s="94">
        <v>54</v>
      </c>
      <c r="O439" s="94">
        <v>135</v>
      </c>
      <c r="P439" s="94">
        <v>1</v>
      </c>
      <c r="Q439" s="1"/>
      <c r="R439" s="1"/>
      <c r="S439" s="1"/>
      <c r="T439" s="94"/>
      <c r="U439" s="94">
        <v>0</v>
      </c>
      <c r="V439" s="94">
        <v>0</v>
      </c>
      <c r="W439" s="1">
        <v>0</v>
      </c>
      <c r="X439" s="1">
        <v>0</v>
      </c>
      <c r="Y439" s="1">
        <v>0</v>
      </c>
      <c r="Z439" s="1">
        <v>0</v>
      </c>
      <c r="AA439" s="1"/>
      <c r="AB439" s="1"/>
      <c r="AG439" t="str">
        <f t="shared" si="85"/>
        <v>Stratton</v>
      </c>
      <c r="AH439" t="s">
        <v>103</v>
      </c>
      <c r="AI439">
        <v>1</v>
      </c>
      <c r="AK439" s="77">
        <v>50</v>
      </c>
      <c r="AL439" s="79">
        <v>25</v>
      </c>
      <c r="AM439" s="79">
        <v>75</v>
      </c>
      <c r="AN439" s="82">
        <v>70750</v>
      </c>
      <c r="AO439" s="82">
        <f t="shared" si="86"/>
        <v>50025</v>
      </c>
      <c r="AP439" s="7" t="s">
        <v>656</v>
      </c>
      <c r="AQ439">
        <f t="shared" si="87"/>
        <v>5070750</v>
      </c>
      <c r="AU439">
        <v>46.93</v>
      </c>
      <c r="AV439">
        <v>0.54</v>
      </c>
      <c r="AW439">
        <v>46.39</v>
      </c>
    </row>
    <row r="440" spans="1:49" hidden="1" outlineLevel="1" x14ac:dyDescent="0.2">
      <c r="A440" t="s">
        <v>883</v>
      </c>
      <c r="B440" s="7" t="s">
        <v>315</v>
      </c>
      <c r="C440" s="1">
        <f t="shared" si="77"/>
        <v>386</v>
      </c>
      <c r="D440" s="7">
        <f>IF(N440&gt;0, RANK(N440,(N440:P440,Q440:AE440)),0)</f>
        <v>2</v>
      </c>
      <c r="E440" s="7">
        <f>IF(O440&gt;0,RANK(O440,(N440:P440,Q440:AE440)),0)</f>
        <v>1</v>
      </c>
      <c r="F440" s="7">
        <f t="shared" si="78"/>
        <v>4</v>
      </c>
      <c r="G440" s="45">
        <f t="shared" si="79"/>
        <v>180</v>
      </c>
      <c r="H440" s="48">
        <f t="shared" si="80"/>
        <v>0.46632124352331605</v>
      </c>
      <c r="I440" s="6"/>
      <c r="J440" s="2">
        <f t="shared" si="81"/>
        <v>0.25647668393782386</v>
      </c>
      <c r="K440" s="2">
        <f t="shared" si="82"/>
        <v>0.72279792746113991</v>
      </c>
      <c r="L440" s="2">
        <f t="shared" si="83"/>
        <v>5.1813471502590676E-3</v>
      </c>
      <c r="M440" s="2">
        <f t="shared" si="84"/>
        <v>1.5544041450777164E-2</v>
      </c>
      <c r="N440" s="94">
        <v>99</v>
      </c>
      <c r="O440" s="94">
        <v>279</v>
      </c>
      <c r="P440" s="94">
        <v>2</v>
      </c>
      <c r="Q440" s="1"/>
      <c r="R440" s="1"/>
      <c r="S440" s="1"/>
      <c r="T440" s="94"/>
      <c r="U440" s="94">
        <v>0</v>
      </c>
      <c r="V440" s="94">
        <v>0</v>
      </c>
      <c r="W440" s="1">
        <v>1</v>
      </c>
      <c r="X440" s="1">
        <v>1</v>
      </c>
      <c r="Y440" s="1">
        <v>4</v>
      </c>
      <c r="Z440" s="1">
        <v>0</v>
      </c>
      <c r="AA440" s="1"/>
      <c r="AB440" s="1"/>
      <c r="AG440" t="str">
        <f t="shared" si="85"/>
        <v>Sudbury</v>
      </c>
      <c r="AH440" t="s">
        <v>102</v>
      </c>
      <c r="AI440">
        <v>1</v>
      </c>
      <c r="AK440" s="77">
        <v>50</v>
      </c>
      <c r="AL440" s="79">
        <v>21</v>
      </c>
      <c r="AM440" s="79">
        <v>115</v>
      </c>
      <c r="AN440" s="82">
        <v>71050</v>
      </c>
      <c r="AO440" s="82">
        <f t="shared" si="86"/>
        <v>50021</v>
      </c>
      <c r="AP440" s="7" t="s">
        <v>656</v>
      </c>
      <c r="AQ440">
        <f t="shared" si="87"/>
        <v>5071050</v>
      </c>
      <c r="AU440">
        <v>22.2</v>
      </c>
      <c r="AV440">
        <v>0.7</v>
      </c>
      <c r="AW440">
        <v>21.5</v>
      </c>
    </row>
    <row r="441" spans="1:49" hidden="1" outlineLevel="1" x14ac:dyDescent="0.2">
      <c r="A441" t="s">
        <v>884</v>
      </c>
      <c r="B441" s="7" t="s">
        <v>315</v>
      </c>
      <c r="C441" s="1">
        <f t="shared" si="77"/>
        <v>643</v>
      </c>
      <c r="D441" s="7">
        <f>IF(N441&gt;0, RANK(N441,(N441:P441,Q441:AE441)),0)</f>
        <v>2</v>
      </c>
      <c r="E441" s="7">
        <f>IF(O441&gt;0,RANK(O441,(N441:P441,Q441:AE441)),0)</f>
        <v>1</v>
      </c>
      <c r="F441" s="7">
        <f t="shared" si="78"/>
        <v>3</v>
      </c>
      <c r="G441" s="45">
        <f t="shared" si="79"/>
        <v>264</v>
      </c>
      <c r="H441" s="48">
        <f t="shared" si="80"/>
        <v>0.41057542768273719</v>
      </c>
      <c r="I441" s="6"/>
      <c r="J441" s="2">
        <f t="shared" si="81"/>
        <v>0.24727838258164853</v>
      </c>
      <c r="K441" s="2">
        <f t="shared" si="82"/>
        <v>0.65785381026438572</v>
      </c>
      <c r="L441" s="2">
        <f t="shared" si="83"/>
        <v>6.0653188180404355E-2</v>
      </c>
      <c r="M441" s="2">
        <f t="shared" si="84"/>
        <v>3.4214618973561456E-2</v>
      </c>
      <c r="N441" s="94">
        <v>159</v>
      </c>
      <c r="O441" s="94">
        <v>423</v>
      </c>
      <c r="P441" s="94">
        <v>39</v>
      </c>
      <c r="Q441" s="1"/>
      <c r="R441" s="1"/>
      <c r="S441" s="1"/>
      <c r="T441" s="94"/>
      <c r="U441" s="94">
        <v>1</v>
      </c>
      <c r="V441" s="94">
        <v>2</v>
      </c>
      <c r="W441" s="1">
        <v>1</v>
      </c>
      <c r="X441" s="1">
        <v>0</v>
      </c>
      <c r="Y441" s="1">
        <v>4</v>
      </c>
      <c r="Z441" s="1">
        <v>14</v>
      </c>
      <c r="AA441" s="1"/>
      <c r="AB441" s="1"/>
      <c r="AG441" t="str">
        <f t="shared" si="85"/>
        <v>Sunderland</v>
      </c>
      <c r="AH441" t="s">
        <v>316</v>
      </c>
      <c r="AI441">
        <v>1</v>
      </c>
      <c r="AK441" s="77">
        <v>50</v>
      </c>
      <c r="AL441" s="79">
        <v>3</v>
      </c>
      <c r="AM441" s="79">
        <v>70</v>
      </c>
      <c r="AN441" s="82">
        <v>71425</v>
      </c>
      <c r="AO441" s="82">
        <f t="shared" si="86"/>
        <v>50003</v>
      </c>
      <c r="AP441" s="7" t="s">
        <v>656</v>
      </c>
      <c r="AQ441">
        <f t="shared" si="87"/>
        <v>5071425</v>
      </c>
      <c r="AU441">
        <v>45.65</v>
      </c>
      <c r="AV441">
        <v>0.25</v>
      </c>
      <c r="AW441">
        <v>45.4</v>
      </c>
    </row>
    <row r="442" spans="1:49" hidden="1" outlineLevel="1" x14ac:dyDescent="0.2">
      <c r="A442" t="s">
        <v>885</v>
      </c>
      <c r="B442" s="7" t="s">
        <v>315</v>
      </c>
      <c r="C442" s="1">
        <f t="shared" si="77"/>
        <v>521</v>
      </c>
      <c r="D442" s="7">
        <f>IF(N442&gt;0, RANK(N442,(N442:P442,Q442:AE442)),0)</f>
        <v>2</v>
      </c>
      <c r="E442" s="7">
        <f>IF(O442&gt;0,RANK(O442,(N442:P442,Q442:AE442)),0)</f>
        <v>1</v>
      </c>
      <c r="F442" s="7">
        <f t="shared" si="78"/>
        <v>3</v>
      </c>
      <c r="G442" s="45">
        <f t="shared" si="79"/>
        <v>293</v>
      </c>
      <c r="H442" s="48">
        <f t="shared" si="80"/>
        <v>0.56238003838771589</v>
      </c>
      <c r="I442" s="6"/>
      <c r="J442" s="2">
        <f t="shared" si="81"/>
        <v>0.19001919385796545</v>
      </c>
      <c r="K442" s="2">
        <f t="shared" si="82"/>
        <v>0.75239923224568139</v>
      </c>
      <c r="L442" s="2">
        <f t="shared" si="83"/>
        <v>1.5355086372360844E-2</v>
      </c>
      <c r="M442" s="2">
        <f t="shared" si="84"/>
        <v>4.222648752399237E-2</v>
      </c>
      <c r="N442" s="94">
        <v>99</v>
      </c>
      <c r="O442" s="94">
        <v>392</v>
      </c>
      <c r="P442" s="94">
        <v>8</v>
      </c>
      <c r="Q442" s="1"/>
      <c r="R442" s="1"/>
      <c r="S442" s="1"/>
      <c r="T442" s="94"/>
      <c r="U442" s="94">
        <v>7</v>
      </c>
      <c r="V442" s="94">
        <v>0</v>
      </c>
      <c r="W442" s="1">
        <v>7</v>
      </c>
      <c r="X442" s="1">
        <v>4</v>
      </c>
      <c r="Y442" s="1">
        <v>4</v>
      </c>
      <c r="Z442" s="1">
        <v>0</v>
      </c>
      <c r="AA442" s="1"/>
      <c r="AB442" s="1"/>
      <c r="AG442" t="str">
        <f t="shared" si="85"/>
        <v>Sutton</v>
      </c>
      <c r="AH442" t="s">
        <v>317</v>
      </c>
      <c r="AI442">
        <v>1</v>
      </c>
      <c r="AK442" s="77">
        <v>50</v>
      </c>
      <c r="AL442" s="79">
        <v>5</v>
      </c>
      <c r="AM442" s="79">
        <v>70</v>
      </c>
      <c r="AN442" s="82">
        <v>71575</v>
      </c>
      <c r="AO442" s="82">
        <f t="shared" si="86"/>
        <v>50005</v>
      </c>
      <c r="AP442" s="7" t="s">
        <v>656</v>
      </c>
      <c r="AQ442">
        <f t="shared" si="87"/>
        <v>5071575</v>
      </c>
      <c r="AU442">
        <v>38.369999999999997</v>
      </c>
      <c r="AV442">
        <v>0.11</v>
      </c>
      <c r="AW442">
        <v>38.26</v>
      </c>
    </row>
    <row r="443" spans="1:49" hidden="1" outlineLevel="1" x14ac:dyDescent="0.2">
      <c r="A443" t="s">
        <v>864</v>
      </c>
      <c r="B443" s="7" t="s">
        <v>315</v>
      </c>
      <c r="C443" s="1">
        <f t="shared" si="77"/>
        <v>3202</v>
      </c>
      <c r="D443" s="7">
        <f>IF(N443&gt;0, RANK(N443,(N443:P443,Q443:AE443)),0)</f>
        <v>2</v>
      </c>
      <c r="E443" s="7">
        <f>IF(O443&gt;0,RANK(O443,(N443:P443,Q443:AE443)),0)</f>
        <v>1</v>
      </c>
      <c r="F443" s="7">
        <f t="shared" si="78"/>
        <v>4</v>
      </c>
      <c r="G443" s="45">
        <f t="shared" si="79"/>
        <v>2183</v>
      </c>
      <c r="H443" s="48">
        <f t="shared" si="80"/>
        <v>0.68176139912554656</v>
      </c>
      <c r="I443" s="6"/>
      <c r="J443" s="2">
        <f t="shared" si="81"/>
        <v>0.1330418488444722</v>
      </c>
      <c r="K443" s="2">
        <f t="shared" si="82"/>
        <v>0.81480324797001868</v>
      </c>
      <c r="L443" s="2">
        <f t="shared" si="83"/>
        <v>9.9937539038101181E-3</v>
      </c>
      <c r="M443" s="2">
        <f t="shared" si="84"/>
        <v>4.2161149281698965E-2</v>
      </c>
      <c r="N443" s="94">
        <v>426</v>
      </c>
      <c r="O443" s="94">
        <v>2609</v>
      </c>
      <c r="P443" s="94">
        <v>32</v>
      </c>
      <c r="Q443" s="1"/>
      <c r="R443" s="1"/>
      <c r="S443" s="1"/>
      <c r="T443" s="94"/>
      <c r="U443" s="94">
        <v>19</v>
      </c>
      <c r="V443" s="94">
        <v>57</v>
      </c>
      <c r="W443" s="1">
        <v>9</v>
      </c>
      <c r="X443" s="1">
        <v>7</v>
      </c>
      <c r="Y443" s="1">
        <v>29</v>
      </c>
      <c r="Z443" s="1">
        <v>14</v>
      </c>
      <c r="AA443" s="1"/>
      <c r="AB443" s="1"/>
      <c r="AG443" t="str">
        <f t="shared" si="85"/>
        <v>Swanton</v>
      </c>
      <c r="AH443" t="s">
        <v>35</v>
      </c>
      <c r="AI443">
        <v>1</v>
      </c>
      <c r="AK443" s="77">
        <v>50</v>
      </c>
      <c r="AL443" s="79">
        <v>11</v>
      </c>
      <c r="AM443" s="79">
        <v>80</v>
      </c>
      <c r="AN443" s="82">
        <v>71725</v>
      </c>
      <c r="AO443" s="82">
        <f t="shared" si="86"/>
        <v>50011</v>
      </c>
      <c r="AP443" s="7" t="s">
        <v>656</v>
      </c>
      <c r="AQ443">
        <f t="shared" si="87"/>
        <v>5071725</v>
      </c>
      <c r="AU443">
        <v>61.66</v>
      </c>
      <c r="AV443">
        <v>13.26</v>
      </c>
      <c r="AW443">
        <v>48.41</v>
      </c>
    </row>
    <row r="444" spans="1:49" hidden="1" outlineLevel="1" x14ac:dyDescent="0.2">
      <c r="A444" t="s">
        <v>865</v>
      </c>
      <c r="B444" s="7" t="s">
        <v>315</v>
      </c>
      <c r="C444" s="1">
        <f t="shared" si="77"/>
        <v>1888</v>
      </c>
      <c r="D444" s="7">
        <f>IF(N444&gt;0, RANK(N444,(N444:P444,Q444:AE444)),0)</f>
        <v>2</v>
      </c>
      <c r="E444" s="7">
        <f>IF(O444&gt;0,RANK(O444,(N444:P444,Q444:AE444)),0)</f>
        <v>1</v>
      </c>
      <c r="F444" s="7">
        <f t="shared" si="78"/>
        <v>3</v>
      </c>
      <c r="G444" s="45">
        <f t="shared" si="79"/>
        <v>472</v>
      </c>
      <c r="H444" s="48">
        <f t="shared" si="80"/>
        <v>0.25</v>
      </c>
      <c r="I444" s="6"/>
      <c r="J444" s="2">
        <f t="shared" si="81"/>
        <v>0.36175847457627119</v>
      </c>
      <c r="K444" s="2">
        <f t="shared" si="82"/>
        <v>0.61175847457627119</v>
      </c>
      <c r="L444" s="2">
        <f t="shared" si="83"/>
        <v>6.3559322033898309E-3</v>
      </c>
      <c r="M444" s="2">
        <f t="shared" si="84"/>
        <v>2.0127118644067781E-2</v>
      </c>
      <c r="N444" s="94">
        <v>683</v>
      </c>
      <c r="O444" s="94">
        <v>1155</v>
      </c>
      <c r="P444" s="94">
        <v>12</v>
      </c>
      <c r="Q444" s="1"/>
      <c r="R444" s="1"/>
      <c r="S444" s="1"/>
      <c r="T444" s="94"/>
      <c r="U444" s="94">
        <v>11</v>
      </c>
      <c r="V444" s="94">
        <v>4</v>
      </c>
      <c r="W444" s="1">
        <v>4</v>
      </c>
      <c r="X444" s="1">
        <v>2</v>
      </c>
      <c r="Y444" s="1">
        <v>10</v>
      </c>
      <c r="Z444" s="1">
        <v>7</v>
      </c>
      <c r="AA444" s="1"/>
      <c r="AB444" s="1"/>
      <c r="AG444" t="str">
        <f t="shared" si="85"/>
        <v>Thetford</v>
      </c>
      <c r="AH444" t="s">
        <v>968</v>
      </c>
      <c r="AI444">
        <v>1</v>
      </c>
      <c r="AK444" s="77">
        <v>50</v>
      </c>
      <c r="AL444" s="79">
        <v>17</v>
      </c>
      <c r="AM444" s="79">
        <v>55</v>
      </c>
      <c r="AN444" s="82">
        <v>72400</v>
      </c>
      <c r="AO444" s="82">
        <f t="shared" si="86"/>
        <v>50017</v>
      </c>
      <c r="AP444" s="7" t="s">
        <v>656</v>
      </c>
      <c r="AQ444">
        <f t="shared" si="87"/>
        <v>5072400</v>
      </c>
      <c r="AU444">
        <v>44.16</v>
      </c>
      <c r="AV444">
        <v>0.6</v>
      </c>
      <c r="AW444">
        <v>43.56</v>
      </c>
    </row>
    <row r="445" spans="1:49" hidden="1" outlineLevel="1" x14ac:dyDescent="0.2">
      <c r="A445" t="s">
        <v>866</v>
      </c>
      <c r="B445" s="7" t="s">
        <v>315</v>
      </c>
      <c r="C445" s="1">
        <f t="shared" si="77"/>
        <v>334</v>
      </c>
      <c r="D445" s="7">
        <f>IF(N445&gt;0, RANK(N445,(N445:P445,Q445:AE445)),0)</f>
        <v>2</v>
      </c>
      <c r="E445" s="7">
        <f>IF(O445&gt;0,RANK(O445,(N445:P445,Q445:AE445)),0)</f>
        <v>1</v>
      </c>
      <c r="F445" s="7">
        <f t="shared" si="78"/>
        <v>3</v>
      </c>
      <c r="G445" s="45">
        <f t="shared" si="79"/>
        <v>161</v>
      </c>
      <c r="H445" s="48">
        <f t="shared" si="80"/>
        <v>0.4820359281437126</v>
      </c>
      <c r="I445" s="6"/>
      <c r="J445" s="2">
        <f t="shared" si="81"/>
        <v>0.24251497005988024</v>
      </c>
      <c r="K445" s="2">
        <f t="shared" si="82"/>
        <v>0.72455089820359286</v>
      </c>
      <c r="L445" s="2">
        <f t="shared" si="83"/>
        <v>1.4970059880239521E-2</v>
      </c>
      <c r="M445" s="2">
        <f t="shared" si="84"/>
        <v>1.7964071856287407E-2</v>
      </c>
      <c r="N445" s="94">
        <v>81</v>
      </c>
      <c r="O445" s="94">
        <v>242</v>
      </c>
      <c r="P445" s="94">
        <v>5</v>
      </c>
      <c r="Q445" s="1"/>
      <c r="R445" s="1"/>
      <c r="S445" s="1"/>
      <c r="T445" s="94"/>
      <c r="U445" s="94">
        <v>2</v>
      </c>
      <c r="V445" s="94">
        <v>0</v>
      </c>
      <c r="W445" s="1">
        <v>0</v>
      </c>
      <c r="X445" s="1">
        <v>1</v>
      </c>
      <c r="Y445" s="1">
        <v>0</v>
      </c>
      <c r="Z445" s="1">
        <v>3</v>
      </c>
      <c r="AA445" s="1"/>
      <c r="AB445" s="1"/>
      <c r="AG445" t="str">
        <f t="shared" si="85"/>
        <v>Tinmouth</v>
      </c>
      <c r="AH445" t="s">
        <v>102</v>
      </c>
      <c r="AI445">
        <v>1</v>
      </c>
      <c r="AK445" s="77">
        <v>50</v>
      </c>
      <c r="AL445" s="79">
        <v>21</v>
      </c>
      <c r="AM445" s="79">
        <v>120</v>
      </c>
      <c r="AN445" s="82">
        <v>72925</v>
      </c>
      <c r="AO445" s="82">
        <f t="shared" si="86"/>
        <v>50021</v>
      </c>
      <c r="AP445" s="7" t="s">
        <v>656</v>
      </c>
      <c r="AQ445">
        <f t="shared" si="87"/>
        <v>5072925</v>
      </c>
      <c r="AU445">
        <v>28.41</v>
      </c>
      <c r="AV445">
        <v>0.12</v>
      </c>
      <c r="AW445">
        <v>28.28</v>
      </c>
    </row>
    <row r="446" spans="1:49" hidden="1" outlineLevel="1" x14ac:dyDescent="0.2">
      <c r="A446" t="s">
        <v>164</v>
      </c>
      <c r="B446" s="7" t="s">
        <v>315</v>
      </c>
      <c r="C446" s="1">
        <f t="shared" si="77"/>
        <v>638</v>
      </c>
      <c r="D446" s="7">
        <f>IF(N446&gt;0, RANK(N446,(N446:P446,Q446:AE446)),0)</f>
        <v>2</v>
      </c>
      <c r="E446" s="7">
        <f>IF(O446&gt;0,RANK(O446,(N446:P446,Q446:AE446)),0)</f>
        <v>1</v>
      </c>
      <c r="F446" s="7">
        <f t="shared" si="78"/>
        <v>3</v>
      </c>
      <c r="G446" s="45">
        <f t="shared" si="79"/>
        <v>389</v>
      </c>
      <c r="H446" s="48">
        <f t="shared" si="80"/>
        <v>0.60971786833855801</v>
      </c>
      <c r="I446" s="6"/>
      <c r="J446" s="2">
        <f t="shared" si="81"/>
        <v>0.16457680250783699</v>
      </c>
      <c r="K446" s="2">
        <f t="shared" si="82"/>
        <v>0.77429467084639503</v>
      </c>
      <c r="L446" s="2">
        <f t="shared" si="83"/>
        <v>2.664576802507837E-2</v>
      </c>
      <c r="M446" s="2">
        <f t="shared" si="84"/>
        <v>3.4482758620689585E-2</v>
      </c>
      <c r="N446" s="94">
        <v>105</v>
      </c>
      <c r="O446" s="94">
        <v>494</v>
      </c>
      <c r="P446" s="94">
        <v>17</v>
      </c>
      <c r="Q446" s="1"/>
      <c r="R446" s="1"/>
      <c r="S446" s="1"/>
      <c r="T446" s="94"/>
      <c r="U446" s="94">
        <v>3</v>
      </c>
      <c r="V446" s="94">
        <v>2</v>
      </c>
      <c r="W446" s="1">
        <v>4</v>
      </c>
      <c r="X446" s="1">
        <v>7</v>
      </c>
      <c r="Y446" s="1">
        <v>3</v>
      </c>
      <c r="Z446" s="1">
        <v>3</v>
      </c>
      <c r="AA446" s="1"/>
      <c r="AB446" s="1"/>
      <c r="AG446" t="str">
        <f t="shared" si="85"/>
        <v>Topsham</v>
      </c>
      <c r="AH446" t="s">
        <v>968</v>
      </c>
      <c r="AI446">
        <v>1</v>
      </c>
      <c r="AK446" s="77">
        <v>50</v>
      </c>
      <c r="AL446" s="79">
        <v>17</v>
      </c>
      <c r="AM446" s="79">
        <v>60</v>
      </c>
      <c r="AN446" s="82">
        <v>73075</v>
      </c>
      <c r="AO446" s="82">
        <f t="shared" si="86"/>
        <v>50017</v>
      </c>
      <c r="AP446" s="7" t="s">
        <v>656</v>
      </c>
      <c r="AQ446">
        <f t="shared" si="87"/>
        <v>5073075</v>
      </c>
      <c r="AU446">
        <v>48.98</v>
      </c>
      <c r="AV446">
        <v>0.05</v>
      </c>
      <c r="AW446">
        <v>48.93</v>
      </c>
    </row>
    <row r="447" spans="1:49" hidden="1" outlineLevel="1" x14ac:dyDescent="0.2">
      <c r="A447" t="s">
        <v>867</v>
      </c>
      <c r="B447" s="7" t="s">
        <v>315</v>
      </c>
      <c r="C447" s="1">
        <f t="shared" si="77"/>
        <v>748</v>
      </c>
      <c r="D447" s="7">
        <f>IF(N447&gt;0, RANK(N447,(N447:P447,Q447:AE447)),0)</f>
        <v>2</v>
      </c>
      <c r="E447" s="7">
        <f>IF(O447&gt;0,RANK(O447,(N447:P447,Q447:AE447)),0)</f>
        <v>1</v>
      </c>
      <c r="F447" s="7">
        <f t="shared" si="78"/>
        <v>4</v>
      </c>
      <c r="G447" s="45">
        <f t="shared" si="79"/>
        <v>133</v>
      </c>
      <c r="H447" s="48">
        <f t="shared" si="80"/>
        <v>0.17780748663101603</v>
      </c>
      <c r="I447" s="6"/>
      <c r="J447" s="2">
        <f t="shared" si="81"/>
        <v>0.37967914438502676</v>
      </c>
      <c r="K447" s="2">
        <f t="shared" si="82"/>
        <v>0.55748663101604279</v>
      </c>
      <c r="L447" s="2">
        <f t="shared" si="83"/>
        <v>1.06951871657754E-2</v>
      </c>
      <c r="M447" s="2">
        <f t="shared" si="84"/>
        <v>5.2139037433155108E-2</v>
      </c>
      <c r="N447" s="94">
        <v>284</v>
      </c>
      <c r="O447" s="94">
        <v>417</v>
      </c>
      <c r="P447" s="94">
        <v>8</v>
      </c>
      <c r="Q447" s="1"/>
      <c r="R447" s="1"/>
      <c r="S447" s="1"/>
      <c r="T447" s="94"/>
      <c r="U447" s="94">
        <v>1</v>
      </c>
      <c r="V447" s="94">
        <v>4</v>
      </c>
      <c r="W447" s="1">
        <v>1</v>
      </c>
      <c r="X447" s="1">
        <v>3</v>
      </c>
      <c r="Y447" s="1">
        <v>23</v>
      </c>
      <c r="Z447" s="1">
        <v>7</v>
      </c>
      <c r="AA447" s="1"/>
      <c r="AB447" s="1"/>
      <c r="AG447" t="str">
        <f t="shared" si="85"/>
        <v>Townshend</v>
      </c>
      <c r="AH447" t="s">
        <v>103</v>
      </c>
      <c r="AI447">
        <v>1</v>
      </c>
      <c r="AK447" s="77">
        <v>50</v>
      </c>
      <c r="AL447" s="79">
        <v>25</v>
      </c>
      <c r="AM447" s="79">
        <v>80</v>
      </c>
      <c r="AN447" s="82">
        <v>73300</v>
      </c>
      <c r="AO447" s="82">
        <f t="shared" si="86"/>
        <v>50025</v>
      </c>
      <c r="AP447" s="7" t="s">
        <v>656</v>
      </c>
      <c r="AQ447">
        <f t="shared" si="87"/>
        <v>5073300</v>
      </c>
      <c r="AU447">
        <v>42.78</v>
      </c>
      <c r="AV447">
        <v>0.06</v>
      </c>
      <c r="AW447">
        <v>42.72</v>
      </c>
    </row>
    <row r="448" spans="1:49" hidden="1" outlineLevel="1" x14ac:dyDescent="0.2">
      <c r="A448" t="s">
        <v>165</v>
      </c>
      <c r="B448" s="7" t="s">
        <v>315</v>
      </c>
      <c r="C448" s="1">
        <f t="shared" si="77"/>
        <v>783</v>
      </c>
      <c r="D448" s="7">
        <f>IF(N448&gt;0, RANK(N448,(N448:P448,Q448:AE448)),0)</f>
        <v>2</v>
      </c>
      <c r="E448" s="7">
        <f>IF(O448&gt;0,RANK(O448,(N448:P448,Q448:AE448)),0)</f>
        <v>1</v>
      </c>
      <c r="F448" s="7">
        <f t="shared" si="78"/>
        <v>3</v>
      </c>
      <c r="G448" s="45">
        <f t="shared" si="79"/>
        <v>430</v>
      </c>
      <c r="H448" s="48">
        <f t="shared" si="80"/>
        <v>0.54916985951468711</v>
      </c>
      <c r="I448" s="6"/>
      <c r="J448" s="2">
        <f t="shared" si="81"/>
        <v>0.18390804597701149</v>
      </c>
      <c r="K448" s="2">
        <f t="shared" si="82"/>
        <v>0.7330779054916986</v>
      </c>
      <c r="L448" s="2">
        <f t="shared" si="83"/>
        <v>3.4482758620689655E-2</v>
      </c>
      <c r="M448" s="2">
        <f t="shared" si="84"/>
        <v>4.8531289910600253E-2</v>
      </c>
      <c r="N448" s="94">
        <v>144</v>
      </c>
      <c r="O448" s="94">
        <v>574</v>
      </c>
      <c r="P448" s="94">
        <v>27</v>
      </c>
      <c r="Q448" s="1"/>
      <c r="R448" s="1"/>
      <c r="S448" s="1"/>
      <c r="T448" s="94"/>
      <c r="U448" s="94">
        <v>7</v>
      </c>
      <c r="V448" s="94">
        <v>3</v>
      </c>
      <c r="W448" s="1">
        <v>17</v>
      </c>
      <c r="X448" s="1">
        <v>1</v>
      </c>
      <c r="Y448" s="1">
        <v>10</v>
      </c>
      <c r="Z448" s="1">
        <v>0</v>
      </c>
      <c r="AA448" s="1"/>
      <c r="AB448" s="1"/>
      <c r="AG448" t="str">
        <f t="shared" si="85"/>
        <v>Troy</v>
      </c>
      <c r="AH448" t="s">
        <v>19</v>
      </c>
      <c r="AI448">
        <v>1</v>
      </c>
      <c r="AK448" s="77">
        <v>50</v>
      </c>
      <c r="AL448" s="79">
        <v>19</v>
      </c>
      <c r="AM448" s="79">
        <v>85</v>
      </c>
      <c r="AN448" s="82">
        <v>73525</v>
      </c>
      <c r="AO448" s="82">
        <f t="shared" si="86"/>
        <v>50019</v>
      </c>
      <c r="AP448" s="7" t="s">
        <v>656</v>
      </c>
      <c r="AQ448">
        <f t="shared" si="87"/>
        <v>5073525</v>
      </c>
      <c r="AU448">
        <v>36.06</v>
      </c>
      <c r="AV448">
        <v>0</v>
      </c>
      <c r="AW448">
        <v>36.06</v>
      </c>
    </row>
    <row r="449" spans="1:49" hidden="1" outlineLevel="1" x14ac:dyDescent="0.2">
      <c r="A449" t="s">
        <v>897</v>
      </c>
      <c r="B449" s="7" t="s">
        <v>315</v>
      </c>
      <c r="C449" s="1">
        <f t="shared" si="77"/>
        <v>858</v>
      </c>
      <c r="D449" s="7">
        <f>IF(N449&gt;0, RANK(N449,(N449:P449,Q449:AE449)),0)</f>
        <v>2</v>
      </c>
      <c r="E449" s="7">
        <f>IF(O449&gt;0,RANK(O449,(N449:P449,Q449:AE449)),0)</f>
        <v>1</v>
      </c>
      <c r="F449" s="7">
        <f t="shared" si="78"/>
        <v>3</v>
      </c>
      <c r="G449" s="45">
        <f t="shared" si="79"/>
        <v>381</v>
      </c>
      <c r="H449" s="48">
        <f t="shared" si="80"/>
        <v>0.44405594405594406</v>
      </c>
      <c r="I449" s="6"/>
      <c r="J449" s="2">
        <f t="shared" si="81"/>
        <v>0.26223776223776224</v>
      </c>
      <c r="K449" s="2">
        <f t="shared" si="82"/>
        <v>0.70629370629370625</v>
      </c>
      <c r="L449" s="2">
        <f t="shared" si="83"/>
        <v>1.1655011655011656E-2</v>
      </c>
      <c r="M449" s="2">
        <f t="shared" si="84"/>
        <v>1.9813519813519802E-2</v>
      </c>
      <c r="N449" s="94">
        <v>225</v>
      </c>
      <c r="O449" s="94">
        <v>606</v>
      </c>
      <c r="P449" s="94">
        <v>10</v>
      </c>
      <c r="Q449" s="1"/>
      <c r="R449" s="1"/>
      <c r="S449" s="1"/>
      <c r="T449" s="94"/>
      <c r="U449" s="94">
        <v>5</v>
      </c>
      <c r="V449" s="94">
        <v>1</v>
      </c>
      <c r="W449" s="1">
        <v>2</v>
      </c>
      <c r="X449" s="1">
        <v>0</v>
      </c>
      <c r="Y449" s="1">
        <v>4</v>
      </c>
      <c r="Z449" s="1">
        <v>5</v>
      </c>
      <c r="AA449" s="1"/>
      <c r="AB449" s="1"/>
      <c r="AG449" t="str">
        <f t="shared" si="85"/>
        <v>Tunbridge</v>
      </c>
      <c r="AH449" t="s">
        <v>968</v>
      </c>
      <c r="AI449">
        <v>1</v>
      </c>
      <c r="AK449" s="77">
        <v>50</v>
      </c>
      <c r="AL449" s="79">
        <v>17</v>
      </c>
      <c r="AM449" s="79">
        <v>65</v>
      </c>
      <c r="AN449" s="82">
        <v>73675</v>
      </c>
      <c r="AO449" s="82">
        <f t="shared" si="86"/>
        <v>50017</v>
      </c>
      <c r="AP449" s="7" t="s">
        <v>656</v>
      </c>
      <c r="AQ449">
        <f t="shared" si="87"/>
        <v>5073675</v>
      </c>
      <c r="AU449">
        <v>44.76</v>
      </c>
      <c r="AV449">
        <v>0.02</v>
      </c>
      <c r="AW449">
        <v>44.73</v>
      </c>
    </row>
    <row r="450" spans="1:49" hidden="1" outlineLevel="1" x14ac:dyDescent="0.2">
      <c r="A450" t="s">
        <v>834</v>
      </c>
      <c r="B450" s="7" t="s">
        <v>315</v>
      </c>
      <c r="C450" s="1">
        <f t="shared" si="77"/>
        <v>2209</v>
      </c>
      <c r="D450" s="7">
        <f>IF(N450&gt;0, RANK(N450,(N450:P450,Q450:AE450)),0)</f>
        <v>2</v>
      </c>
      <c r="E450" s="7">
        <f>IF(O450&gt;0,RANK(O450,(N450:P450,Q450:AE450)),0)</f>
        <v>1</v>
      </c>
      <c r="F450" s="7">
        <f t="shared" si="78"/>
        <v>4</v>
      </c>
      <c r="G450" s="45">
        <f t="shared" si="79"/>
        <v>895</v>
      </c>
      <c r="H450" s="48">
        <f t="shared" si="80"/>
        <v>0.40516070620190131</v>
      </c>
      <c r="I450" s="6"/>
      <c r="J450" s="2">
        <f t="shared" si="81"/>
        <v>0.29108193752829337</v>
      </c>
      <c r="K450" s="2">
        <f t="shared" si="82"/>
        <v>0.69624264373019462</v>
      </c>
      <c r="L450" s="2">
        <f t="shared" si="83"/>
        <v>2.716161158895428E-3</v>
      </c>
      <c r="M450" s="2">
        <f t="shared" si="84"/>
        <v>9.9592575826165843E-3</v>
      </c>
      <c r="N450" s="94">
        <v>643</v>
      </c>
      <c r="O450" s="94">
        <v>1538</v>
      </c>
      <c r="P450" s="94">
        <v>6</v>
      </c>
      <c r="Q450" s="1"/>
      <c r="R450" s="1"/>
      <c r="S450" s="1"/>
      <c r="T450" s="94"/>
      <c r="U450" s="94">
        <v>7</v>
      </c>
      <c r="V450" s="94">
        <v>5</v>
      </c>
      <c r="W450" s="1">
        <v>2</v>
      </c>
      <c r="X450" s="1">
        <v>2</v>
      </c>
      <c r="Y450" s="1">
        <v>5</v>
      </c>
      <c r="Z450" s="1">
        <v>1</v>
      </c>
      <c r="AA450" s="1"/>
      <c r="AB450" s="1"/>
      <c r="AG450" t="str">
        <f t="shared" si="85"/>
        <v>Underhill</v>
      </c>
      <c r="AH450" t="s">
        <v>318</v>
      </c>
      <c r="AI450">
        <v>1</v>
      </c>
      <c r="AK450" s="77">
        <v>50</v>
      </c>
      <c r="AL450" s="79">
        <v>7</v>
      </c>
      <c r="AM450" s="79">
        <v>75</v>
      </c>
      <c r="AN450" s="82">
        <v>73975</v>
      </c>
      <c r="AO450" s="82">
        <f t="shared" si="86"/>
        <v>50007</v>
      </c>
      <c r="AP450" s="7" t="s">
        <v>656</v>
      </c>
      <c r="AQ450">
        <f t="shared" si="87"/>
        <v>5073975</v>
      </c>
      <c r="AU450">
        <v>51.4</v>
      </c>
      <c r="AV450">
        <v>0.05</v>
      </c>
      <c r="AW450">
        <v>51.35</v>
      </c>
    </row>
    <row r="451" spans="1:49" hidden="1" outlineLevel="1" x14ac:dyDescent="0.2">
      <c r="A451" t="s">
        <v>835</v>
      </c>
      <c r="B451" s="7" t="s">
        <v>315</v>
      </c>
      <c r="C451" s="1">
        <f t="shared" si="77"/>
        <v>1481</v>
      </c>
      <c r="D451" s="7">
        <f>IF(N451&gt;0, RANK(N451,(N451:P451,Q451:AE451)),0)</f>
        <v>2</v>
      </c>
      <c r="E451" s="7">
        <f>IF(O451&gt;0,RANK(O451,(N451:P451,Q451:AE451)),0)</f>
        <v>1</v>
      </c>
      <c r="F451" s="7">
        <f t="shared" si="78"/>
        <v>5</v>
      </c>
      <c r="G451" s="45">
        <f t="shared" si="79"/>
        <v>614</v>
      </c>
      <c r="H451" s="48">
        <f t="shared" si="80"/>
        <v>0.41458474004051316</v>
      </c>
      <c r="I451" s="6"/>
      <c r="J451" s="2">
        <f t="shared" si="81"/>
        <v>0.28359216745442267</v>
      </c>
      <c r="K451" s="2">
        <f t="shared" si="82"/>
        <v>0.69817690749493588</v>
      </c>
      <c r="L451" s="2">
        <f t="shared" si="83"/>
        <v>2.0256583389601621E-3</v>
      </c>
      <c r="M451" s="2">
        <f t="shared" si="84"/>
        <v>1.6205266711681338E-2</v>
      </c>
      <c r="N451" s="94">
        <v>420</v>
      </c>
      <c r="O451" s="94">
        <v>1034</v>
      </c>
      <c r="P451" s="94">
        <v>3</v>
      </c>
      <c r="Q451" s="1"/>
      <c r="R451" s="1"/>
      <c r="S451" s="1"/>
      <c r="T451" s="94"/>
      <c r="U451" s="94">
        <v>4</v>
      </c>
      <c r="V451" s="94">
        <v>1</v>
      </c>
      <c r="W451" s="1">
        <v>3</v>
      </c>
      <c r="X451" s="1">
        <v>0</v>
      </c>
      <c r="Y451" s="1">
        <v>13</v>
      </c>
      <c r="Z451" s="1">
        <v>3</v>
      </c>
      <c r="AA451" s="1"/>
      <c r="AB451" s="1"/>
      <c r="AG451" t="str">
        <f t="shared" si="85"/>
        <v>Vergennes</v>
      </c>
      <c r="AH451" t="s">
        <v>314</v>
      </c>
      <c r="AI451">
        <v>1</v>
      </c>
      <c r="AK451" s="77">
        <v>50</v>
      </c>
      <c r="AL451" s="79">
        <v>1</v>
      </c>
      <c r="AM451" s="79">
        <v>100</v>
      </c>
      <c r="AN451" s="82">
        <v>74650</v>
      </c>
      <c r="AO451" s="82">
        <f t="shared" si="86"/>
        <v>50001</v>
      </c>
      <c r="AP451" s="7" t="s">
        <v>142</v>
      </c>
      <c r="AQ451">
        <f t="shared" si="87"/>
        <v>5074650</v>
      </c>
      <c r="AU451">
        <v>2.5</v>
      </c>
      <c r="AV451">
        <v>0.1</v>
      </c>
      <c r="AW451">
        <v>2.4</v>
      </c>
    </row>
    <row r="452" spans="1:49" hidden="1" outlineLevel="1" x14ac:dyDescent="0.2">
      <c r="A452" t="s">
        <v>91</v>
      </c>
      <c r="B452" s="7" t="s">
        <v>315</v>
      </c>
      <c r="C452" s="1">
        <f t="shared" si="77"/>
        <v>1248</v>
      </c>
      <c r="D452" s="7">
        <f>IF(N452&gt;0, RANK(N452,(N452:P452,Q452:AE452)),0)</f>
        <v>2</v>
      </c>
      <c r="E452" s="7">
        <f>IF(O452&gt;0,RANK(O452,(N452:P452,Q452:AE452)),0)</f>
        <v>1</v>
      </c>
      <c r="F452" s="7">
        <f t="shared" si="78"/>
        <v>4</v>
      </c>
      <c r="G452" s="45">
        <f t="shared" si="79"/>
        <v>613</v>
      </c>
      <c r="H452" s="48">
        <f t="shared" si="80"/>
        <v>0.49118589743589741</v>
      </c>
      <c r="I452" s="6"/>
      <c r="J452" s="2">
        <f t="shared" si="81"/>
        <v>0.22195512820512819</v>
      </c>
      <c r="K452" s="2">
        <f t="shared" si="82"/>
        <v>0.71314102564102566</v>
      </c>
      <c r="L452" s="2">
        <f t="shared" si="83"/>
        <v>1.5224358974358974E-2</v>
      </c>
      <c r="M452" s="2">
        <f t="shared" si="84"/>
        <v>4.967948717948717E-2</v>
      </c>
      <c r="N452" s="94">
        <v>277</v>
      </c>
      <c r="O452" s="94">
        <v>890</v>
      </c>
      <c r="P452" s="94">
        <v>19</v>
      </c>
      <c r="Q452" s="1"/>
      <c r="R452" s="1"/>
      <c r="S452" s="1"/>
      <c r="T452" s="94"/>
      <c r="U452" s="94">
        <v>11</v>
      </c>
      <c r="V452" s="94">
        <v>4</v>
      </c>
      <c r="W452" s="1">
        <v>2</v>
      </c>
      <c r="X452" s="1">
        <v>8</v>
      </c>
      <c r="Y452" s="1">
        <v>27</v>
      </c>
      <c r="Z452" s="1">
        <v>10</v>
      </c>
      <c r="AA452" s="1"/>
      <c r="AB452" s="1"/>
      <c r="AG452" t="str">
        <f t="shared" si="85"/>
        <v>Vernon</v>
      </c>
      <c r="AH452" t="s">
        <v>103</v>
      </c>
      <c r="AI452">
        <v>1</v>
      </c>
      <c r="AK452" s="77">
        <v>50</v>
      </c>
      <c r="AL452" s="79">
        <v>25</v>
      </c>
      <c r="AM452" s="79">
        <v>85</v>
      </c>
      <c r="AN452" s="82">
        <v>74800</v>
      </c>
      <c r="AO452" s="82">
        <f t="shared" si="86"/>
        <v>50025</v>
      </c>
      <c r="AP452" s="7" t="s">
        <v>656</v>
      </c>
      <c r="AQ452">
        <f t="shared" si="87"/>
        <v>5074800</v>
      </c>
      <c r="AU452">
        <v>20.010000000000002</v>
      </c>
      <c r="AV452">
        <v>0.63</v>
      </c>
      <c r="AW452">
        <v>19.38</v>
      </c>
    </row>
    <row r="453" spans="1:49" hidden="1" outlineLevel="1" x14ac:dyDescent="0.2">
      <c r="A453" t="s">
        <v>836</v>
      </c>
      <c r="B453" s="7" t="s">
        <v>315</v>
      </c>
      <c r="C453" s="1">
        <f t="shared" si="77"/>
        <v>421</v>
      </c>
      <c r="D453" s="7">
        <f>IF(N453&gt;0, RANK(N453,(N453:P453,Q453:AE453)),0)</f>
        <v>2</v>
      </c>
      <c r="E453" s="7">
        <f>IF(O453&gt;0,RANK(O453,(N453:P453,Q453:AE453)),0)</f>
        <v>1</v>
      </c>
      <c r="F453" s="7">
        <f t="shared" si="78"/>
        <v>5</v>
      </c>
      <c r="G453" s="45">
        <f t="shared" si="79"/>
        <v>94</v>
      </c>
      <c r="H453" s="48">
        <f t="shared" si="80"/>
        <v>0.22327790973871733</v>
      </c>
      <c r="I453" s="6"/>
      <c r="J453" s="2">
        <f t="shared" si="81"/>
        <v>0.36817102137767221</v>
      </c>
      <c r="K453" s="2">
        <f t="shared" si="82"/>
        <v>0.59144893111638952</v>
      </c>
      <c r="L453" s="2">
        <f t="shared" si="83"/>
        <v>4.7505938242280287E-3</v>
      </c>
      <c r="M453" s="2">
        <f t="shared" si="84"/>
        <v>3.5629453681710235E-2</v>
      </c>
      <c r="N453" s="94">
        <v>155</v>
      </c>
      <c r="O453" s="94">
        <v>249</v>
      </c>
      <c r="P453" s="94">
        <v>2</v>
      </c>
      <c r="Q453" s="1"/>
      <c r="R453" s="1"/>
      <c r="S453" s="1"/>
      <c r="T453" s="94"/>
      <c r="U453" s="94">
        <v>2</v>
      </c>
      <c r="V453" s="94">
        <v>1</v>
      </c>
      <c r="W453" s="1">
        <v>0</v>
      </c>
      <c r="X453" s="1">
        <v>3</v>
      </c>
      <c r="Y453" s="1">
        <v>8</v>
      </c>
      <c r="Z453" s="1">
        <v>1</v>
      </c>
      <c r="AA453" s="1"/>
      <c r="AB453" s="1"/>
      <c r="AG453" t="str">
        <f t="shared" si="85"/>
        <v>Vershire</v>
      </c>
      <c r="AH453" t="s">
        <v>968</v>
      </c>
      <c r="AI453">
        <v>1</v>
      </c>
      <c r="AK453" s="77">
        <v>50</v>
      </c>
      <c r="AL453" s="79">
        <v>17</v>
      </c>
      <c r="AM453" s="79">
        <v>70</v>
      </c>
      <c r="AN453" s="82">
        <v>74950</v>
      </c>
      <c r="AO453" s="82">
        <f t="shared" si="86"/>
        <v>50017</v>
      </c>
      <c r="AP453" s="7" t="s">
        <v>656</v>
      </c>
      <c r="AQ453">
        <f t="shared" si="87"/>
        <v>5074950</v>
      </c>
      <c r="AU453">
        <v>36.53</v>
      </c>
      <c r="AV453">
        <v>0.02</v>
      </c>
      <c r="AW453">
        <v>36.5</v>
      </c>
    </row>
    <row r="454" spans="1:49" hidden="1" outlineLevel="1" x14ac:dyDescent="0.2">
      <c r="A454" t="s">
        <v>837</v>
      </c>
      <c r="B454" s="7" t="s">
        <v>315</v>
      </c>
      <c r="C454" s="1">
        <f t="shared" si="77"/>
        <v>55</v>
      </c>
      <c r="D454" s="7">
        <f>IF(N454&gt;0, RANK(N454,(N454:P454,Q454:AE454)),0)</f>
        <v>2</v>
      </c>
      <c r="E454" s="7">
        <f>IF(O454&gt;0,RANK(O454,(N454:P454,Q454:AE454)),0)</f>
        <v>1</v>
      </c>
      <c r="F454" s="7">
        <f t="shared" si="78"/>
        <v>0</v>
      </c>
      <c r="G454" s="45">
        <f t="shared" si="79"/>
        <v>42</v>
      </c>
      <c r="H454" s="48">
        <f t="shared" si="80"/>
        <v>0.76363636363636367</v>
      </c>
      <c r="I454" s="6"/>
      <c r="J454" s="2">
        <f t="shared" si="81"/>
        <v>9.0909090909090912E-2</v>
      </c>
      <c r="K454" s="2">
        <f t="shared" si="82"/>
        <v>0.8545454545454545</v>
      </c>
      <c r="L454" s="2">
        <f t="shared" si="83"/>
        <v>0</v>
      </c>
      <c r="M454" s="2">
        <f t="shared" si="84"/>
        <v>5.4545454545454564E-2</v>
      </c>
      <c r="N454" s="94">
        <v>5</v>
      </c>
      <c r="O454" s="94">
        <v>47</v>
      </c>
      <c r="P454" s="94">
        <v>0</v>
      </c>
      <c r="Q454" s="1"/>
      <c r="R454" s="1"/>
      <c r="S454" s="1"/>
      <c r="T454" s="94"/>
      <c r="U454" s="94">
        <v>2</v>
      </c>
      <c r="V454" s="94">
        <v>0</v>
      </c>
      <c r="W454" s="1">
        <v>0</v>
      </c>
      <c r="X454" s="1">
        <v>0</v>
      </c>
      <c r="Y454" s="1">
        <v>1</v>
      </c>
      <c r="Z454" s="1">
        <v>0</v>
      </c>
      <c r="AA454" s="1"/>
      <c r="AB454" s="1"/>
      <c r="AG454" t="str">
        <f t="shared" si="85"/>
        <v>Victory</v>
      </c>
      <c r="AH454" t="s">
        <v>96</v>
      </c>
      <c r="AI454">
        <v>1</v>
      </c>
      <c r="AK454" s="77">
        <v>50</v>
      </c>
      <c r="AL454" s="79">
        <v>9</v>
      </c>
      <c r="AM454" s="79">
        <v>85</v>
      </c>
      <c r="AN454" s="82">
        <v>75175</v>
      </c>
      <c r="AO454" s="82">
        <f t="shared" si="86"/>
        <v>50009</v>
      </c>
      <c r="AP454" s="7" t="s">
        <v>656</v>
      </c>
      <c r="AQ454">
        <f t="shared" si="87"/>
        <v>5075175</v>
      </c>
      <c r="AU454">
        <v>43</v>
      </c>
      <c r="AV454">
        <v>0.03</v>
      </c>
      <c r="AW454">
        <v>42.97</v>
      </c>
    </row>
    <row r="455" spans="1:49" hidden="1" outlineLevel="1" x14ac:dyDescent="0.2">
      <c r="A455" t="s">
        <v>838</v>
      </c>
      <c r="B455" s="7" t="s">
        <v>315</v>
      </c>
      <c r="C455" s="1">
        <f t="shared" si="77"/>
        <v>1230</v>
      </c>
      <c r="D455" s="7">
        <f>IF(N455&gt;0, RANK(N455,(N455:P455,Q455:AE455)),0)</f>
        <v>2</v>
      </c>
      <c r="E455" s="7">
        <f>IF(O455&gt;0,RANK(O455,(N455:P455,Q455:AE455)),0)</f>
        <v>1</v>
      </c>
      <c r="F455" s="7">
        <f t="shared" si="78"/>
        <v>4</v>
      </c>
      <c r="G455" s="45">
        <f t="shared" si="79"/>
        <v>428</v>
      </c>
      <c r="H455" s="48">
        <f t="shared" si="80"/>
        <v>0.34796747967479674</v>
      </c>
      <c r="I455" s="6"/>
      <c r="J455" s="2">
        <f t="shared" si="81"/>
        <v>0.3154471544715447</v>
      </c>
      <c r="K455" s="2">
        <f t="shared" si="82"/>
        <v>0.6634146341463415</v>
      </c>
      <c r="L455" s="2">
        <f t="shared" si="83"/>
        <v>5.6910569105691061E-3</v>
      </c>
      <c r="M455" s="2">
        <f t="shared" si="84"/>
        <v>1.5447154471544697E-2</v>
      </c>
      <c r="N455" s="94">
        <v>388</v>
      </c>
      <c r="O455" s="94">
        <v>816</v>
      </c>
      <c r="P455" s="94">
        <v>7</v>
      </c>
      <c r="Q455" s="1"/>
      <c r="R455" s="1"/>
      <c r="S455" s="1"/>
      <c r="T455" s="94"/>
      <c r="U455" s="94">
        <v>3</v>
      </c>
      <c r="V455" s="94">
        <v>3</v>
      </c>
      <c r="W455" s="1">
        <v>2</v>
      </c>
      <c r="X455" s="1">
        <v>1</v>
      </c>
      <c r="Y455" s="1">
        <v>9</v>
      </c>
      <c r="Z455" s="1">
        <v>1</v>
      </c>
      <c r="AA455" s="1"/>
      <c r="AB455" s="1"/>
      <c r="AG455" t="str">
        <f t="shared" si="85"/>
        <v>Waitsfield</v>
      </c>
      <c r="AH455" t="s">
        <v>387</v>
      </c>
      <c r="AI455">
        <v>1</v>
      </c>
      <c r="AK455" s="77">
        <v>50</v>
      </c>
      <c r="AL455" s="79">
        <v>23</v>
      </c>
      <c r="AM455" s="79">
        <v>80</v>
      </c>
      <c r="AN455" s="82">
        <v>75325</v>
      </c>
      <c r="AO455" s="82">
        <f t="shared" si="86"/>
        <v>50023</v>
      </c>
      <c r="AP455" s="7" t="s">
        <v>656</v>
      </c>
      <c r="AQ455">
        <f t="shared" si="87"/>
        <v>5075325</v>
      </c>
      <c r="AU455">
        <v>26.91</v>
      </c>
      <c r="AV455">
        <v>0.01</v>
      </c>
      <c r="AW455">
        <v>26.91</v>
      </c>
    </row>
    <row r="456" spans="1:49" hidden="1" outlineLevel="1" x14ac:dyDescent="0.2">
      <c r="A456" t="s">
        <v>839</v>
      </c>
      <c r="B456" s="7" t="s">
        <v>315</v>
      </c>
      <c r="C456" s="1">
        <f t="shared" si="77"/>
        <v>577</v>
      </c>
      <c r="D456" s="7">
        <f>IF(N456&gt;0, RANK(N456,(N456:P456,Q456:AE456)),0)</f>
        <v>2</v>
      </c>
      <c r="E456" s="7">
        <f>IF(O456&gt;0,RANK(O456,(N456:P456,Q456:AE456)),0)</f>
        <v>1</v>
      </c>
      <c r="F456" s="7">
        <f t="shared" si="78"/>
        <v>3</v>
      </c>
      <c r="G456" s="45">
        <f t="shared" si="79"/>
        <v>237</v>
      </c>
      <c r="H456" s="48">
        <f t="shared" si="80"/>
        <v>0.41074523396880414</v>
      </c>
      <c r="I456" s="6"/>
      <c r="J456" s="2">
        <f t="shared" si="81"/>
        <v>0.27383015597920279</v>
      </c>
      <c r="K456" s="2">
        <f t="shared" si="82"/>
        <v>0.68457538994800693</v>
      </c>
      <c r="L456" s="2">
        <f t="shared" si="83"/>
        <v>1.3864818024263431E-2</v>
      </c>
      <c r="M456" s="2">
        <f t="shared" si="84"/>
        <v>2.7729636048526844E-2</v>
      </c>
      <c r="N456" s="94">
        <v>158</v>
      </c>
      <c r="O456" s="94">
        <v>395</v>
      </c>
      <c r="P456" s="94">
        <v>8</v>
      </c>
      <c r="Q456" s="1"/>
      <c r="R456" s="1"/>
      <c r="S456" s="1"/>
      <c r="T456" s="94"/>
      <c r="U456" s="94">
        <v>3</v>
      </c>
      <c r="V456" s="94">
        <v>0</v>
      </c>
      <c r="W456" s="1">
        <v>4</v>
      </c>
      <c r="X456" s="1">
        <v>2</v>
      </c>
      <c r="Y456" s="1">
        <v>6</v>
      </c>
      <c r="Z456" s="1">
        <v>1</v>
      </c>
      <c r="AA456" s="1"/>
      <c r="AB456" s="1"/>
      <c r="AG456" t="str">
        <f t="shared" si="85"/>
        <v>Walden</v>
      </c>
      <c r="AH456" t="s">
        <v>317</v>
      </c>
      <c r="AI456">
        <v>1</v>
      </c>
      <c r="AK456" s="77">
        <v>50</v>
      </c>
      <c r="AL456" s="79">
        <v>5</v>
      </c>
      <c r="AM456" s="79">
        <v>75</v>
      </c>
      <c r="AN456" s="82">
        <v>75700</v>
      </c>
      <c r="AO456" s="82">
        <f t="shared" si="86"/>
        <v>50005</v>
      </c>
      <c r="AP456" s="7" t="s">
        <v>656</v>
      </c>
      <c r="AQ456">
        <f t="shared" si="87"/>
        <v>5075700</v>
      </c>
      <c r="AU456">
        <v>39.020000000000003</v>
      </c>
      <c r="AV456">
        <v>0.28999999999999998</v>
      </c>
      <c r="AW456">
        <v>38.729999999999997</v>
      </c>
    </row>
    <row r="457" spans="1:49" hidden="1" outlineLevel="1" x14ac:dyDescent="0.2">
      <c r="A457" t="s">
        <v>951</v>
      </c>
      <c r="B457" s="7" t="s">
        <v>315</v>
      </c>
      <c r="C457" s="1">
        <f t="shared" si="77"/>
        <v>1279</v>
      </c>
      <c r="D457" s="7">
        <f>IF(N457&gt;0, RANK(N457,(N457:P457,Q457:AE457)),0)</f>
        <v>2</v>
      </c>
      <c r="E457" s="7">
        <f>IF(O457&gt;0,RANK(O457,(N457:P457,Q457:AE457)),0)</f>
        <v>1</v>
      </c>
      <c r="F457" s="7">
        <f t="shared" si="78"/>
        <v>3</v>
      </c>
      <c r="G457" s="45">
        <f t="shared" si="79"/>
        <v>606</v>
      </c>
      <c r="H457" s="48">
        <f t="shared" si="80"/>
        <v>0.47380766223612197</v>
      </c>
      <c r="I457" s="6"/>
      <c r="J457" s="2">
        <f t="shared" si="81"/>
        <v>0.23534010946051603</v>
      </c>
      <c r="K457" s="2">
        <f t="shared" si="82"/>
        <v>0.70914777169663801</v>
      </c>
      <c r="L457" s="2">
        <f t="shared" si="83"/>
        <v>1.8764659890539485E-2</v>
      </c>
      <c r="M457" s="2">
        <f t="shared" si="84"/>
        <v>3.6747458952306418E-2</v>
      </c>
      <c r="N457" s="94">
        <v>301</v>
      </c>
      <c r="O457" s="94">
        <v>907</v>
      </c>
      <c r="P457" s="94">
        <v>24</v>
      </c>
      <c r="Q457" s="1"/>
      <c r="R457" s="1"/>
      <c r="S457" s="1"/>
      <c r="T457" s="94"/>
      <c r="U457" s="94">
        <v>6</v>
      </c>
      <c r="V457" s="94">
        <v>5</v>
      </c>
      <c r="W457" s="1">
        <v>3</v>
      </c>
      <c r="X457" s="1">
        <v>8</v>
      </c>
      <c r="Y457" s="1">
        <v>16</v>
      </c>
      <c r="Z457" s="1">
        <v>9</v>
      </c>
      <c r="AA457" s="1"/>
      <c r="AB457" s="1"/>
      <c r="AG457" t="str">
        <f t="shared" si="85"/>
        <v>Wallingford</v>
      </c>
      <c r="AH457" t="s">
        <v>102</v>
      </c>
      <c r="AI457">
        <v>1</v>
      </c>
      <c r="AK457" s="77">
        <v>50</v>
      </c>
      <c r="AL457" s="79">
        <v>21</v>
      </c>
      <c r="AM457" s="79">
        <v>125</v>
      </c>
      <c r="AN457" s="82">
        <v>75925</v>
      </c>
      <c r="AO457" s="82">
        <f t="shared" si="86"/>
        <v>50021</v>
      </c>
      <c r="AP457" s="7" t="s">
        <v>656</v>
      </c>
      <c r="AQ457">
        <f t="shared" si="87"/>
        <v>5075925</v>
      </c>
      <c r="AU457">
        <v>43.45</v>
      </c>
      <c r="AV457">
        <v>0.21</v>
      </c>
      <c r="AW457">
        <v>43.24</v>
      </c>
    </row>
    <row r="458" spans="1:49" hidden="1" outlineLevel="1" x14ac:dyDescent="0.2">
      <c r="A458" t="s">
        <v>167</v>
      </c>
      <c r="B458" s="7" t="s">
        <v>315</v>
      </c>
      <c r="C458" s="1">
        <f t="shared" si="77"/>
        <v>326</v>
      </c>
      <c r="D458" s="7">
        <f>IF(N458&gt;0, RANK(N458,(N458:P458,Q458:AE458)),0)</f>
        <v>2</v>
      </c>
      <c r="E458" s="7">
        <f>IF(O458&gt;0,RANK(O458,(N458:P458,Q458:AE458)),0)</f>
        <v>1</v>
      </c>
      <c r="F458" s="7">
        <f t="shared" si="78"/>
        <v>4</v>
      </c>
      <c r="G458" s="45">
        <f t="shared" si="79"/>
        <v>151</v>
      </c>
      <c r="H458" s="48">
        <f t="shared" si="80"/>
        <v>0.46319018404907975</v>
      </c>
      <c r="I458" s="6"/>
      <c r="J458" s="2">
        <f t="shared" si="81"/>
        <v>0.2607361963190184</v>
      </c>
      <c r="K458" s="2">
        <f t="shared" si="82"/>
        <v>0.7239263803680982</v>
      </c>
      <c r="L458" s="2">
        <f t="shared" si="83"/>
        <v>3.0674846625766872E-3</v>
      </c>
      <c r="M458" s="2">
        <f t="shared" si="84"/>
        <v>1.226993865030666E-2</v>
      </c>
      <c r="N458" s="94">
        <v>85</v>
      </c>
      <c r="O458" s="94">
        <v>236</v>
      </c>
      <c r="P458" s="94">
        <v>1</v>
      </c>
      <c r="Q458" s="1"/>
      <c r="R458" s="1"/>
      <c r="S458" s="1"/>
      <c r="T458" s="94"/>
      <c r="U458" s="94">
        <v>0</v>
      </c>
      <c r="V458" s="94">
        <v>0</v>
      </c>
      <c r="W458" s="1">
        <v>1</v>
      </c>
      <c r="X458" s="1">
        <v>0</v>
      </c>
      <c r="Y458" s="1">
        <v>3</v>
      </c>
      <c r="Z458" s="1">
        <v>0</v>
      </c>
      <c r="AA458" s="1"/>
      <c r="AB458" s="1"/>
      <c r="AG458" t="str">
        <f t="shared" si="85"/>
        <v>Waltham</v>
      </c>
      <c r="AH458" t="s">
        <v>314</v>
      </c>
      <c r="AI458">
        <v>1</v>
      </c>
      <c r="AK458" s="77">
        <v>50</v>
      </c>
      <c r="AL458" s="79">
        <v>1</v>
      </c>
      <c r="AM458" s="79">
        <v>105</v>
      </c>
      <c r="AN458" s="82">
        <v>76075</v>
      </c>
      <c r="AO458" s="82">
        <f t="shared" si="86"/>
        <v>50001</v>
      </c>
      <c r="AP458" s="7" t="s">
        <v>656</v>
      </c>
      <c r="AQ458">
        <f t="shared" si="87"/>
        <v>5076075</v>
      </c>
      <c r="AU458">
        <v>8.8699999999999992</v>
      </c>
      <c r="AV458">
        <v>0.15</v>
      </c>
      <c r="AW458">
        <v>8.7200000000000006</v>
      </c>
    </row>
    <row r="459" spans="1:49" hidden="1" outlineLevel="1" x14ac:dyDescent="0.2">
      <c r="A459" t="s">
        <v>840</v>
      </c>
      <c r="B459" s="7" t="s">
        <v>315</v>
      </c>
      <c r="C459" s="1">
        <f t="shared" si="77"/>
        <v>491</v>
      </c>
      <c r="D459" s="7">
        <f>IF(N459&gt;0, RANK(N459,(N459:P459,Q459:AE459)),0)</f>
        <v>2</v>
      </c>
      <c r="E459" s="7">
        <f>IF(O459&gt;0,RANK(O459,(N459:P459,Q459:AE459)),0)</f>
        <v>1</v>
      </c>
      <c r="F459" s="7">
        <f t="shared" si="78"/>
        <v>3</v>
      </c>
      <c r="G459" s="45">
        <f t="shared" si="79"/>
        <v>179</v>
      </c>
      <c r="H459" s="48">
        <f t="shared" si="80"/>
        <v>0.36456211812627293</v>
      </c>
      <c r="I459" s="6"/>
      <c r="J459" s="2">
        <f t="shared" si="81"/>
        <v>0.29531568228105909</v>
      </c>
      <c r="K459" s="2">
        <f t="shared" si="82"/>
        <v>0.65987780040733202</v>
      </c>
      <c r="L459" s="2">
        <f t="shared" si="83"/>
        <v>1.4256619144602852E-2</v>
      </c>
      <c r="M459" s="2">
        <f t="shared" si="84"/>
        <v>3.0549898167006043E-2</v>
      </c>
      <c r="N459" s="94">
        <v>145</v>
      </c>
      <c r="O459" s="94">
        <v>324</v>
      </c>
      <c r="P459" s="94">
        <v>7</v>
      </c>
      <c r="Q459" s="1"/>
      <c r="R459" s="1"/>
      <c r="S459" s="1"/>
      <c r="T459" s="94"/>
      <c r="U459" s="94">
        <v>1</v>
      </c>
      <c r="V459" s="94">
        <v>1</v>
      </c>
      <c r="W459" s="1">
        <v>3</v>
      </c>
      <c r="X459" s="1">
        <v>0</v>
      </c>
      <c r="Y459" s="1">
        <v>4</v>
      </c>
      <c r="Z459" s="1">
        <v>6</v>
      </c>
      <c r="AA459" s="1"/>
      <c r="AB459" s="1"/>
      <c r="AG459" t="str">
        <f t="shared" si="85"/>
        <v>Wardsboro</v>
      </c>
      <c r="AH459" t="s">
        <v>103</v>
      </c>
      <c r="AI459">
        <v>1</v>
      </c>
      <c r="AK459" s="77">
        <v>50</v>
      </c>
      <c r="AL459" s="79">
        <v>25</v>
      </c>
      <c r="AM459" s="79">
        <v>90</v>
      </c>
      <c r="AN459" s="82">
        <v>76225</v>
      </c>
      <c r="AO459" s="82">
        <f t="shared" si="86"/>
        <v>50025</v>
      </c>
      <c r="AP459" s="7" t="s">
        <v>656</v>
      </c>
      <c r="AQ459">
        <f t="shared" si="87"/>
        <v>5076225</v>
      </c>
      <c r="AU459">
        <v>29.28</v>
      </c>
      <c r="AV459">
        <v>0</v>
      </c>
      <c r="AW459">
        <v>29.28</v>
      </c>
    </row>
    <row r="460" spans="1:49" hidden="1" outlineLevel="1" x14ac:dyDescent="0.2">
      <c r="A460" t="s">
        <v>439</v>
      </c>
      <c r="B460" s="7" t="s">
        <v>315</v>
      </c>
      <c r="C460" s="1">
        <f t="shared" si="77"/>
        <v>1250</v>
      </c>
      <c r="D460" s="7">
        <f>IF(N460&gt;0, RANK(N460,(N460:P460,Q460:AE460)),0)</f>
        <v>2</v>
      </c>
      <c r="E460" s="7">
        <f>IF(O460&gt;0,RANK(O460,(N460:P460,Q460:AE460)),0)</f>
        <v>1</v>
      </c>
      <c r="F460" s="7">
        <f t="shared" si="78"/>
        <v>7</v>
      </c>
      <c r="G460" s="45">
        <f t="shared" si="79"/>
        <v>303</v>
      </c>
      <c r="H460" s="48">
        <f t="shared" si="80"/>
        <v>0.2424</v>
      </c>
      <c r="I460" s="6"/>
      <c r="J460" s="2">
        <f t="shared" si="81"/>
        <v>0.3664</v>
      </c>
      <c r="K460" s="2">
        <f t="shared" si="82"/>
        <v>0.60880000000000001</v>
      </c>
      <c r="L460" s="2">
        <f t="shared" si="83"/>
        <v>8.0000000000000004E-4</v>
      </c>
      <c r="M460" s="2">
        <f t="shared" si="84"/>
        <v>2.3999999999999935E-2</v>
      </c>
      <c r="N460" s="94">
        <v>458</v>
      </c>
      <c r="O460" s="94">
        <v>761</v>
      </c>
      <c r="P460" s="94">
        <v>1</v>
      </c>
      <c r="Q460" s="1"/>
      <c r="R460" s="1"/>
      <c r="S460" s="1"/>
      <c r="T460" s="94"/>
      <c r="U460" s="94">
        <v>1</v>
      </c>
      <c r="V460" s="94">
        <v>1</v>
      </c>
      <c r="W460" s="1">
        <v>3</v>
      </c>
      <c r="X460" s="1">
        <v>5</v>
      </c>
      <c r="Y460" s="1">
        <v>16</v>
      </c>
      <c r="Z460" s="1">
        <v>4</v>
      </c>
      <c r="AA460" s="1"/>
      <c r="AB460" s="1"/>
      <c r="AG460" t="str">
        <f t="shared" si="85"/>
        <v>Warren</v>
      </c>
      <c r="AH460" t="s">
        <v>387</v>
      </c>
      <c r="AI460">
        <v>1</v>
      </c>
      <c r="AK460" s="77">
        <v>50</v>
      </c>
      <c r="AL460" s="79">
        <v>23</v>
      </c>
      <c r="AM460" s="79">
        <v>85</v>
      </c>
      <c r="AN460" s="82">
        <v>76525</v>
      </c>
      <c r="AO460" s="82">
        <f t="shared" si="86"/>
        <v>50023</v>
      </c>
      <c r="AP460" s="7" t="s">
        <v>656</v>
      </c>
      <c r="AQ460">
        <f t="shared" si="87"/>
        <v>5076525</v>
      </c>
      <c r="AU460">
        <v>40.07</v>
      </c>
      <c r="AV460">
        <v>0</v>
      </c>
      <c r="AW460">
        <v>40.07</v>
      </c>
    </row>
    <row r="461" spans="1:49" hidden="1" outlineLevel="1" x14ac:dyDescent="0.2">
      <c r="A461" t="s">
        <v>387</v>
      </c>
      <c r="B461" s="7" t="s">
        <v>315</v>
      </c>
      <c r="C461" s="1">
        <f t="shared" si="77"/>
        <v>601</v>
      </c>
      <c r="D461" s="7">
        <f>IF(N461&gt;0, RANK(N461,(N461:P461,Q461:AE461)),0)</f>
        <v>2</v>
      </c>
      <c r="E461" s="7">
        <f>IF(O461&gt;0,RANK(O461,(N461:P461,Q461:AE461)),0)</f>
        <v>1</v>
      </c>
      <c r="F461" s="7">
        <f t="shared" si="78"/>
        <v>3</v>
      </c>
      <c r="G461" s="45">
        <f t="shared" si="79"/>
        <v>350</v>
      </c>
      <c r="H461" s="48">
        <f t="shared" si="80"/>
        <v>0.58236272878535777</v>
      </c>
      <c r="I461" s="6"/>
      <c r="J461" s="2">
        <f t="shared" si="81"/>
        <v>0.17970049916805325</v>
      </c>
      <c r="K461" s="2">
        <f t="shared" si="82"/>
        <v>0.76206322795341097</v>
      </c>
      <c r="L461" s="2">
        <f t="shared" si="83"/>
        <v>1.6638935108153077E-2</v>
      </c>
      <c r="M461" s="2">
        <f t="shared" si="84"/>
        <v>4.1597337770382645E-2</v>
      </c>
      <c r="N461" s="94">
        <v>108</v>
      </c>
      <c r="O461" s="94">
        <v>458</v>
      </c>
      <c r="P461" s="94">
        <v>10</v>
      </c>
      <c r="Q461" s="1"/>
      <c r="R461" s="1"/>
      <c r="S461" s="1"/>
      <c r="T461" s="94"/>
      <c r="U461" s="94">
        <v>5</v>
      </c>
      <c r="V461" s="94">
        <v>1</v>
      </c>
      <c r="W461" s="1">
        <v>0</v>
      </c>
      <c r="X461" s="1">
        <v>10</v>
      </c>
      <c r="Y461" s="1">
        <v>6</v>
      </c>
      <c r="Z461" s="1">
        <v>3</v>
      </c>
      <c r="AA461" s="1"/>
      <c r="AB461" s="1"/>
      <c r="AG461" t="str">
        <f t="shared" si="85"/>
        <v>Washington</v>
      </c>
      <c r="AH461" t="s">
        <v>968</v>
      </c>
      <c r="AI461">
        <v>1</v>
      </c>
      <c r="AK461" s="77">
        <v>50</v>
      </c>
      <c r="AL461" s="79">
        <v>17</v>
      </c>
      <c r="AM461" s="79">
        <v>75</v>
      </c>
      <c r="AN461" s="82">
        <v>76750</v>
      </c>
      <c r="AO461" s="82">
        <f t="shared" si="86"/>
        <v>50017</v>
      </c>
      <c r="AP461" s="7" t="s">
        <v>656</v>
      </c>
      <c r="AQ461">
        <f t="shared" si="87"/>
        <v>5076750</v>
      </c>
      <c r="AU461">
        <v>38.869999999999997</v>
      </c>
      <c r="AV461">
        <v>0.01</v>
      </c>
      <c r="AW461">
        <v>38.86</v>
      </c>
    </row>
    <row r="462" spans="1:49" hidden="1" outlineLevel="1" x14ac:dyDescent="0.2">
      <c r="A462" t="s">
        <v>952</v>
      </c>
      <c r="B462" s="7" t="s">
        <v>315</v>
      </c>
      <c r="C462" s="1">
        <f t="shared" si="77"/>
        <v>3469</v>
      </c>
      <c r="D462" s="7">
        <f>IF(N462&gt;0, RANK(N462,(N462:P462,Q462:AE462)),0)</f>
        <v>2</v>
      </c>
      <c r="E462" s="7">
        <f>IF(O462&gt;0,RANK(O462,(N462:P462,Q462:AE462)),0)</f>
        <v>1</v>
      </c>
      <c r="F462" s="7">
        <f t="shared" si="78"/>
        <v>5</v>
      </c>
      <c r="G462" s="45">
        <f t="shared" si="79"/>
        <v>1516</v>
      </c>
      <c r="H462" s="48">
        <f t="shared" si="80"/>
        <v>0.43701354857307584</v>
      </c>
      <c r="I462" s="6"/>
      <c r="J462" s="2">
        <f t="shared" si="81"/>
        <v>0.27010665897953301</v>
      </c>
      <c r="K462" s="2">
        <f t="shared" si="82"/>
        <v>0.70712020755260885</v>
      </c>
      <c r="L462" s="2">
        <f t="shared" si="83"/>
        <v>3.7474776592678004E-3</v>
      </c>
      <c r="M462" s="2">
        <f t="shared" si="84"/>
        <v>1.9025655808590343E-2</v>
      </c>
      <c r="N462" s="94">
        <v>937</v>
      </c>
      <c r="O462" s="94">
        <v>2453</v>
      </c>
      <c r="P462" s="94">
        <v>13</v>
      </c>
      <c r="Q462" s="1"/>
      <c r="R462" s="1"/>
      <c r="S462" s="1"/>
      <c r="T462" s="94"/>
      <c r="U462" s="94">
        <v>15</v>
      </c>
      <c r="V462" s="94">
        <v>6</v>
      </c>
      <c r="W462" s="1">
        <v>6</v>
      </c>
      <c r="X462" s="1">
        <v>8</v>
      </c>
      <c r="Y462" s="1">
        <v>23</v>
      </c>
      <c r="Z462" s="1">
        <v>8</v>
      </c>
      <c r="AA462" s="1"/>
      <c r="AB462" s="1"/>
      <c r="AG462" t="str">
        <f t="shared" si="85"/>
        <v>Waterbury</v>
      </c>
      <c r="AH462" t="s">
        <v>387</v>
      </c>
      <c r="AI462">
        <v>1</v>
      </c>
      <c r="AK462" s="77">
        <v>50</v>
      </c>
      <c r="AL462" s="79">
        <v>23</v>
      </c>
      <c r="AM462" s="79">
        <v>90</v>
      </c>
      <c r="AN462" s="82">
        <v>76975</v>
      </c>
      <c r="AO462" s="82">
        <f t="shared" si="86"/>
        <v>50023</v>
      </c>
      <c r="AP462" s="7" t="s">
        <v>656</v>
      </c>
      <c r="AQ462">
        <f t="shared" si="87"/>
        <v>5076975</v>
      </c>
      <c r="AU462">
        <v>49.75</v>
      </c>
      <c r="AV462">
        <v>1.52</v>
      </c>
      <c r="AW462">
        <v>48.23</v>
      </c>
    </row>
    <row r="463" spans="1:49" hidden="1" outlineLevel="1" x14ac:dyDescent="0.2">
      <c r="A463" t="s">
        <v>984</v>
      </c>
      <c r="B463" s="7" t="s">
        <v>315</v>
      </c>
      <c r="C463" s="1">
        <f t="shared" si="77"/>
        <v>818</v>
      </c>
      <c r="D463" s="7">
        <f>IF(N463&gt;0, RANK(N463,(N463:P463,Q463:AE463)),0)</f>
        <v>2</v>
      </c>
      <c r="E463" s="7">
        <f>IF(O463&gt;0,RANK(O463,(N463:P463,Q463:AE463)),0)</f>
        <v>1</v>
      </c>
      <c r="F463" s="7">
        <f t="shared" si="78"/>
        <v>3</v>
      </c>
      <c r="G463" s="45">
        <f t="shared" si="79"/>
        <v>493</v>
      </c>
      <c r="H463" s="48">
        <f t="shared" si="80"/>
        <v>0.60268948655256727</v>
      </c>
      <c r="I463" s="6"/>
      <c r="J463" s="2">
        <f t="shared" si="81"/>
        <v>0.17359413202933985</v>
      </c>
      <c r="K463" s="2">
        <f t="shared" si="82"/>
        <v>0.77628361858190709</v>
      </c>
      <c r="L463" s="2">
        <f t="shared" si="83"/>
        <v>1.8337408312958436E-2</v>
      </c>
      <c r="M463" s="2">
        <f t="shared" si="84"/>
        <v>3.1784841075794656E-2</v>
      </c>
      <c r="N463" s="94">
        <v>142</v>
      </c>
      <c r="O463" s="94">
        <v>635</v>
      </c>
      <c r="P463" s="94">
        <v>15</v>
      </c>
      <c r="Q463" s="1"/>
      <c r="R463" s="1"/>
      <c r="S463" s="1"/>
      <c r="T463" s="94"/>
      <c r="U463" s="94">
        <v>9</v>
      </c>
      <c r="V463" s="94">
        <v>2</v>
      </c>
      <c r="W463" s="1">
        <v>5</v>
      </c>
      <c r="X463" s="1">
        <v>2</v>
      </c>
      <c r="Y463" s="1">
        <v>7</v>
      </c>
      <c r="Z463" s="1">
        <v>1</v>
      </c>
      <c r="AA463" s="1"/>
      <c r="AB463" s="1"/>
      <c r="AG463" t="str">
        <f t="shared" si="85"/>
        <v>Waterford</v>
      </c>
      <c r="AH463" t="s">
        <v>317</v>
      </c>
      <c r="AI463">
        <v>1</v>
      </c>
      <c r="AK463" s="77">
        <v>50</v>
      </c>
      <c r="AL463" s="79">
        <v>5</v>
      </c>
      <c r="AM463" s="79">
        <v>80</v>
      </c>
      <c r="AN463" s="82">
        <v>77125</v>
      </c>
      <c r="AO463" s="82">
        <f t="shared" si="86"/>
        <v>50005</v>
      </c>
      <c r="AP463" s="7" t="s">
        <v>656</v>
      </c>
      <c r="AQ463">
        <f t="shared" si="87"/>
        <v>5077125</v>
      </c>
      <c r="AU463">
        <v>39.729999999999997</v>
      </c>
      <c r="AV463">
        <v>1.58</v>
      </c>
      <c r="AW463">
        <v>38.15</v>
      </c>
    </row>
    <row r="464" spans="1:49" hidden="1" outlineLevel="1" x14ac:dyDescent="0.2">
      <c r="A464" t="s">
        <v>610</v>
      </c>
      <c r="B464" s="7" t="s">
        <v>315</v>
      </c>
      <c r="C464" s="1">
        <f t="shared" si="77"/>
        <v>451</v>
      </c>
      <c r="D464" s="7">
        <f>IF(N464&gt;0, RANK(N464,(N464:P464,Q464:AE464)),0)</f>
        <v>2</v>
      </c>
      <c r="E464" s="7">
        <f>IF(O464&gt;0,RANK(O464,(N464:P464,Q464:AE464)),0)</f>
        <v>1</v>
      </c>
      <c r="F464" s="7">
        <f t="shared" si="78"/>
        <v>3</v>
      </c>
      <c r="G464" s="45">
        <f t="shared" si="79"/>
        <v>272</v>
      </c>
      <c r="H464" s="48">
        <f t="shared" si="80"/>
        <v>0.60310421286031046</v>
      </c>
      <c r="I464" s="6"/>
      <c r="J464" s="2">
        <f t="shared" si="81"/>
        <v>0.16629711751662971</v>
      </c>
      <c r="K464" s="2">
        <f t="shared" si="82"/>
        <v>0.76940133037694014</v>
      </c>
      <c r="L464" s="2">
        <f t="shared" si="83"/>
        <v>2.2172949002217297E-2</v>
      </c>
      <c r="M464" s="2">
        <f t="shared" si="84"/>
        <v>4.2128603104212889E-2</v>
      </c>
      <c r="N464" s="94">
        <v>75</v>
      </c>
      <c r="O464" s="94">
        <v>347</v>
      </c>
      <c r="P464" s="94">
        <v>10</v>
      </c>
      <c r="Q464" s="1"/>
      <c r="R464" s="1"/>
      <c r="S464" s="1"/>
      <c r="T464" s="94"/>
      <c r="U464" s="94">
        <v>6</v>
      </c>
      <c r="V464" s="94">
        <v>2</v>
      </c>
      <c r="W464" s="1">
        <v>3</v>
      </c>
      <c r="X464" s="1">
        <v>1</v>
      </c>
      <c r="Y464" s="1">
        <v>3</v>
      </c>
      <c r="Z464" s="1">
        <v>4</v>
      </c>
      <c r="AA464" s="1"/>
      <c r="AB464" s="1"/>
      <c r="AG464" t="str">
        <f t="shared" si="85"/>
        <v>Waterville</v>
      </c>
      <c r="AH464" t="s">
        <v>18</v>
      </c>
      <c r="AI464">
        <v>1</v>
      </c>
      <c r="AK464" s="77">
        <v>50</v>
      </c>
      <c r="AL464" s="79">
        <v>15</v>
      </c>
      <c r="AM464" s="79">
        <v>45</v>
      </c>
      <c r="AN464" s="82">
        <v>77425</v>
      </c>
      <c r="AO464" s="82">
        <f t="shared" si="86"/>
        <v>50015</v>
      </c>
      <c r="AP464" s="7" t="s">
        <v>656</v>
      </c>
      <c r="AQ464">
        <f t="shared" si="87"/>
        <v>5077425</v>
      </c>
      <c r="AU464">
        <v>16.41</v>
      </c>
      <c r="AV464">
        <v>0.01</v>
      </c>
      <c r="AW464">
        <v>16.399999999999999</v>
      </c>
    </row>
    <row r="465" spans="1:49" hidden="1" outlineLevel="1" x14ac:dyDescent="0.2">
      <c r="A465" t="s">
        <v>841</v>
      </c>
      <c r="B465" s="7" t="s">
        <v>315</v>
      </c>
      <c r="C465" s="1">
        <f t="shared" si="77"/>
        <v>1786</v>
      </c>
      <c r="D465" s="7">
        <f>IF(N465&gt;0, RANK(N465,(N465:P465,Q465:AE465)),0)</f>
        <v>2</v>
      </c>
      <c r="E465" s="7">
        <f>IF(O465&gt;0,RANK(O465,(N465:P465,Q465:AE465)),0)</f>
        <v>1</v>
      </c>
      <c r="F465" s="7">
        <f t="shared" si="78"/>
        <v>3</v>
      </c>
      <c r="G465" s="45">
        <f t="shared" si="79"/>
        <v>973</v>
      </c>
      <c r="H465" s="48">
        <f t="shared" si="80"/>
        <v>0.54479283314669658</v>
      </c>
      <c r="I465" s="6"/>
      <c r="J465" s="2">
        <f t="shared" si="81"/>
        <v>0.20212765957446807</v>
      </c>
      <c r="K465" s="2">
        <f t="shared" si="82"/>
        <v>0.74692049272116456</v>
      </c>
      <c r="L465" s="2">
        <f t="shared" si="83"/>
        <v>2.2396416573348264E-2</v>
      </c>
      <c r="M465" s="2">
        <f t="shared" si="84"/>
        <v>2.8555431131019073E-2</v>
      </c>
      <c r="N465" s="94">
        <v>361</v>
      </c>
      <c r="O465" s="94">
        <v>1334</v>
      </c>
      <c r="P465" s="94">
        <v>40</v>
      </c>
      <c r="Q465" s="1"/>
      <c r="R465" s="1"/>
      <c r="S465" s="1"/>
      <c r="T465" s="94"/>
      <c r="U465" s="94">
        <v>7</v>
      </c>
      <c r="V465" s="94">
        <v>5</v>
      </c>
      <c r="W465" s="1">
        <v>5</v>
      </c>
      <c r="X465" s="1">
        <v>6</v>
      </c>
      <c r="Y465" s="1">
        <v>23</v>
      </c>
      <c r="Z465" s="1">
        <v>5</v>
      </c>
      <c r="AA465" s="1"/>
      <c r="AB465" s="1"/>
      <c r="AG465" t="str">
        <f t="shared" si="85"/>
        <v>Weathersfield</v>
      </c>
      <c r="AH465" t="s">
        <v>104</v>
      </c>
      <c r="AI465">
        <v>1</v>
      </c>
      <c r="AK465" s="77">
        <v>50</v>
      </c>
      <c r="AL465" s="79">
        <v>27</v>
      </c>
      <c r="AM465" s="79">
        <v>100</v>
      </c>
      <c r="AN465" s="82">
        <v>77500</v>
      </c>
      <c r="AO465" s="82">
        <f t="shared" si="86"/>
        <v>50027</v>
      </c>
      <c r="AP465" s="7" t="s">
        <v>656</v>
      </c>
      <c r="AQ465">
        <f t="shared" si="87"/>
        <v>5077500</v>
      </c>
      <c r="AU465">
        <v>44.18</v>
      </c>
      <c r="AV465">
        <v>0.41</v>
      </c>
      <c r="AW465">
        <v>43.78</v>
      </c>
    </row>
    <row r="466" spans="1:49" hidden="1" outlineLevel="1" x14ac:dyDescent="0.2">
      <c r="A466" t="s">
        <v>504</v>
      </c>
      <c r="B466" s="7" t="s">
        <v>315</v>
      </c>
      <c r="C466" s="1">
        <f t="shared" si="77"/>
        <v>726</v>
      </c>
      <c r="D466" s="7">
        <f>IF(N466&gt;0, RANK(N466,(N466:P466,Q466:AE466)),0)</f>
        <v>2</v>
      </c>
      <c r="E466" s="7">
        <f>IF(O466&gt;0,RANK(O466,(N466:P466,Q466:AE466)),0)</f>
        <v>1</v>
      </c>
      <c r="F466" s="7">
        <f t="shared" si="78"/>
        <v>3</v>
      </c>
      <c r="G466" s="45">
        <f t="shared" si="79"/>
        <v>408</v>
      </c>
      <c r="H466" s="48">
        <f t="shared" si="80"/>
        <v>0.56198347107438018</v>
      </c>
      <c r="I466" s="6"/>
      <c r="J466" s="2">
        <f t="shared" si="81"/>
        <v>0.18732782369146006</v>
      </c>
      <c r="K466" s="2">
        <f t="shared" si="82"/>
        <v>0.74931129476584024</v>
      </c>
      <c r="L466" s="2">
        <f t="shared" si="83"/>
        <v>2.8925619834710745E-2</v>
      </c>
      <c r="M466" s="2">
        <f t="shared" si="84"/>
        <v>3.4435261707988954E-2</v>
      </c>
      <c r="N466" s="94">
        <v>136</v>
      </c>
      <c r="O466" s="94">
        <v>544</v>
      </c>
      <c r="P466" s="94">
        <v>21</v>
      </c>
      <c r="Q466" s="1"/>
      <c r="R466" s="1"/>
      <c r="S466" s="1"/>
      <c r="T466" s="94"/>
      <c r="U466" s="94">
        <v>0</v>
      </c>
      <c r="V466" s="94">
        <v>5</v>
      </c>
      <c r="W466" s="1">
        <v>4</v>
      </c>
      <c r="X466" s="1">
        <v>4</v>
      </c>
      <c r="Y466" s="1">
        <v>7</v>
      </c>
      <c r="Z466" s="1">
        <v>5</v>
      </c>
      <c r="AA466" s="1"/>
      <c r="AB466" s="1"/>
      <c r="AG466" t="str">
        <f t="shared" si="85"/>
        <v>Wells</v>
      </c>
      <c r="AH466" t="s">
        <v>102</v>
      </c>
      <c r="AI466">
        <v>1</v>
      </c>
      <c r="AK466" s="77">
        <v>50</v>
      </c>
      <c r="AL466" s="79">
        <v>21</v>
      </c>
      <c r="AM466" s="79">
        <v>130</v>
      </c>
      <c r="AN466" s="82">
        <v>77950</v>
      </c>
      <c r="AO466" s="82">
        <f t="shared" si="86"/>
        <v>50021</v>
      </c>
      <c r="AP466" s="7" t="s">
        <v>656</v>
      </c>
      <c r="AQ466">
        <f t="shared" si="87"/>
        <v>5077950</v>
      </c>
      <c r="AU466">
        <v>23.36</v>
      </c>
      <c r="AV466">
        <v>0.8</v>
      </c>
      <c r="AW466">
        <v>22.55</v>
      </c>
    </row>
    <row r="467" spans="1:49" hidden="1" outlineLevel="1" x14ac:dyDescent="0.2">
      <c r="A467" t="s">
        <v>842</v>
      </c>
      <c r="B467" s="7" t="s">
        <v>315</v>
      </c>
      <c r="C467" s="1">
        <f t="shared" si="77"/>
        <v>351</v>
      </c>
      <c r="D467" s="7">
        <f>IF(N467&gt;0, RANK(N467,(N467:P467,Q467:AE467)),0)</f>
        <v>2</v>
      </c>
      <c r="E467" s="7">
        <f>IF(O467&gt;0,RANK(O467,(N467:P467,Q467:AE467)),0)</f>
        <v>1</v>
      </c>
      <c r="F467" s="7">
        <f t="shared" si="78"/>
        <v>5</v>
      </c>
      <c r="G467" s="45">
        <f t="shared" si="79"/>
        <v>139</v>
      </c>
      <c r="H467" s="48">
        <f t="shared" si="80"/>
        <v>0.39601139601139601</v>
      </c>
      <c r="I467" s="6"/>
      <c r="J467" s="2">
        <f t="shared" si="81"/>
        <v>0.28490028490028491</v>
      </c>
      <c r="K467" s="2">
        <f t="shared" si="82"/>
        <v>0.68091168091168086</v>
      </c>
      <c r="L467" s="2">
        <f t="shared" si="83"/>
        <v>5.6980056980056983E-3</v>
      </c>
      <c r="M467" s="2">
        <f t="shared" si="84"/>
        <v>2.8490028490028591E-2</v>
      </c>
      <c r="N467" s="94">
        <v>100</v>
      </c>
      <c r="O467" s="94">
        <v>239</v>
      </c>
      <c r="P467" s="94">
        <v>2</v>
      </c>
      <c r="Q467" s="1"/>
      <c r="R467" s="1"/>
      <c r="S467" s="1"/>
      <c r="T467" s="94"/>
      <c r="U467" s="94">
        <v>0</v>
      </c>
      <c r="V467" s="94">
        <v>0</v>
      </c>
      <c r="W467" s="1">
        <v>3</v>
      </c>
      <c r="X467" s="1">
        <v>2</v>
      </c>
      <c r="Y467" s="1">
        <v>2</v>
      </c>
      <c r="Z467" s="1">
        <v>3</v>
      </c>
      <c r="AA467" s="1"/>
      <c r="AB467" s="1"/>
      <c r="AG467" t="str">
        <f t="shared" si="85"/>
        <v>West Fairlee</v>
      </c>
      <c r="AH467" t="s">
        <v>968</v>
      </c>
      <c r="AI467">
        <v>1</v>
      </c>
      <c r="AK467" s="77">
        <v>50</v>
      </c>
      <c r="AL467" s="79">
        <v>17</v>
      </c>
      <c r="AM467" s="79">
        <v>80</v>
      </c>
      <c r="AN467" s="82">
        <v>79975</v>
      </c>
      <c r="AO467" s="82">
        <f t="shared" si="86"/>
        <v>50017</v>
      </c>
      <c r="AP467" s="7" t="s">
        <v>656</v>
      </c>
      <c r="AQ467">
        <f t="shared" si="87"/>
        <v>5079975</v>
      </c>
      <c r="AU467">
        <v>22.83</v>
      </c>
      <c r="AV467">
        <v>0.22</v>
      </c>
      <c r="AW467">
        <v>22.6</v>
      </c>
    </row>
    <row r="468" spans="1:49" hidden="1" outlineLevel="1" x14ac:dyDescent="0.2">
      <c r="A468" t="s">
        <v>985</v>
      </c>
      <c r="B468" s="7" t="s">
        <v>315</v>
      </c>
      <c r="C468" s="1">
        <f t="shared" si="77"/>
        <v>150</v>
      </c>
      <c r="D468" s="7">
        <f>IF(N468&gt;0, RANK(N468,(N468:P468,Q468:AE468)),0)</f>
        <v>2</v>
      </c>
      <c r="E468" s="7">
        <f>IF(O468&gt;0,RANK(O468,(N468:P468,Q468:AE468)),0)</f>
        <v>1</v>
      </c>
      <c r="F468" s="7">
        <f t="shared" si="78"/>
        <v>0</v>
      </c>
      <c r="G468" s="45">
        <f t="shared" si="79"/>
        <v>79</v>
      </c>
      <c r="H468" s="48">
        <f t="shared" si="80"/>
        <v>0.52666666666666662</v>
      </c>
      <c r="I468" s="6"/>
      <c r="J468" s="2">
        <f t="shared" si="81"/>
        <v>0.16666666666666666</v>
      </c>
      <c r="K468" s="2">
        <f t="shared" si="82"/>
        <v>0.69333333333333336</v>
      </c>
      <c r="L468" s="2">
        <f t="shared" si="83"/>
        <v>0</v>
      </c>
      <c r="M468" s="2">
        <f t="shared" si="84"/>
        <v>0.14000000000000001</v>
      </c>
      <c r="N468" s="94">
        <v>25</v>
      </c>
      <c r="O468" s="94">
        <v>104</v>
      </c>
      <c r="P468" s="94">
        <v>0</v>
      </c>
      <c r="Q468" s="1"/>
      <c r="R468" s="1"/>
      <c r="S468" s="1"/>
      <c r="T468" s="94"/>
      <c r="U468" s="94">
        <v>0</v>
      </c>
      <c r="V468" s="94">
        <v>2</v>
      </c>
      <c r="W468" s="1">
        <v>0</v>
      </c>
      <c r="X468" s="1">
        <v>1</v>
      </c>
      <c r="Y468" s="1">
        <v>3</v>
      </c>
      <c r="Z468" s="1">
        <v>15</v>
      </c>
      <c r="AA468" s="1"/>
      <c r="AB468" s="1"/>
      <c r="AG468" t="str">
        <f t="shared" si="85"/>
        <v>West Haven</v>
      </c>
      <c r="AH468" t="s">
        <v>102</v>
      </c>
      <c r="AI468">
        <v>1</v>
      </c>
      <c r="AK468" s="77">
        <v>50</v>
      </c>
      <c r="AL468" s="79">
        <v>21</v>
      </c>
      <c r="AM468" s="79">
        <v>135</v>
      </c>
      <c r="AN468" s="82">
        <v>80875</v>
      </c>
      <c r="AO468" s="82">
        <f t="shared" si="86"/>
        <v>50021</v>
      </c>
      <c r="AP468" s="7" t="s">
        <v>656</v>
      </c>
      <c r="AQ468">
        <f t="shared" si="87"/>
        <v>5080875</v>
      </c>
      <c r="AU468">
        <v>28.49</v>
      </c>
      <c r="AV468">
        <v>0.49</v>
      </c>
      <c r="AW468">
        <v>28</v>
      </c>
    </row>
    <row r="469" spans="1:49" hidden="1" outlineLevel="1" x14ac:dyDescent="0.2">
      <c r="A469" t="s">
        <v>843</v>
      </c>
      <c r="B469" s="7" t="s">
        <v>315</v>
      </c>
      <c r="C469" s="1">
        <f t="shared" si="77"/>
        <v>1154</v>
      </c>
      <c r="D469" s="7">
        <f>IF(N469&gt;0, RANK(N469,(N469:P469,Q469:AE469)),0)</f>
        <v>2</v>
      </c>
      <c r="E469" s="7">
        <f>IF(O469&gt;0,RANK(O469,(N469:P469,Q469:AE469)),0)</f>
        <v>1</v>
      </c>
      <c r="F469" s="7">
        <f t="shared" si="78"/>
        <v>3</v>
      </c>
      <c r="G469" s="45">
        <f t="shared" si="79"/>
        <v>705</v>
      </c>
      <c r="H469" s="48">
        <f t="shared" si="80"/>
        <v>0.6109185441941074</v>
      </c>
      <c r="I469" s="6"/>
      <c r="J469" s="2">
        <f t="shared" si="81"/>
        <v>0.15424610051993068</v>
      </c>
      <c r="K469" s="2">
        <f t="shared" si="82"/>
        <v>0.76516464471403811</v>
      </c>
      <c r="L469" s="2">
        <f t="shared" si="83"/>
        <v>2.9462738301559793E-2</v>
      </c>
      <c r="M469" s="2">
        <f t="shared" si="84"/>
        <v>5.1126516464471389E-2</v>
      </c>
      <c r="N469" s="94">
        <v>178</v>
      </c>
      <c r="O469" s="94">
        <v>883</v>
      </c>
      <c r="P469" s="94">
        <v>34</v>
      </c>
      <c r="Q469" s="1"/>
      <c r="R469" s="1"/>
      <c r="S469" s="1"/>
      <c r="T469" s="94"/>
      <c r="U469" s="94">
        <v>6</v>
      </c>
      <c r="V469" s="94">
        <v>3</v>
      </c>
      <c r="W469" s="1">
        <v>6</v>
      </c>
      <c r="X469" s="1">
        <v>9</v>
      </c>
      <c r="Y469" s="1">
        <v>21</v>
      </c>
      <c r="Z469" s="1">
        <v>14</v>
      </c>
      <c r="AA469" s="1"/>
      <c r="AB469" s="1"/>
      <c r="AG469" t="str">
        <f t="shared" si="85"/>
        <v>West Rutland</v>
      </c>
      <c r="AH469" t="s">
        <v>102</v>
      </c>
      <c r="AI469">
        <v>1</v>
      </c>
      <c r="AK469" s="77">
        <v>50</v>
      </c>
      <c r="AL469" s="79">
        <v>21</v>
      </c>
      <c r="AM469" s="79">
        <v>140</v>
      </c>
      <c r="AN469" s="82">
        <v>82300</v>
      </c>
      <c r="AO469" s="82">
        <f t="shared" si="86"/>
        <v>50021</v>
      </c>
      <c r="AP469" s="7" t="s">
        <v>656</v>
      </c>
      <c r="AQ469">
        <f t="shared" si="87"/>
        <v>5082300</v>
      </c>
      <c r="AU469">
        <v>18</v>
      </c>
      <c r="AV469">
        <v>0</v>
      </c>
      <c r="AW469">
        <v>18</v>
      </c>
    </row>
    <row r="470" spans="1:49" hidden="1" outlineLevel="1" x14ac:dyDescent="0.2">
      <c r="A470" t="s">
        <v>844</v>
      </c>
      <c r="B470" s="7" t="s">
        <v>315</v>
      </c>
      <c r="C470" s="1">
        <f t="shared" si="77"/>
        <v>836</v>
      </c>
      <c r="D470" s="7">
        <f>IF(N470&gt;0, RANK(N470,(N470:P470,Q470:AE470)),0)</f>
        <v>2</v>
      </c>
      <c r="E470" s="7">
        <f>IF(O470&gt;0,RANK(O470,(N470:P470,Q470:AE470)),0)</f>
        <v>1</v>
      </c>
      <c r="F470" s="7">
        <f t="shared" si="78"/>
        <v>4</v>
      </c>
      <c r="G470" s="45">
        <f t="shared" si="79"/>
        <v>366</v>
      </c>
      <c r="H470" s="48">
        <f t="shared" si="80"/>
        <v>0.43779904306220097</v>
      </c>
      <c r="I470" s="6"/>
      <c r="J470" s="2">
        <f t="shared" si="81"/>
        <v>0.26555023923444976</v>
      </c>
      <c r="K470" s="2">
        <f t="shared" si="82"/>
        <v>0.70334928229665072</v>
      </c>
      <c r="L470" s="2">
        <f t="shared" si="83"/>
        <v>7.1770334928229667E-3</v>
      </c>
      <c r="M470" s="2">
        <f t="shared" si="84"/>
        <v>2.3923444976076551E-2</v>
      </c>
      <c r="N470" s="94">
        <v>222</v>
      </c>
      <c r="O470" s="94">
        <v>588</v>
      </c>
      <c r="P470" s="94">
        <v>6</v>
      </c>
      <c r="Q470" s="1"/>
      <c r="R470" s="1"/>
      <c r="S470" s="1"/>
      <c r="T470" s="94"/>
      <c r="U470" s="94">
        <v>1</v>
      </c>
      <c r="V470" s="94">
        <v>3</v>
      </c>
      <c r="W470" s="1">
        <v>1</v>
      </c>
      <c r="X470" s="1">
        <v>7</v>
      </c>
      <c r="Y470" s="1">
        <v>2</v>
      </c>
      <c r="Z470" s="1">
        <v>6</v>
      </c>
      <c r="AA470" s="1"/>
      <c r="AB470" s="1"/>
      <c r="AG470" t="str">
        <f t="shared" si="85"/>
        <v>West Windsor</v>
      </c>
      <c r="AH470" t="s">
        <v>104</v>
      </c>
      <c r="AI470">
        <v>1</v>
      </c>
      <c r="AK470" s="77">
        <v>50</v>
      </c>
      <c r="AL470" s="79">
        <v>27</v>
      </c>
      <c r="AM470" s="79">
        <v>110</v>
      </c>
      <c r="AN470" s="82">
        <v>83050</v>
      </c>
      <c r="AO470" s="82">
        <f t="shared" si="86"/>
        <v>50027</v>
      </c>
      <c r="AP470" s="7" t="s">
        <v>656</v>
      </c>
      <c r="AQ470">
        <f t="shared" si="87"/>
        <v>5083050</v>
      </c>
      <c r="AU470">
        <v>24.72</v>
      </c>
      <c r="AV470">
        <v>0.02</v>
      </c>
      <c r="AW470">
        <v>24.7</v>
      </c>
    </row>
    <row r="471" spans="1:49" hidden="1" outlineLevel="1" x14ac:dyDescent="0.2">
      <c r="A471" t="s">
        <v>611</v>
      </c>
      <c r="B471" s="7" t="s">
        <v>315</v>
      </c>
      <c r="C471" s="1">
        <f t="shared" si="77"/>
        <v>343</v>
      </c>
      <c r="D471" s="7">
        <f>IF(N471&gt;0, RANK(N471,(N471:P471,Q471:AE471)),0)</f>
        <v>2</v>
      </c>
      <c r="E471" s="7">
        <f>IF(O471&gt;0,RANK(O471,(N471:P471,Q471:AE471)),0)</f>
        <v>1</v>
      </c>
      <c r="F471" s="7">
        <f t="shared" si="78"/>
        <v>5</v>
      </c>
      <c r="G471" s="45">
        <f t="shared" si="79"/>
        <v>173</v>
      </c>
      <c r="H471" s="48">
        <f t="shared" si="80"/>
        <v>0.50437317784256563</v>
      </c>
      <c r="I471" s="6"/>
      <c r="J471" s="2">
        <f t="shared" si="81"/>
        <v>0.21865889212827988</v>
      </c>
      <c r="K471" s="2">
        <f t="shared" si="82"/>
        <v>0.72303206997084546</v>
      </c>
      <c r="L471" s="2">
        <f t="shared" si="83"/>
        <v>8.7463556851311956E-3</v>
      </c>
      <c r="M471" s="2">
        <f t="shared" si="84"/>
        <v>4.9562682215743406E-2</v>
      </c>
      <c r="N471" s="94">
        <v>75</v>
      </c>
      <c r="O471" s="94">
        <v>248</v>
      </c>
      <c r="P471" s="94">
        <v>3</v>
      </c>
      <c r="Q471" s="1"/>
      <c r="R471" s="1"/>
      <c r="S471" s="1"/>
      <c r="T471" s="94"/>
      <c r="U471" s="94">
        <v>4</v>
      </c>
      <c r="V471" s="94">
        <v>0</v>
      </c>
      <c r="W471" s="1">
        <v>3</v>
      </c>
      <c r="X471" s="1">
        <v>2</v>
      </c>
      <c r="Y471" s="1">
        <v>6</v>
      </c>
      <c r="Z471" s="1">
        <v>2</v>
      </c>
      <c r="AA471" s="1"/>
      <c r="AB471" s="1"/>
      <c r="AG471" t="str">
        <f t="shared" si="85"/>
        <v>Westfield</v>
      </c>
      <c r="AH471" t="s">
        <v>19</v>
      </c>
      <c r="AI471">
        <v>1</v>
      </c>
      <c r="AK471" s="77">
        <v>50</v>
      </c>
      <c r="AL471" s="79">
        <v>19</v>
      </c>
      <c r="AM471" s="79">
        <v>90</v>
      </c>
      <c r="AN471" s="82">
        <v>80200</v>
      </c>
      <c r="AO471" s="82">
        <f t="shared" si="86"/>
        <v>50019</v>
      </c>
      <c r="AP471" s="7" t="s">
        <v>656</v>
      </c>
      <c r="AQ471">
        <f t="shared" si="87"/>
        <v>5080200</v>
      </c>
      <c r="AU471">
        <v>40.18</v>
      </c>
      <c r="AV471">
        <v>0</v>
      </c>
      <c r="AW471">
        <v>40.17</v>
      </c>
    </row>
    <row r="472" spans="1:49" hidden="1" outlineLevel="1" x14ac:dyDescent="0.2">
      <c r="A472" t="s">
        <v>888</v>
      </c>
      <c r="B472" s="7" t="s">
        <v>315</v>
      </c>
      <c r="C472" s="1">
        <f t="shared" si="77"/>
        <v>1413</v>
      </c>
      <c r="D472" s="7">
        <f>IF(N472&gt;0, RANK(N472,(N472:P472,Q472:AE472)),0)</f>
        <v>2</v>
      </c>
      <c r="E472" s="7">
        <f>IF(O472&gt;0,RANK(O472,(N472:P472,Q472:AE472)),0)</f>
        <v>1</v>
      </c>
      <c r="F472" s="7">
        <f t="shared" si="78"/>
        <v>5</v>
      </c>
      <c r="G472" s="45">
        <f t="shared" si="79"/>
        <v>743</v>
      </c>
      <c r="H472" s="48">
        <f t="shared" si="80"/>
        <v>0.52583156404812459</v>
      </c>
      <c r="I472" s="6"/>
      <c r="J472" s="2">
        <f t="shared" si="81"/>
        <v>0.2300070771408351</v>
      </c>
      <c r="K472" s="2">
        <f t="shared" si="82"/>
        <v>0.75583864118895971</v>
      </c>
      <c r="L472" s="2">
        <f t="shared" si="83"/>
        <v>1.4154281670205238E-3</v>
      </c>
      <c r="M472" s="2">
        <f t="shared" si="84"/>
        <v>1.2738853503184636E-2</v>
      </c>
      <c r="N472" s="94">
        <v>325</v>
      </c>
      <c r="O472" s="94">
        <v>1068</v>
      </c>
      <c r="P472" s="94">
        <v>2</v>
      </c>
      <c r="Q472" s="1"/>
      <c r="R472" s="1"/>
      <c r="S472" s="1"/>
      <c r="T472" s="94"/>
      <c r="U472" s="94">
        <v>7</v>
      </c>
      <c r="V472" s="94">
        <v>2</v>
      </c>
      <c r="W472" s="1">
        <v>0</v>
      </c>
      <c r="X472" s="1">
        <v>2</v>
      </c>
      <c r="Y472" s="1">
        <v>6</v>
      </c>
      <c r="Z472" s="1">
        <v>1</v>
      </c>
      <c r="AA472" s="1"/>
      <c r="AB472" s="1"/>
      <c r="AG472" t="str">
        <f t="shared" si="85"/>
        <v>Westford</v>
      </c>
      <c r="AH472" t="s">
        <v>318</v>
      </c>
      <c r="AI472">
        <v>1</v>
      </c>
      <c r="AK472" s="77">
        <v>50</v>
      </c>
      <c r="AL472" s="79">
        <v>7</v>
      </c>
      <c r="AM472" s="79">
        <v>80</v>
      </c>
      <c r="AN472" s="82">
        <v>80350</v>
      </c>
      <c r="AO472" s="82">
        <f t="shared" si="86"/>
        <v>50007</v>
      </c>
      <c r="AP472" s="7" t="s">
        <v>656</v>
      </c>
      <c r="AQ472">
        <f t="shared" si="87"/>
        <v>5080350</v>
      </c>
      <c r="AU472">
        <v>39.29</v>
      </c>
      <c r="AV472">
        <v>0.03</v>
      </c>
      <c r="AW472">
        <v>39.26</v>
      </c>
    </row>
    <row r="473" spans="1:49" hidden="1" outlineLevel="1" x14ac:dyDescent="0.2">
      <c r="A473" t="s">
        <v>889</v>
      </c>
      <c r="B473" s="7" t="s">
        <v>315</v>
      </c>
      <c r="C473" s="1">
        <f t="shared" si="77"/>
        <v>1770</v>
      </c>
      <c r="D473" s="7">
        <f>IF(N473&gt;0, RANK(N473,(N473:P473,Q473:AE473)),0)</f>
        <v>2</v>
      </c>
      <c r="E473" s="7">
        <f>IF(O473&gt;0,RANK(O473,(N473:P473,Q473:AE473)),0)</f>
        <v>1</v>
      </c>
      <c r="F473" s="7">
        <f t="shared" si="78"/>
        <v>4</v>
      </c>
      <c r="G473" s="45">
        <f t="shared" si="79"/>
        <v>99</v>
      </c>
      <c r="H473" s="48">
        <f t="shared" si="80"/>
        <v>5.5932203389830508E-2</v>
      </c>
      <c r="I473" s="6"/>
      <c r="J473" s="2">
        <f t="shared" si="81"/>
        <v>0.4401129943502825</v>
      </c>
      <c r="K473" s="2">
        <f t="shared" si="82"/>
        <v>0.49604519774011302</v>
      </c>
      <c r="L473" s="2">
        <f t="shared" si="83"/>
        <v>1.0734463276836158E-2</v>
      </c>
      <c r="M473" s="2">
        <f t="shared" si="84"/>
        <v>5.3107344632768318E-2</v>
      </c>
      <c r="N473" s="94">
        <v>779</v>
      </c>
      <c r="O473" s="94">
        <v>878</v>
      </c>
      <c r="P473" s="94">
        <v>19</v>
      </c>
      <c r="Q473" s="1"/>
      <c r="R473" s="1"/>
      <c r="S473" s="1"/>
      <c r="T473" s="94"/>
      <c r="U473" s="94">
        <v>5</v>
      </c>
      <c r="V473" s="94">
        <v>7</v>
      </c>
      <c r="W473" s="1">
        <v>12</v>
      </c>
      <c r="X473" s="1">
        <v>8</v>
      </c>
      <c r="Y473" s="1">
        <v>50</v>
      </c>
      <c r="Z473" s="1">
        <v>12</v>
      </c>
      <c r="AA473" s="1"/>
      <c r="AB473" s="1"/>
      <c r="AG473" t="str">
        <f t="shared" si="85"/>
        <v>Westminster</v>
      </c>
      <c r="AH473" t="s">
        <v>103</v>
      </c>
      <c r="AI473">
        <v>1</v>
      </c>
      <c r="AK473" s="77">
        <v>50</v>
      </c>
      <c r="AL473" s="79">
        <v>25</v>
      </c>
      <c r="AM473" s="79">
        <v>95</v>
      </c>
      <c r="AN473" s="82">
        <v>81400</v>
      </c>
      <c r="AO473" s="82">
        <f t="shared" si="86"/>
        <v>50025</v>
      </c>
      <c r="AP473" s="7" t="s">
        <v>656</v>
      </c>
      <c r="AQ473">
        <f t="shared" si="87"/>
        <v>5081400</v>
      </c>
      <c r="AU473">
        <v>46.12</v>
      </c>
      <c r="AV473">
        <v>0.03</v>
      </c>
      <c r="AW473">
        <v>46.08</v>
      </c>
    </row>
    <row r="474" spans="1:49" hidden="1" outlineLevel="1" x14ac:dyDescent="0.2">
      <c r="A474" t="s">
        <v>845</v>
      </c>
      <c r="B474" s="7" t="s">
        <v>315</v>
      </c>
      <c r="C474" s="1">
        <f t="shared" si="77"/>
        <v>233</v>
      </c>
      <c r="D474" s="7">
        <f>IF(N474&gt;0, RANK(N474,(N474:P474,Q474:AE474)),0)</f>
        <v>2</v>
      </c>
      <c r="E474" s="7">
        <f>IF(O474&gt;0,RANK(O474,(N474:P474,Q474:AE474)),0)</f>
        <v>1</v>
      </c>
      <c r="F474" s="7">
        <f t="shared" si="78"/>
        <v>3</v>
      </c>
      <c r="G474" s="45">
        <f t="shared" si="79"/>
        <v>124</v>
      </c>
      <c r="H474" s="48">
        <f t="shared" si="80"/>
        <v>0.53218884120171672</v>
      </c>
      <c r="I474" s="6"/>
      <c r="J474" s="2">
        <f t="shared" si="81"/>
        <v>0.20600858369098712</v>
      </c>
      <c r="K474" s="2">
        <f t="shared" si="82"/>
        <v>0.7381974248927039</v>
      </c>
      <c r="L474" s="2">
        <f t="shared" si="83"/>
        <v>1.7167381974248927E-2</v>
      </c>
      <c r="M474" s="2">
        <f t="shared" si="84"/>
        <v>3.8626609442060103E-2</v>
      </c>
      <c r="N474" s="94">
        <v>48</v>
      </c>
      <c r="O474" s="94">
        <v>172</v>
      </c>
      <c r="P474" s="94">
        <v>4</v>
      </c>
      <c r="Q474" s="1"/>
      <c r="R474" s="1"/>
      <c r="S474" s="1"/>
      <c r="T474" s="94"/>
      <c r="U474" s="94">
        <v>1</v>
      </c>
      <c r="V474" s="94">
        <v>1</v>
      </c>
      <c r="W474" s="1">
        <v>3</v>
      </c>
      <c r="X474" s="1">
        <v>0</v>
      </c>
      <c r="Y474" s="1">
        <v>3</v>
      </c>
      <c r="Z474" s="1">
        <v>1</v>
      </c>
      <c r="AA474" s="1"/>
      <c r="AB474" s="1"/>
      <c r="AG474" t="str">
        <f t="shared" si="85"/>
        <v>Westmore</v>
      </c>
      <c r="AH474" t="s">
        <v>19</v>
      </c>
      <c r="AI474">
        <v>1</v>
      </c>
      <c r="AK474" s="77">
        <v>50</v>
      </c>
      <c r="AL474" s="79">
        <v>19</v>
      </c>
      <c r="AM474" s="79">
        <v>95</v>
      </c>
      <c r="AN474" s="82">
        <v>81700</v>
      </c>
      <c r="AO474" s="82">
        <f t="shared" si="86"/>
        <v>50019</v>
      </c>
      <c r="AP474" s="7" t="s">
        <v>656</v>
      </c>
      <c r="AQ474">
        <f t="shared" si="87"/>
        <v>5081700</v>
      </c>
      <c r="AU474">
        <v>37.46</v>
      </c>
      <c r="AV474">
        <v>2.94</v>
      </c>
      <c r="AW474">
        <v>34.520000000000003</v>
      </c>
    </row>
    <row r="475" spans="1:49" hidden="1" outlineLevel="1" x14ac:dyDescent="0.2">
      <c r="A475" t="s">
        <v>986</v>
      </c>
      <c r="B475" s="7" t="s">
        <v>315</v>
      </c>
      <c r="C475" s="1">
        <f t="shared" si="77"/>
        <v>454</v>
      </c>
      <c r="D475" s="7">
        <f>IF(N475&gt;0, RANK(N475,(N475:P475,Q475:AE475)),0)</f>
        <v>2</v>
      </c>
      <c r="E475" s="7">
        <f>IF(O475&gt;0,RANK(O475,(N475:P475,Q475:AE475)),0)</f>
        <v>1</v>
      </c>
      <c r="F475" s="7">
        <f t="shared" si="78"/>
        <v>3</v>
      </c>
      <c r="G475" s="45">
        <f t="shared" si="79"/>
        <v>190</v>
      </c>
      <c r="H475" s="48">
        <f t="shared" si="80"/>
        <v>0.41850220264317178</v>
      </c>
      <c r="I475" s="6"/>
      <c r="J475" s="2">
        <f t="shared" si="81"/>
        <v>0.27753303964757708</v>
      </c>
      <c r="K475" s="2">
        <f t="shared" si="82"/>
        <v>0.69603524229074887</v>
      </c>
      <c r="L475" s="2">
        <f t="shared" si="83"/>
        <v>1.1013215859030838E-2</v>
      </c>
      <c r="M475" s="2">
        <f t="shared" si="84"/>
        <v>1.5418502202643266E-2</v>
      </c>
      <c r="N475" s="94">
        <v>126</v>
      </c>
      <c r="O475" s="94">
        <v>316</v>
      </c>
      <c r="P475" s="94">
        <v>5</v>
      </c>
      <c r="Q475" s="1"/>
      <c r="R475" s="1"/>
      <c r="S475" s="1"/>
      <c r="T475" s="94"/>
      <c r="U475" s="94">
        <v>0</v>
      </c>
      <c r="V475" s="94">
        <v>0</v>
      </c>
      <c r="W475" s="1">
        <v>2</v>
      </c>
      <c r="X475" s="1">
        <v>0</v>
      </c>
      <c r="Y475" s="1">
        <v>0</v>
      </c>
      <c r="Z475" s="1">
        <v>5</v>
      </c>
      <c r="AA475" s="1"/>
      <c r="AB475" s="1"/>
      <c r="AG475" t="str">
        <f t="shared" si="85"/>
        <v>Weston</v>
      </c>
      <c r="AH475" t="s">
        <v>104</v>
      </c>
      <c r="AI475">
        <v>1</v>
      </c>
      <c r="AK475" s="77">
        <v>50</v>
      </c>
      <c r="AL475" s="79">
        <v>27</v>
      </c>
      <c r="AM475" s="79">
        <v>105</v>
      </c>
      <c r="AN475" s="82">
        <v>82000</v>
      </c>
      <c r="AO475" s="82">
        <f t="shared" si="86"/>
        <v>50027</v>
      </c>
      <c r="AP475" s="7" t="s">
        <v>656</v>
      </c>
      <c r="AQ475">
        <f t="shared" si="87"/>
        <v>5082000</v>
      </c>
      <c r="AU475">
        <v>35.17</v>
      </c>
      <c r="AV475">
        <v>0.08</v>
      </c>
      <c r="AW475">
        <v>35.090000000000003</v>
      </c>
    </row>
    <row r="476" spans="1:49" hidden="1" outlineLevel="1" x14ac:dyDescent="0.2">
      <c r="A476" t="s">
        <v>846</v>
      </c>
      <c r="B476" s="7" t="s">
        <v>315</v>
      </c>
      <c r="C476" s="1">
        <f t="shared" si="77"/>
        <v>604</v>
      </c>
      <c r="D476" s="7">
        <f>IF(N476&gt;0, RANK(N476,(N476:P476,Q476:AE476)),0)</f>
        <v>2</v>
      </c>
      <c r="E476" s="7">
        <f>IF(O476&gt;0,RANK(O476,(N476:P476,Q476:AE476)),0)</f>
        <v>1</v>
      </c>
      <c r="F476" s="7">
        <f t="shared" si="78"/>
        <v>0</v>
      </c>
      <c r="G476" s="45">
        <f t="shared" si="79"/>
        <v>159</v>
      </c>
      <c r="H476" s="48">
        <f t="shared" si="80"/>
        <v>0.26324503311258279</v>
      </c>
      <c r="I476" s="6"/>
      <c r="J476" s="2">
        <f t="shared" si="81"/>
        <v>0.36589403973509932</v>
      </c>
      <c r="K476" s="2">
        <f t="shared" si="82"/>
        <v>0.62913907284768211</v>
      </c>
      <c r="L476" s="2">
        <f t="shared" si="83"/>
        <v>0</v>
      </c>
      <c r="M476" s="2">
        <f t="shared" si="84"/>
        <v>4.9668874172185129E-3</v>
      </c>
      <c r="N476" s="94">
        <v>221</v>
      </c>
      <c r="O476" s="94">
        <v>380</v>
      </c>
      <c r="P476" s="94">
        <v>0</v>
      </c>
      <c r="Q476" s="1"/>
      <c r="R476" s="1"/>
      <c r="S476" s="1"/>
      <c r="T476" s="94"/>
      <c r="U476" s="94">
        <v>1</v>
      </c>
      <c r="V476" s="94">
        <v>0</v>
      </c>
      <c r="W476" s="1">
        <v>0</v>
      </c>
      <c r="X476" s="1">
        <v>0</v>
      </c>
      <c r="Y476" s="1">
        <v>2</v>
      </c>
      <c r="Z476" s="1">
        <v>0</v>
      </c>
      <c r="AA476" s="1"/>
      <c r="AB476" s="1"/>
      <c r="AG476" t="str">
        <f t="shared" si="85"/>
        <v>Weybridge</v>
      </c>
      <c r="AH476" t="s">
        <v>314</v>
      </c>
      <c r="AI476">
        <v>1</v>
      </c>
      <c r="AK476" s="77">
        <v>50</v>
      </c>
      <c r="AL476" s="79">
        <v>1</v>
      </c>
      <c r="AM476" s="79">
        <v>110</v>
      </c>
      <c r="AN476" s="82">
        <v>83275</v>
      </c>
      <c r="AO476" s="82">
        <f t="shared" si="86"/>
        <v>50001</v>
      </c>
      <c r="AP476" s="7" t="s">
        <v>656</v>
      </c>
      <c r="AQ476">
        <f t="shared" si="87"/>
        <v>5083275</v>
      </c>
      <c r="AU476">
        <v>17.57</v>
      </c>
      <c r="AV476">
        <v>0.56000000000000005</v>
      </c>
      <c r="AW476">
        <v>17.010000000000002</v>
      </c>
    </row>
    <row r="477" spans="1:49" hidden="1" outlineLevel="1" x14ac:dyDescent="0.2">
      <c r="A477" t="s">
        <v>847</v>
      </c>
      <c r="B477" s="7" t="s">
        <v>315</v>
      </c>
      <c r="C477" s="1">
        <f t="shared" si="77"/>
        <v>447</v>
      </c>
      <c r="D477" s="7">
        <f>IF(N477&gt;0, RANK(N477,(N477:P477,Q477:AE477)),0)</f>
        <v>2</v>
      </c>
      <c r="E477" s="7">
        <f>IF(O477&gt;0,RANK(O477,(N477:P477,Q477:AE477)),0)</f>
        <v>1</v>
      </c>
      <c r="F477" s="7">
        <f t="shared" si="78"/>
        <v>3</v>
      </c>
      <c r="G477" s="45">
        <f t="shared" si="79"/>
        <v>189</v>
      </c>
      <c r="H477" s="48">
        <f t="shared" si="80"/>
        <v>0.42281879194630873</v>
      </c>
      <c r="I477" s="6"/>
      <c r="J477" s="2">
        <f t="shared" si="81"/>
        <v>0.2505592841163311</v>
      </c>
      <c r="K477" s="2">
        <f t="shared" si="82"/>
        <v>0.67337807606263977</v>
      </c>
      <c r="L477" s="2">
        <f t="shared" si="83"/>
        <v>3.5794183445190156E-2</v>
      </c>
      <c r="M477" s="2">
        <f t="shared" si="84"/>
        <v>4.0268456375838965E-2</v>
      </c>
      <c r="N477" s="94">
        <v>112</v>
      </c>
      <c r="O477" s="94">
        <v>301</v>
      </c>
      <c r="P477" s="94">
        <v>16</v>
      </c>
      <c r="Q477" s="1"/>
      <c r="R477" s="1"/>
      <c r="S477" s="1"/>
      <c r="T477" s="94"/>
      <c r="U477" s="94">
        <v>3</v>
      </c>
      <c r="V477" s="94">
        <v>2</v>
      </c>
      <c r="W477" s="1">
        <v>4</v>
      </c>
      <c r="X477" s="1">
        <v>2</v>
      </c>
      <c r="Y477" s="1">
        <v>7</v>
      </c>
      <c r="Z477" s="1">
        <v>0</v>
      </c>
      <c r="AA477" s="1"/>
      <c r="AB477" s="1"/>
      <c r="AG477" t="str">
        <f t="shared" si="85"/>
        <v>Wheelock</v>
      </c>
      <c r="AH477" t="s">
        <v>317</v>
      </c>
      <c r="AI477">
        <v>1</v>
      </c>
      <c r="AK477" s="77">
        <v>50</v>
      </c>
      <c r="AL477" s="79">
        <v>5</v>
      </c>
      <c r="AM477" s="79">
        <v>85</v>
      </c>
      <c r="AN477" s="82">
        <v>83500</v>
      </c>
      <c r="AO477" s="82">
        <f t="shared" si="86"/>
        <v>50005</v>
      </c>
      <c r="AP477" s="7" t="s">
        <v>656</v>
      </c>
      <c r="AQ477">
        <f t="shared" si="87"/>
        <v>5083500</v>
      </c>
      <c r="AU477">
        <v>39.82</v>
      </c>
      <c r="AV477">
        <v>0.25</v>
      </c>
      <c r="AW477">
        <v>39.56</v>
      </c>
    </row>
    <row r="478" spans="1:49" hidden="1" outlineLevel="1" x14ac:dyDescent="0.2">
      <c r="A478" t="s">
        <v>599</v>
      </c>
      <c r="B478" s="7" t="s">
        <v>315</v>
      </c>
      <c r="C478" s="1">
        <f t="shared" si="77"/>
        <v>216</v>
      </c>
      <c r="D478" s="7">
        <f>IF(N478&gt;0, RANK(N478,(N478:P478,Q478:AE478)),0)</f>
        <v>2</v>
      </c>
      <c r="E478" s="7">
        <f>IF(O478&gt;0,RANK(O478,(N478:P478,Q478:AE478)),0)</f>
        <v>1</v>
      </c>
      <c r="F478" s="7">
        <f t="shared" si="78"/>
        <v>4</v>
      </c>
      <c r="G478" s="45">
        <f t="shared" si="79"/>
        <v>102</v>
      </c>
      <c r="H478" s="48">
        <f t="shared" si="80"/>
        <v>0.47222222222222221</v>
      </c>
      <c r="I478" s="6"/>
      <c r="J478" s="2">
        <f t="shared" si="81"/>
        <v>0.19907407407407407</v>
      </c>
      <c r="K478" s="2">
        <f t="shared" si="82"/>
        <v>0.67129629629629628</v>
      </c>
      <c r="L478" s="2">
        <f t="shared" si="83"/>
        <v>1.3888888888888888E-2</v>
      </c>
      <c r="M478" s="2">
        <f t="shared" si="84"/>
        <v>0.11574074074074076</v>
      </c>
      <c r="N478" s="94">
        <v>43</v>
      </c>
      <c r="O478" s="94">
        <v>145</v>
      </c>
      <c r="P478" s="94">
        <v>3</v>
      </c>
      <c r="Q478" s="1"/>
      <c r="R478" s="1"/>
      <c r="S478" s="1"/>
      <c r="T478" s="94"/>
      <c r="U478" s="94">
        <v>2</v>
      </c>
      <c r="V478" s="94">
        <v>1</v>
      </c>
      <c r="W478" s="1">
        <v>0</v>
      </c>
      <c r="X478" s="1">
        <v>0</v>
      </c>
      <c r="Y478" s="1">
        <v>2</v>
      </c>
      <c r="Z478" s="1">
        <v>20</v>
      </c>
      <c r="AA478" s="1"/>
      <c r="AB478" s="1"/>
      <c r="AG478" t="str">
        <f t="shared" si="85"/>
        <v>Whiting</v>
      </c>
      <c r="AH478" t="s">
        <v>314</v>
      </c>
      <c r="AI478">
        <v>1</v>
      </c>
      <c r="AK478" s="77">
        <v>50</v>
      </c>
      <c r="AL478" s="79">
        <v>1</v>
      </c>
      <c r="AM478" s="79">
        <v>115</v>
      </c>
      <c r="AN478" s="82">
        <v>83800</v>
      </c>
      <c r="AO478" s="82">
        <f t="shared" si="86"/>
        <v>50001</v>
      </c>
      <c r="AP478" s="7" t="s">
        <v>656</v>
      </c>
      <c r="AQ478">
        <f t="shared" si="87"/>
        <v>5083800</v>
      </c>
      <c r="AU478">
        <v>13.68</v>
      </c>
      <c r="AV478">
        <v>0</v>
      </c>
      <c r="AW478">
        <v>13.68</v>
      </c>
    </row>
    <row r="479" spans="1:49" hidden="1" outlineLevel="1" x14ac:dyDescent="0.2">
      <c r="A479" t="s">
        <v>848</v>
      </c>
      <c r="B479" s="7" t="s">
        <v>315</v>
      </c>
      <c r="C479" s="1">
        <f t="shared" si="77"/>
        <v>748</v>
      </c>
      <c r="D479" s="7">
        <f>IF(N479&gt;0, RANK(N479,(N479:P479,Q479:AE479)),0)</f>
        <v>2</v>
      </c>
      <c r="E479" s="7">
        <f>IF(O479&gt;0,RANK(O479,(N479:P479,Q479:AE479)),0)</f>
        <v>1</v>
      </c>
      <c r="F479" s="7">
        <f t="shared" si="78"/>
        <v>3</v>
      </c>
      <c r="G479" s="45">
        <f t="shared" si="79"/>
        <v>294</v>
      </c>
      <c r="H479" s="48">
        <f t="shared" si="80"/>
        <v>0.39304812834224601</v>
      </c>
      <c r="I479" s="6"/>
      <c r="J479" s="2">
        <f t="shared" si="81"/>
        <v>0.25401069518716579</v>
      </c>
      <c r="K479" s="2">
        <f t="shared" si="82"/>
        <v>0.6470588235294118</v>
      </c>
      <c r="L479" s="2">
        <f t="shared" si="83"/>
        <v>5.213903743315508E-2</v>
      </c>
      <c r="M479" s="2">
        <f t="shared" si="84"/>
        <v>4.6791443850267331E-2</v>
      </c>
      <c r="N479" s="94">
        <v>190</v>
      </c>
      <c r="O479" s="94">
        <v>484</v>
      </c>
      <c r="P479" s="94">
        <v>39</v>
      </c>
      <c r="Q479" s="1"/>
      <c r="R479" s="1"/>
      <c r="S479" s="1"/>
      <c r="T479" s="94"/>
      <c r="U479" s="94">
        <v>0</v>
      </c>
      <c r="V479" s="94">
        <v>4</v>
      </c>
      <c r="W479" s="1">
        <v>1</v>
      </c>
      <c r="X479" s="1">
        <v>4</v>
      </c>
      <c r="Y479" s="1">
        <v>14</v>
      </c>
      <c r="Z479" s="1">
        <v>12</v>
      </c>
      <c r="AA479" s="1"/>
      <c r="AB479" s="1"/>
      <c r="AG479" t="str">
        <f t="shared" si="85"/>
        <v>Whitingham</v>
      </c>
      <c r="AH479" t="s">
        <v>103</v>
      </c>
      <c r="AI479">
        <v>1</v>
      </c>
      <c r="AK479" s="77">
        <v>50</v>
      </c>
      <c r="AL479" s="79">
        <v>25</v>
      </c>
      <c r="AM479" s="79">
        <v>100</v>
      </c>
      <c r="AN479" s="82">
        <v>83950</v>
      </c>
      <c r="AO479" s="82">
        <f t="shared" si="86"/>
        <v>50025</v>
      </c>
      <c r="AP479" s="7" t="s">
        <v>656</v>
      </c>
      <c r="AQ479">
        <f t="shared" si="87"/>
        <v>5083950</v>
      </c>
      <c r="AU479">
        <v>39.32</v>
      </c>
      <c r="AV479">
        <v>2.2400000000000002</v>
      </c>
      <c r="AW479">
        <v>37.08</v>
      </c>
    </row>
    <row r="480" spans="1:49" hidden="1" outlineLevel="1" x14ac:dyDescent="0.2">
      <c r="A480" t="s">
        <v>939</v>
      </c>
      <c r="B480" s="7" t="s">
        <v>315</v>
      </c>
      <c r="C480" s="1">
        <f t="shared" si="77"/>
        <v>1851</v>
      </c>
      <c r="D480" s="7">
        <f>IF(N480&gt;0, RANK(N480,(N480:P480,Q480:AE480)),0)</f>
        <v>2</v>
      </c>
      <c r="E480" s="7">
        <f>IF(O480&gt;0,RANK(O480,(N480:P480,Q480:AE480)),0)</f>
        <v>1</v>
      </c>
      <c r="F480" s="7">
        <f t="shared" si="78"/>
        <v>3</v>
      </c>
      <c r="G480" s="45">
        <f t="shared" si="79"/>
        <v>1295</v>
      </c>
      <c r="H480" s="48">
        <f t="shared" si="80"/>
        <v>0.69962182603997836</v>
      </c>
      <c r="I480" s="6"/>
      <c r="J480" s="2">
        <f t="shared" si="81"/>
        <v>0.12479740680713128</v>
      </c>
      <c r="K480" s="2">
        <f t="shared" si="82"/>
        <v>0.82441923284710972</v>
      </c>
      <c r="L480" s="2">
        <f t="shared" si="83"/>
        <v>1.8908698001080498E-2</v>
      </c>
      <c r="M480" s="2">
        <f t="shared" si="84"/>
        <v>3.1874662344678534E-2</v>
      </c>
      <c r="N480" s="94">
        <v>231</v>
      </c>
      <c r="O480" s="94">
        <v>1526</v>
      </c>
      <c r="P480" s="94">
        <v>35</v>
      </c>
      <c r="Q480" s="1"/>
      <c r="R480" s="1"/>
      <c r="S480" s="1"/>
      <c r="T480" s="94"/>
      <c r="U480" s="94">
        <v>12</v>
      </c>
      <c r="V480" s="94">
        <v>7</v>
      </c>
      <c r="W480" s="1">
        <v>3</v>
      </c>
      <c r="X480" s="1">
        <v>12</v>
      </c>
      <c r="Y480" s="1">
        <v>16</v>
      </c>
      <c r="Z480" s="1">
        <v>9</v>
      </c>
      <c r="AA480" s="1"/>
      <c r="AB480" s="1"/>
      <c r="AG480" t="str">
        <f t="shared" si="85"/>
        <v>Williamstown</v>
      </c>
      <c r="AH480" t="s">
        <v>968</v>
      </c>
      <c r="AI480">
        <v>1</v>
      </c>
      <c r="AK480" s="77">
        <v>50</v>
      </c>
      <c r="AL480" s="79">
        <v>17</v>
      </c>
      <c r="AM480" s="79">
        <v>85</v>
      </c>
      <c r="AN480" s="82">
        <v>84175</v>
      </c>
      <c r="AO480" s="82">
        <f t="shared" si="86"/>
        <v>50017</v>
      </c>
      <c r="AP480" s="7" t="s">
        <v>656</v>
      </c>
      <c r="AQ480">
        <f t="shared" si="87"/>
        <v>5084175</v>
      </c>
      <c r="AU480">
        <v>40.33</v>
      </c>
      <c r="AV480">
        <v>0.16</v>
      </c>
      <c r="AW480">
        <v>40.18</v>
      </c>
    </row>
    <row r="481" spans="1:49" hidden="1" outlineLevel="1" x14ac:dyDescent="0.2">
      <c r="A481" t="s">
        <v>849</v>
      </c>
      <c r="B481" s="7" t="s">
        <v>315</v>
      </c>
      <c r="C481" s="1">
        <f t="shared" si="77"/>
        <v>6829</v>
      </c>
      <c r="D481" s="7">
        <f>IF(N481&gt;0, RANK(N481,(N481:P481,Q481:AE481)),0)</f>
        <v>2</v>
      </c>
      <c r="E481" s="7">
        <f>IF(O481&gt;0,RANK(O481,(N481:P481,Q481:AE481)),0)</f>
        <v>1</v>
      </c>
      <c r="F481" s="7">
        <f t="shared" si="78"/>
        <v>4</v>
      </c>
      <c r="G481" s="45">
        <f t="shared" si="79"/>
        <v>3606</v>
      </c>
      <c r="H481" s="48">
        <f t="shared" si="80"/>
        <v>0.52804217308537116</v>
      </c>
      <c r="I481" s="6"/>
      <c r="J481" s="2">
        <f t="shared" si="81"/>
        <v>0.22726607116708156</v>
      </c>
      <c r="K481" s="2">
        <f t="shared" si="82"/>
        <v>0.7553082442524528</v>
      </c>
      <c r="L481" s="2">
        <f t="shared" si="83"/>
        <v>3.0751208083174696E-3</v>
      </c>
      <c r="M481" s="2">
        <f t="shared" si="84"/>
        <v>1.4350563772148203E-2</v>
      </c>
      <c r="N481" s="94">
        <v>1552</v>
      </c>
      <c r="O481" s="94">
        <v>5158</v>
      </c>
      <c r="P481" s="94">
        <v>21</v>
      </c>
      <c r="Q481" s="1"/>
      <c r="R481" s="1"/>
      <c r="S481" s="1"/>
      <c r="T481" s="94"/>
      <c r="U481" s="94">
        <v>14</v>
      </c>
      <c r="V481" s="94">
        <v>19</v>
      </c>
      <c r="W481" s="1">
        <v>12</v>
      </c>
      <c r="X481" s="1">
        <v>9</v>
      </c>
      <c r="Y481" s="1">
        <v>32</v>
      </c>
      <c r="Z481" s="1">
        <v>12</v>
      </c>
      <c r="AA481" s="1"/>
      <c r="AB481" s="1"/>
      <c r="AG481" t="str">
        <f t="shared" si="85"/>
        <v>Williston</v>
      </c>
      <c r="AH481" t="s">
        <v>318</v>
      </c>
      <c r="AI481">
        <v>1</v>
      </c>
      <c r="AK481" s="77">
        <v>50</v>
      </c>
      <c r="AL481" s="79">
        <v>7</v>
      </c>
      <c r="AM481" s="79">
        <v>85</v>
      </c>
      <c r="AN481" s="82">
        <v>84475</v>
      </c>
      <c r="AO481" s="82">
        <f t="shared" si="86"/>
        <v>50007</v>
      </c>
      <c r="AP481" s="7" t="s">
        <v>656</v>
      </c>
      <c r="AQ481">
        <f t="shared" si="87"/>
        <v>5084475</v>
      </c>
      <c r="AU481">
        <v>30.71</v>
      </c>
      <c r="AV481">
        <v>0.37</v>
      </c>
      <c r="AW481">
        <v>30.34</v>
      </c>
    </row>
    <row r="482" spans="1:49" hidden="1" outlineLevel="1" x14ac:dyDescent="0.2">
      <c r="A482" t="s">
        <v>940</v>
      </c>
      <c r="B482" s="7" t="s">
        <v>315</v>
      </c>
      <c r="C482" s="1">
        <f t="shared" si="77"/>
        <v>1134</v>
      </c>
      <c r="D482" s="7">
        <f>IF(N482&gt;0, RANK(N482,(N482:P482,Q482:AE482)),0)</f>
        <v>2</v>
      </c>
      <c r="E482" s="7">
        <f>IF(O482&gt;0,RANK(O482,(N482:P482,Q482:AE482)),0)</f>
        <v>1</v>
      </c>
      <c r="F482" s="7">
        <f t="shared" si="78"/>
        <v>4</v>
      </c>
      <c r="G482" s="45">
        <f t="shared" si="79"/>
        <v>313</v>
      </c>
      <c r="H482" s="48">
        <f t="shared" si="80"/>
        <v>0.27601410934744269</v>
      </c>
      <c r="I482" s="6"/>
      <c r="J482" s="2">
        <f t="shared" si="81"/>
        <v>0.33597883597883599</v>
      </c>
      <c r="K482" s="2">
        <f t="shared" si="82"/>
        <v>0.61199294532627868</v>
      </c>
      <c r="L482" s="2">
        <f t="shared" si="83"/>
        <v>1.0582010582010581E-2</v>
      </c>
      <c r="M482" s="2">
        <f t="shared" si="84"/>
        <v>4.1446208112874694E-2</v>
      </c>
      <c r="N482" s="94">
        <v>381</v>
      </c>
      <c r="O482" s="94">
        <v>694</v>
      </c>
      <c r="P482" s="94">
        <v>12</v>
      </c>
      <c r="Q482" s="1"/>
      <c r="R482" s="1"/>
      <c r="S482" s="1"/>
      <c r="T482" s="94"/>
      <c r="U482" s="94">
        <v>4</v>
      </c>
      <c r="V482" s="94">
        <v>4</v>
      </c>
      <c r="W482" s="1">
        <v>2</v>
      </c>
      <c r="X482" s="1">
        <v>7</v>
      </c>
      <c r="Y482" s="1">
        <v>23</v>
      </c>
      <c r="Z482" s="1">
        <v>7</v>
      </c>
      <c r="AA482" s="1"/>
      <c r="AB482" s="1"/>
      <c r="AG482" t="str">
        <f t="shared" si="85"/>
        <v>Wilmington</v>
      </c>
      <c r="AH482" t="s">
        <v>103</v>
      </c>
      <c r="AI482">
        <v>1</v>
      </c>
      <c r="AK482" s="77">
        <v>50</v>
      </c>
      <c r="AL482" s="79">
        <v>25</v>
      </c>
      <c r="AM482" s="79">
        <v>105</v>
      </c>
      <c r="AN482" s="82">
        <v>84700</v>
      </c>
      <c r="AO482" s="82">
        <f t="shared" si="86"/>
        <v>50025</v>
      </c>
      <c r="AP482" s="7" t="s">
        <v>656</v>
      </c>
      <c r="AQ482">
        <f t="shared" si="87"/>
        <v>5084700</v>
      </c>
      <c r="AU482">
        <v>41.26</v>
      </c>
      <c r="AV482">
        <v>1.81</v>
      </c>
      <c r="AW482">
        <v>39.44</v>
      </c>
    </row>
    <row r="483" spans="1:49" hidden="1" outlineLevel="1" x14ac:dyDescent="0.2">
      <c r="A483" t="s">
        <v>103</v>
      </c>
      <c r="B483" s="7" t="s">
        <v>315</v>
      </c>
      <c r="C483" s="1">
        <f t="shared" si="77"/>
        <v>279</v>
      </c>
      <c r="D483" s="7">
        <f>IF(N483&gt;0, RANK(N483,(N483:P483,Q483:AE483)),0)</f>
        <v>2</v>
      </c>
      <c r="E483" s="7">
        <f>IF(O483&gt;0,RANK(O483,(N483:P483,Q483:AE483)),0)</f>
        <v>1</v>
      </c>
      <c r="F483" s="7">
        <f t="shared" si="78"/>
        <v>3</v>
      </c>
      <c r="G483" s="45">
        <f t="shared" si="79"/>
        <v>123</v>
      </c>
      <c r="H483" s="48">
        <f t="shared" si="80"/>
        <v>0.44086021505376344</v>
      </c>
      <c r="I483" s="6"/>
      <c r="J483" s="2">
        <f t="shared" si="81"/>
        <v>0.24731182795698925</v>
      </c>
      <c r="K483" s="2">
        <f t="shared" si="82"/>
        <v>0.68817204301075274</v>
      </c>
      <c r="L483" s="2">
        <f t="shared" si="83"/>
        <v>2.5089605734767026E-2</v>
      </c>
      <c r="M483" s="2">
        <f t="shared" si="84"/>
        <v>3.9426523297490981E-2</v>
      </c>
      <c r="N483" s="94">
        <v>69</v>
      </c>
      <c r="O483" s="94">
        <v>192</v>
      </c>
      <c r="P483" s="94">
        <v>7</v>
      </c>
      <c r="Q483" s="1"/>
      <c r="R483" s="1"/>
      <c r="S483" s="1"/>
      <c r="T483" s="94"/>
      <c r="U483" s="94">
        <v>0</v>
      </c>
      <c r="V483" s="94">
        <v>3</v>
      </c>
      <c r="W483" s="1">
        <v>0</v>
      </c>
      <c r="X483" s="1">
        <v>1</v>
      </c>
      <c r="Y483" s="1">
        <v>4</v>
      </c>
      <c r="Z483" s="1">
        <v>3</v>
      </c>
      <c r="AA483" s="1"/>
      <c r="AB483" s="1"/>
      <c r="AG483" t="str">
        <f t="shared" si="85"/>
        <v>Windham</v>
      </c>
      <c r="AH483" t="s">
        <v>103</v>
      </c>
      <c r="AI483">
        <v>1</v>
      </c>
      <c r="AK483" s="77">
        <v>50</v>
      </c>
      <c r="AL483" s="79">
        <v>25</v>
      </c>
      <c r="AM483" s="79">
        <v>110</v>
      </c>
      <c r="AN483" s="82">
        <v>84850</v>
      </c>
      <c r="AO483" s="82">
        <f t="shared" si="86"/>
        <v>50025</v>
      </c>
      <c r="AP483" s="7" t="s">
        <v>656</v>
      </c>
      <c r="AQ483">
        <f t="shared" si="87"/>
        <v>5084850</v>
      </c>
      <c r="AU483">
        <v>26.12</v>
      </c>
      <c r="AV483">
        <v>0.04</v>
      </c>
      <c r="AW483">
        <v>26.07</v>
      </c>
    </row>
    <row r="484" spans="1:49" hidden="1" outlineLevel="1" x14ac:dyDescent="0.2">
      <c r="A484" t="s">
        <v>104</v>
      </c>
      <c r="B484" s="7" t="s">
        <v>315</v>
      </c>
      <c r="C484" s="1">
        <f t="shared" si="77"/>
        <v>1859</v>
      </c>
      <c r="D484" s="7">
        <f>IF(N484&gt;0, RANK(N484,(N484:P484,Q484:AE484)),0)</f>
        <v>2</v>
      </c>
      <c r="E484" s="7">
        <f>IF(O484&gt;0,RANK(O484,(N484:P484,Q484:AE484)),0)</f>
        <v>1</v>
      </c>
      <c r="F484" s="7">
        <f t="shared" si="78"/>
        <v>4</v>
      </c>
      <c r="G484" s="45">
        <f t="shared" si="79"/>
        <v>700</v>
      </c>
      <c r="H484" s="48">
        <f t="shared" si="80"/>
        <v>0.37654653039268426</v>
      </c>
      <c r="I484" s="6"/>
      <c r="J484" s="2">
        <f t="shared" si="81"/>
        <v>0.2824098977945132</v>
      </c>
      <c r="K484" s="2">
        <f t="shared" si="82"/>
        <v>0.65895642818719746</v>
      </c>
      <c r="L484" s="2">
        <f t="shared" si="83"/>
        <v>1.4523937600860678E-2</v>
      </c>
      <c r="M484" s="2">
        <f t="shared" si="84"/>
        <v>4.4109736417428658E-2</v>
      </c>
      <c r="N484" s="94">
        <v>525</v>
      </c>
      <c r="O484" s="94">
        <v>1225</v>
      </c>
      <c r="P484" s="94">
        <v>27</v>
      </c>
      <c r="Q484" s="1"/>
      <c r="R484" s="1"/>
      <c r="S484" s="1"/>
      <c r="T484" s="94"/>
      <c r="U484" s="94">
        <v>13</v>
      </c>
      <c r="V484" s="94">
        <v>11</v>
      </c>
      <c r="W484" s="1">
        <v>8</v>
      </c>
      <c r="X484" s="1">
        <v>9</v>
      </c>
      <c r="Y484" s="1">
        <v>32</v>
      </c>
      <c r="Z484" s="1">
        <v>9</v>
      </c>
      <c r="AA484" s="1"/>
      <c r="AB484" s="1"/>
      <c r="AG484" t="str">
        <f t="shared" si="85"/>
        <v>Windsor</v>
      </c>
      <c r="AH484" t="s">
        <v>104</v>
      </c>
      <c r="AI484">
        <v>1</v>
      </c>
      <c r="AK484" s="77">
        <v>50</v>
      </c>
      <c r="AL484" s="79">
        <v>27</v>
      </c>
      <c r="AM484" s="79">
        <v>115</v>
      </c>
      <c r="AN484" s="82">
        <v>84925</v>
      </c>
      <c r="AO484" s="82">
        <f t="shared" si="86"/>
        <v>50027</v>
      </c>
      <c r="AP484" s="7" t="s">
        <v>656</v>
      </c>
      <c r="AQ484">
        <f t="shared" si="87"/>
        <v>5084925</v>
      </c>
      <c r="AU484">
        <v>19.760000000000002</v>
      </c>
      <c r="AV484">
        <v>0.21</v>
      </c>
      <c r="AW484">
        <v>19.55</v>
      </c>
    </row>
    <row r="485" spans="1:49" hidden="1" outlineLevel="1" x14ac:dyDescent="0.2">
      <c r="A485" t="s">
        <v>850</v>
      </c>
      <c r="B485" s="7" t="s">
        <v>315</v>
      </c>
      <c r="C485" s="1">
        <f t="shared" si="77"/>
        <v>667</v>
      </c>
      <c r="D485" s="7">
        <f>IF(N485&gt;0, RANK(N485,(N485:P485,Q485:AE485)),0)</f>
        <v>2</v>
      </c>
      <c r="E485" s="7">
        <f>IF(O485&gt;0,RANK(O485,(N485:P485,Q485:AE485)),0)</f>
        <v>1</v>
      </c>
      <c r="F485" s="7">
        <f t="shared" si="78"/>
        <v>3</v>
      </c>
      <c r="G485" s="45">
        <f t="shared" si="79"/>
        <v>258</v>
      </c>
      <c r="H485" s="48">
        <f t="shared" si="80"/>
        <v>0.38680659670164919</v>
      </c>
      <c r="I485" s="6"/>
      <c r="J485" s="2">
        <f t="shared" si="81"/>
        <v>0.28335832083958024</v>
      </c>
      <c r="K485" s="2">
        <f t="shared" si="82"/>
        <v>0.67016491754122942</v>
      </c>
      <c r="L485" s="2">
        <f t="shared" si="83"/>
        <v>1.3493253373313344E-2</v>
      </c>
      <c r="M485" s="2">
        <f t="shared" si="84"/>
        <v>3.2983508245877001E-2</v>
      </c>
      <c r="N485" s="94">
        <v>189</v>
      </c>
      <c r="O485" s="94">
        <v>447</v>
      </c>
      <c r="P485" s="94">
        <v>9</v>
      </c>
      <c r="Q485" s="1"/>
      <c r="R485" s="1"/>
      <c r="S485" s="1"/>
      <c r="T485" s="94"/>
      <c r="U485" s="94">
        <v>1</v>
      </c>
      <c r="V485" s="94">
        <v>1</v>
      </c>
      <c r="W485" s="1">
        <v>2</v>
      </c>
      <c r="X485" s="1">
        <v>4</v>
      </c>
      <c r="Y485" s="1">
        <v>8</v>
      </c>
      <c r="Z485" s="1">
        <v>6</v>
      </c>
      <c r="AA485" s="1"/>
      <c r="AB485" s="1"/>
      <c r="AG485" t="str">
        <f t="shared" si="85"/>
        <v>Winhall</v>
      </c>
      <c r="AH485" t="s">
        <v>316</v>
      </c>
      <c r="AI485">
        <v>1</v>
      </c>
      <c r="AK485" s="77">
        <v>50</v>
      </c>
      <c r="AL485" s="79">
        <v>3</v>
      </c>
      <c r="AM485" s="79">
        <v>75</v>
      </c>
      <c r="AN485" s="82">
        <v>85075</v>
      </c>
      <c r="AO485" s="82">
        <f t="shared" si="86"/>
        <v>50003</v>
      </c>
      <c r="AP485" s="7" t="s">
        <v>656</v>
      </c>
      <c r="AQ485">
        <f t="shared" si="87"/>
        <v>5085075</v>
      </c>
      <c r="AU485">
        <v>44.02</v>
      </c>
      <c r="AV485">
        <v>0.35</v>
      </c>
      <c r="AW485">
        <v>43.67</v>
      </c>
    </row>
    <row r="486" spans="1:49" hidden="1" outlineLevel="1" x14ac:dyDescent="0.2">
      <c r="A486" t="s">
        <v>851</v>
      </c>
      <c r="B486" s="7" t="s">
        <v>315</v>
      </c>
      <c r="C486" s="1">
        <f t="shared" si="77"/>
        <v>3623</v>
      </c>
      <c r="D486" s="7">
        <f>IF(N486&gt;0, RANK(N486,(N486:P486,Q486:AE486)),0)</f>
        <v>2</v>
      </c>
      <c r="E486" s="7">
        <f>IF(O486&gt;0,RANK(O486,(N486:P486,Q486:AE486)),0)</f>
        <v>1</v>
      </c>
      <c r="F486" s="7">
        <f t="shared" si="78"/>
        <v>5</v>
      </c>
      <c r="G486" s="45">
        <f t="shared" si="79"/>
        <v>372</v>
      </c>
      <c r="H486" s="48">
        <f t="shared" si="80"/>
        <v>0.10267733922163952</v>
      </c>
      <c r="I486" s="6"/>
      <c r="J486" s="2">
        <f t="shared" si="81"/>
        <v>0.43472260557548992</v>
      </c>
      <c r="K486" s="2">
        <f t="shared" si="82"/>
        <v>0.53739994479712949</v>
      </c>
      <c r="L486" s="2">
        <f t="shared" si="83"/>
        <v>4.416229643941485E-3</v>
      </c>
      <c r="M486" s="2">
        <f t="shared" si="84"/>
        <v>2.3461219983439106E-2</v>
      </c>
      <c r="N486" s="94">
        <v>1575</v>
      </c>
      <c r="O486" s="94">
        <v>1947</v>
      </c>
      <c r="P486" s="94">
        <v>16</v>
      </c>
      <c r="Q486" s="1"/>
      <c r="R486" s="1"/>
      <c r="S486" s="1"/>
      <c r="T486" s="94"/>
      <c r="U486" s="94">
        <v>10</v>
      </c>
      <c r="V486" s="94">
        <v>16</v>
      </c>
      <c r="W486" s="1">
        <v>7</v>
      </c>
      <c r="X486" s="1">
        <v>7</v>
      </c>
      <c r="Y486" s="1">
        <v>27</v>
      </c>
      <c r="Z486" s="1">
        <v>18</v>
      </c>
      <c r="AA486" s="1"/>
      <c r="AB486" s="1"/>
      <c r="AG486" t="str">
        <f t="shared" si="85"/>
        <v>Winooski</v>
      </c>
      <c r="AH486" t="s">
        <v>318</v>
      </c>
      <c r="AI486">
        <v>1</v>
      </c>
      <c r="AK486" s="77">
        <v>50</v>
      </c>
      <c r="AL486" s="79">
        <v>7</v>
      </c>
      <c r="AM486" s="79">
        <v>90</v>
      </c>
      <c r="AN486" s="82">
        <v>85150</v>
      </c>
      <c r="AO486" s="82">
        <f t="shared" si="86"/>
        <v>50007</v>
      </c>
      <c r="AP486" s="7" t="s">
        <v>142</v>
      </c>
      <c r="AQ486">
        <f t="shared" si="87"/>
        <v>5085150</v>
      </c>
      <c r="AU486">
        <v>1.51</v>
      </c>
      <c r="AV486">
        <v>0.08</v>
      </c>
      <c r="AW486">
        <v>1.43</v>
      </c>
    </row>
    <row r="487" spans="1:49" hidden="1" outlineLevel="1" x14ac:dyDescent="0.2">
      <c r="A487" t="s">
        <v>778</v>
      </c>
      <c r="B487" s="7" t="s">
        <v>315</v>
      </c>
      <c r="C487" s="1">
        <f t="shared" si="77"/>
        <v>919</v>
      </c>
      <c r="D487" s="7">
        <f>IF(N487&gt;0, RANK(N487,(N487:P487,Q487:AE487)),0)</f>
        <v>2</v>
      </c>
      <c r="E487" s="7">
        <f>IF(O487&gt;0,RANK(O487,(N487:P487,Q487:AE487)),0)</f>
        <v>1</v>
      </c>
      <c r="F487" s="7">
        <f t="shared" si="78"/>
        <v>4</v>
      </c>
      <c r="G487" s="45">
        <f t="shared" si="79"/>
        <v>438</v>
      </c>
      <c r="H487" s="48">
        <f t="shared" si="80"/>
        <v>0.47660500544069639</v>
      </c>
      <c r="I487" s="6"/>
      <c r="J487" s="2">
        <f t="shared" si="81"/>
        <v>0.24374319912948858</v>
      </c>
      <c r="K487" s="2">
        <f t="shared" si="82"/>
        <v>0.720348204570185</v>
      </c>
      <c r="L487" s="2">
        <f t="shared" si="83"/>
        <v>7.6169749727965181E-3</v>
      </c>
      <c r="M487" s="2">
        <f t="shared" si="84"/>
        <v>2.8291621327529871E-2</v>
      </c>
      <c r="N487" s="94">
        <v>224</v>
      </c>
      <c r="O487" s="94">
        <v>662</v>
      </c>
      <c r="P487" s="94">
        <v>7</v>
      </c>
      <c r="Q487" s="1"/>
      <c r="R487" s="1"/>
      <c r="S487" s="1"/>
      <c r="T487" s="94"/>
      <c r="U487" s="94">
        <v>3</v>
      </c>
      <c r="V487" s="94">
        <v>1</v>
      </c>
      <c r="W487" s="1">
        <v>5</v>
      </c>
      <c r="X487" s="1">
        <v>2</v>
      </c>
      <c r="Y487" s="1">
        <v>13</v>
      </c>
      <c r="Z487" s="1">
        <v>2</v>
      </c>
      <c r="AA487" s="1"/>
      <c r="AB487" s="1"/>
      <c r="AG487" t="str">
        <f t="shared" si="85"/>
        <v>Wolcott</v>
      </c>
      <c r="AH487" t="s">
        <v>18</v>
      </c>
      <c r="AI487">
        <v>1</v>
      </c>
      <c r="AK487" s="77">
        <v>50</v>
      </c>
      <c r="AL487" s="79">
        <v>15</v>
      </c>
      <c r="AM487" s="79">
        <v>50</v>
      </c>
      <c r="AN487" s="82">
        <v>85375</v>
      </c>
      <c r="AO487" s="82">
        <f t="shared" si="86"/>
        <v>50015</v>
      </c>
      <c r="AP487" s="7" t="s">
        <v>656</v>
      </c>
      <c r="AQ487">
        <f t="shared" si="87"/>
        <v>5085375</v>
      </c>
      <c r="AU487">
        <v>39.18</v>
      </c>
      <c r="AV487">
        <v>0.15</v>
      </c>
      <c r="AW487">
        <v>39.03</v>
      </c>
    </row>
    <row r="488" spans="1:49" hidden="1" outlineLevel="1" x14ac:dyDescent="0.2">
      <c r="A488" t="s">
        <v>779</v>
      </c>
      <c r="B488" s="7" t="s">
        <v>315</v>
      </c>
      <c r="C488" s="1">
        <f t="shared" si="77"/>
        <v>588</v>
      </c>
      <c r="D488" s="7">
        <f>IF(N488&gt;0, RANK(N488,(N488:P488,Q488:AE488)),0)</f>
        <v>2</v>
      </c>
      <c r="E488" s="7">
        <f>IF(O488&gt;0,RANK(O488,(N488:P488,Q488:AE488)),0)</f>
        <v>1</v>
      </c>
      <c r="F488" s="7">
        <f t="shared" si="78"/>
        <v>3</v>
      </c>
      <c r="G488" s="45">
        <f t="shared" si="79"/>
        <v>237</v>
      </c>
      <c r="H488" s="48">
        <f t="shared" si="80"/>
        <v>0.40306122448979592</v>
      </c>
      <c r="I488" s="6"/>
      <c r="J488" s="2">
        <f t="shared" si="81"/>
        <v>0.27040816326530615</v>
      </c>
      <c r="K488" s="2">
        <f t="shared" si="82"/>
        <v>0.67346938775510201</v>
      </c>
      <c r="L488" s="2">
        <f t="shared" si="83"/>
        <v>2.0408163265306121E-2</v>
      </c>
      <c r="M488" s="2">
        <f t="shared" si="84"/>
        <v>3.5714285714285726E-2</v>
      </c>
      <c r="N488" s="94">
        <v>159</v>
      </c>
      <c r="O488" s="94">
        <v>396</v>
      </c>
      <c r="P488" s="94">
        <v>12</v>
      </c>
      <c r="Q488" s="1"/>
      <c r="R488" s="1"/>
      <c r="S488" s="1"/>
      <c r="T488" s="94"/>
      <c r="U488" s="94">
        <v>4</v>
      </c>
      <c r="V488" s="94">
        <v>0</v>
      </c>
      <c r="W488" s="1">
        <v>3</v>
      </c>
      <c r="X488" s="1">
        <v>1</v>
      </c>
      <c r="Y488" s="1">
        <v>10</v>
      </c>
      <c r="Z488" s="1">
        <v>3</v>
      </c>
      <c r="AA488" s="1"/>
      <c r="AB488" s="1"/>
      <c r="AG488" t="str">
        <f t="shared" si="85"/>
        <v>Woodbury</v>
      </c>
      <c r="AH488" t="s">
        <v>387</v>
      </c>
      <c r="AI488">
        <v>1</v>
      </c>
      <c r="AK488" s="77">
        <v>50</v>
      </c>
      <c r="AL488" s="79">
        <v>23</v>
      </c>
      <c r="AM488" s="79">
        <v>95</v>
      </c>
      <c r="AN488" s="82">
        <v>85525</v>
      </c>
      <c r="AO488" s="82">
        <f t="shared" si="86"/>
        <v>50023</v>
      </c>
      <c r="AP488" s="7" t="s">
        <v>656</v>
      </c>
      <c r="AQ488">
        <f t="shared" si="87"/>
        <v>5085525</v>
      </c>
      <c r="AU488">
        <v>39.1</v>
      </c>
      <c r="AV488">
        <v>1.33</v>
      </c>
      <c r="AW488">
        <v>37.770000000000003</v>
      </c>
    </row>
    <row r="489" spans="1:49" hidden="1" outlineLevel="1" x14ac:dyDescent="0.2">
      <c r="A489" t="s">
        <v>926</v>
      </c>
      <c r="B489" s="7" t="s">
        <v>315</v>
      </c>
      <c r="C489" s="1">
        <f t="shared" si="77"/>
        <v>191</v>
      </c>
      <c r="D489" s="7">
        <f>IF(N489&gt;0, RANK(N489,(N489:P489,Q489:AE489)),0)</f>
        <v>2</v>
      </c>
      <c r="E489" s="7">
        <f>IF(O489&gt;0,RANK(O489,(N489:P489,Q489:AE489)),0)</f>
        <v>1</v>
      </c>
      <c r="F489" s="7">
        <f t="shared" si="78"/>
        <v>3</v>
      </c>
      <c r="G489" s="45">
        <f t="shared" si="79"/>
        <v>59</v>
      </c>
      <c r="H489" s="48">
        <f t="shared" si="80"/>
        <v>0.30890052356020942</v>
      </c>
      <c r="I489" s="6"/>
      <c r="J489" s="2">
        <f t="shared" si="81"/>
        <v>0.26701570680628273</v>
      </c>
      <c r="K489" s="2">
        <f t="shared" si="82"/>
        <v>0.5759162303664922</v>
      </c>
      <c r="L489" s="2">
        <f t="shared" si="83"/>
        <v>0.11518324607329843</v>
      </c>
      <c r="M489" s="2">
        <f t="shared" si="84"/>
        <v>4.1884816753926649E-2</v>
      </c>
      <c r="N489" s="94">
        <v>51</v>
      </c>
      <c r="O489" s="94">
        <v>110</v>
      </c>
      <c r="P489" s="94">
        <v>22</v>
      </c>
      <c r="Q489" s="1"/>
      <c r="R489" s="1"/>
      <c r="S489" s="1"/>
      <c r="T489" s="94"/>
      <c r="U489" s="94">
        <v>1</v>
      </c>
      <c r="V489" s="94">
        <v>1</v>
      </c>
      <c r="W489" s="1">
        <v>0</v>
      </c>
      <c r="X489" s="1">
        <v>1</v>
      </c>
      <c r="Y489" s="1">
        <v>0</v>
      </c>
      <c r="Z489" s="1">
        <v>5</v>
      </c>
      <c r="AA489" s="1"/>
      <c r="AB489" s="1"/>
      <c r="AG489" t="str">
        <f t="shared" si="85"/>
        <v>Woodford</v>
      </c>
      <c r="AH489" t="s">
        <v>316</v>
      </c>
      <c r="AI489">
        <v>1</v>
      </c>
      <c r="AK489" s="77">
        <v>50</v>
      </c>
      <c r="AL489" s="79">
        <v>3</v>
      </c>
      <c r="AM489" s="79">
        <v>80</v>
      </c>
      <c r="AN489" s="82">
        <v>85675</v>
      </c>
      <c r="AO489" s="82">
        <f t="shared" si="86"/>
        <v>50003</v>
      </c>
      <c r="AP489" s="7" t="s">
        <v>656</v>
      </c>
      <c r="AQ489">
        <f t="shared" si="87"/>
        <v>5085675</v>
      </c>
      <c r="AU489">
        <v>47.59</v>
      </c>
      <c r="AV489">
        <v>0.13</v>
      </c>
      <c r="AW489">
        <v>47.46</v>
      </c>
    </row>
    <row r="490" spans="1:49" hidden="1" outlineLevel="1" x14ac:dyDescent="0.2">
      <c r="A490" t="s">
        <v>855</v>
      </c>
      <c r="B490" s="7" t="s">
        <v>315</v>
      </c>
      <c r="C490" s="1">
        <f t="shared" si="77"/>
        <v>2087</v>
      </c>
      <c r="D490" s="7">
        <f>IF(N490&gt;0, RANK(N490,(N490:P490,Q490:AE490)),0)</f>
        <v>2</v>
      </c>
      <c r="E490" s="7">
        <f>IF(O490&gt;0,RANK(O490,(N490:P490,Q490:AE490)),0)</f>
        <v>1</v>
      </c>
      <c r="F490" s="7">
        <f t="shared" si="78"/>
        <v>5</v>
      </c>
      <c r="G490" s="45">
        <f t="shared" si="79"/>
        <v>864</v>
      </c>
      <c r="H490" s="48">
        <f t="shared" si="80"/>
        <v>0.41399137517968376</v>
      </c>
      <c r="I490" s="6"/>
      <c r="J490" s="2">
        <f t="shared" si="81"/>
        <v>0.27886919022520362</v>
      </c>
      <c r="K490" s="2">
        <f t="shared" si="82"/>
        <v>0.69286056540488739</v>
      </c>
      <c r="L490" s="2">
        <f t="shared" si="83"/>
        <v>4.7915668423574509E-3</v>
      </c>
      <c r="M490" s="2">
        <f t="shared" si="84"/>
        <v>2.3478677527551541E-2</v>
      </c>
      <c r="N490" s="94">
        <v>582</v>
      </c>
      <c r="O490" s="94">
        <v>1446</v>
      </c>
      <c r="P490" s="94">
        <v>10</v>
      </c>
      <c r="Q490" s="1"/>
      <c r="R490" s="1"/>
      <c r="S490" s="1"/>
      <c r="T490" s="94"/>
      <c r="U490" s="94">
        <v>10</v>
      </c>
      <c r="V490" s="94">
        <v>4</v>
      </c>
      <c r="W490" s="1">
        <v>0</v>
      </c>
      <c r="X490" s="1">
        <v>11</v>
      </c>
      <c r="Y490" s="1">
        <v>17</v>
      </c>
      <c r="Z490" s="1">
        <v>7</v>
      </c>
      <c r="AA490" s="1"/>
      <c r="AB490" s="1"/>
      <c r="AG490" t="str">
        <f t="shared" si="85"/>
        <v>Woodstock</v>
      </c>
      <c r="AH490" t="s">
        <v>104</v>
      </c>
      <c r="AI490">
        <v>1</v>
      </c>
      <c r="AK490" s="77">
        <v>50</v>
      </c>
      <c r="AL490" s="79">
        <v>27</v>
      </c>
      <c r="AM490" s="79">
        <v>120</v>
      </c>
      <c r="AN490" s="82">
        <v>85975</v>
      </c>
      <c r="AO490" s="82">
        <f t="shared" si="86"/>
        <v>50027</v>
      </c>
      <c r="AP490" s="7" t="s">
        <v>656</v>
      </c>
      <c r="AQ490">
        <f t="shared" si="87"/>
        <v>5085975</v>
      </c>
      <c r="AU490">
        <v>44.63</v>
      </c>
      <c r="AV490">
        <v>0.1</v>
      </c>
      <c r="AW490">
        <v>44.53</v>
      </c>
    </row>
    <row r="491" spans="1:49" hidden="1" outlineLevel="1" x14ac:dyDescent="0.2">
      <c r="A491" t="s">
        <v>573</v>
      </c>
      <c r="B491" s="7" t="s">
        <v>315</v>
      </c>
      <c r="C491" s="1">
        <f t="shared" si="77"/>
        <v>621</v>
      </c>
      <c r="D491" s="7">
        <f>IF(N491&gt;0, RANK(N491,(N491:P491,Q491:AE491)),0)</f>
        <v>2</v>
      </c>
      <c r="E491" s="7">
        <f>IF(O491&gt;0,RANK(O491,(N491:P491,Q491:AE491)),0)</f>
        <v>1</v>
      </c>
      <c r="F491" s="7">
        <f t="shared" si="78"/>
        <v>4</v>
      </c>
      <c r="G491" s="45">
        <f t="shared" si="79"/>
        <v>123</v>
      </c>
      <c r="H491" s="48">
        <f t="shared" si="80"/>
        <v>0.19806763285024154</v>
      </c>
      <c r="I491" s="6"/>
      <c r="J491" s="2">
        <f t="shared" si="81"/>
        <v>0.38486312399355876</v>
      </c>
      <c r="K491" s="2">
        <f t="shared" si="82"/>
        <v>0.58293075684380036</v>
      </c>
      <c r="L491" s="2">
        <f t="shared" si="83"/>
        <v>9.6618357487922701E-3</v>
      </c>
      <c r="M491" s="2">
        <f t="shared" si="84"/>
        <v>2.2544283413848662E-2</v>
      </c>
      <c r="N491" s="94">
        <v>239</v>
      </c>
      <c r="O491" s="94">
        <v>362</v>
      </c>
      <c r="P491" s="94">
        <v>6</v>
      </c>
      <c r="Q491" s="1"/>
      <c r="R491" s="1"/>
      <c r="S491" s="1"/>
      <c r="T491" s="94"/>
      <c r="U491" s="94">
        <v>9</v>
      </c>
      <c r="V491" s="94">
        <v>0</v>
      </c>
      <c r="W491" s="1">
        <v>0</v>
      </c>
      <c r="X491" s="1">
        <v>2</v>
      </c>
      <c r="Y491" s="1">
        <v>2</v>
      </c>
      <c r="Z491" s="1">
        <v>1</v>
      </c>
      <c r="AA491" s="1"/>
      <c r="AB491" s="1"/>
      <c r="AG491" t="str">
        <f t="shared" si="85"/>
        <v>Worcester</v>
      </c>
      <c r="AH491" t="s">
        <v>387</v>
      </c>
      <c r="AI491">
        <v>1</v>
      </c>
      <c r="AK491" s="77">
        <v>50</v>
      </c>
      <c r="AL491" s="79">
        <v>23</v>
      </c>
      <c r="AM491" s="79">
        <v>100</v>
      </c>
      <c r="AN491" s="82">
        <v>86125</v>
      </c>
      <c r="AO491" s="82">
        <f t="shared" si="86"/>
        <v>50023</v>
      </c>
      <c r="AP491" s="7" t="s">
        <v>656</v>
      </c>
      <c r="AQ491">
        <f t="shared" si="87"/>
        <v>5086125</v>
      </c>
      <c r="AU491">
        <v>38.83</v>
      </c>
      <c r="AV491">
        <v>0.08</v>
      </c>
      <c r="AW491">
        <v>38.75</v>
      </c>
    </row>
    <row r="492" spans="1:49" collapsed="1" x14ac:dyDescent="0.2">
      <c r="A492" t="s">
        <v>105</v>
      </c>
      <c r="B492" s="7" t="s">
        <v>123</v>
      </c>
      <c r="C492" s="1">
        <f t="shared" si="77"/>
        <v>362711</v>
      </c>
      <c r="D492" s="7">
        <f>IF(N492&gt;0, RANK(N492,(N492:P492,Q492:AE492)),0)</f>
        <v>2</v>
      </c>
      <c r="E492" s="7">
        <f>IF(O492&gt;0,RANK(O492,(N492:P492,Q492:AE492)),0)</f>
        <v>1</v>
      </c>
      <c r="F492" s="7">
        <f t="shared" si="78"/>
        <v>3</v>
      </c>
      <c r="G492" s="45">
        <f t="shared" si="79"/>
        <v>149198</v>
      </c>
      <c r="H492" s="48">
        <f t="shared" si="80"/>
        <v>0.41134126067309784</v>
      </c>
      <c r="I492" s="6"/>
      <c r="J492" s="2">
        <f t="shared" si="81"/>
        <v>0.2735345771151137</v>
      </c>
      <c r="K492" s="2">
        <f t="shared" si="82"/>
        <v>0.68487583778821159</v>
      </c>
      <c r="L492" s="2">
        <f t="shared" si="83"/>
        <v>1.2616104832773199E-2</v>
      </c>
      <c r="M492" s="2">
        <f t="shared" si="84"/>
        <v>2.8973480263901563E-2</v>
      </c>
      <c r="N492" s="1">
        <f>SUM(N246:N491)</f>
        <v>99214</v>
      </c>
      <c r="O492" s="1">
        <f>SUM(O246:O491)</f>
        <v>248412</v>
      </c>
      <c r="P492" s="1">
        <f>SUM(P246:P491)</f>
        <v>4576</v>
      </c>
      <c r="Q492" s="1"/>
      <c r="R492" s="1"/>
      <c r="S492" s="1"/>
      <c r="T492" s="1"/>
      <c r="U492" s="1">
        <f>SUM(U246:U491)</f>
        <v>1599</v>
      </c>
      <c r="V492" s="1">
        <f t="shared" ref="V492:Z492" si="88">SUM(V246:V491)</f>
        <v>1431</v>
      </c>
      <c r="W492" s="1">
        <f t="shared" si="88"/>
        <v>1160</v>
      </c>
      <c r="X492" s="1">
        <f t="shared" si="88"/>
        <v>1037</v>
      </c>
      <c r="Y492" s="1">
        <f t="shared" si="88"/>
        <v>3505</v>
      </c>
      <c r="Z492" s="1">
        <f t="shared" si="88"/>
        <v>1777</v>
      </c>
      <c r="AA492" s="1"/>
      <c r="AB492" s="1"/>
      <c r="AG492" t="str">
        <f t="shared" si="85"/>
        <v>Vermont</v>
      </c>
      <c r="AK492" s="77">
        <v>50</v>
      </c>
      <c r="AO492" s="77">
        <v>50</v>
      </c>
      <c r="AP492" s="7" t="s">
        <v>963</v>
      </c>
      <c r="AQ492" s="77">
        <v>50</v>
      </c>
      <c r="AU492">
        <v>9614.26</v>
      </c>
      <c r="AV492">
        <v>364.7</v>
      </c>
      <c r="AW492">
        <v>9249.56</v>
      </c>
    </row>
    <row r="493" spans="1:49" x14ac:dyDescent="0.2">
      <c r="B493" s="7"/>
      <c r="C493" s="1"/>
      <c r="D493" s="5"/>
      <c r="E493" s="5"/>
      <c r="F493" s="5"/>
      <c r="G493" s="1"/>
      <c r="J493" s="2"/>
      <c r="K493" s="2"/>
      <c r="L493" s="2"/>
      <c r="M493" s="2"/>
    </row>
    <row r="494" spans="1:49" x14ac:dyDescent="0.2">
      <c r="B494" s="7"/>
      <c r="C494" s="7"/>
    </row>
    <row r="495" spans="1:49" x14ac:dyDescent="0.2">
      <c r="A495" s="44" t="s">
        <v>927</v>
      </c>
    </row>
    <row r="496" spans="1:49" hidden="1" outlineLevel="1" x14ac:dyDescent="0.2">
      <c r="A496" s="44" t="s">
        <v>313</v>
      </c>
      <c r="J496" s="2"/>
      <c r="K496" s="2"/>
      <c r="L496" s="2"/>
      <c r="M496" s="2"/>
    </row>
    <row r="497" spans="1:49" hidden="1" outlineLevel="1" x14ac:dyDescent="0.2">
      <c r="A497" t="s">
        <v>445</v>
      </c>
      <c r="B497" s="7"/>
      <c r="C497" s="1"/>
      <c r="D497" s="5"/>
      <c r="E497" s="5"/>
      <c r="F497" s="5"/>
      <c r="G497" s="1"/>
      <c r="I497" s="6"/>
      <c r="J497" s="2"/>
      <c r="K497" s="2"/>
      <c r="L497" s="2"/>
      <c r="M497" s="2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G497" t="str">
        <f t="shared" ref="AG497:AG514" si="89">A497</f>
        <v>Atkinson and Gilmanton Academy Grant</v>
      </c>
      <c r="AH497" t="s">
        <v>13</v>
      </c>
      <c r="AI497">
        <v>2</v>
      </c>
      <c r="AJ497" s="5"/>
      <c r="AK497" s="77">
        <v>33</v>
      </c>
      <c r="AL497" s="79">
        <v>7</v>
      </c>
      <c r="AM497" s="79">
        <v>5</v>
      </c>
      <c r="AN497" s="82">
        <v>2420</v>
      </c>
      <c r="AO497" s="82">
        <f t="shared" ref="AO497:AO514" si="90">AK497*1000+AL497</f>
        <v>33007</v>
      </c>
      <c r="AP497" t="s">
        <v>49</v>
      </c>
      <c r="AU497">
        <v>19.66</v>
      </c>
      <c r="AV497">
        <v>0</v>
      </c>
      <c r="AW497">
        <v>19.66</v>
      </c>
    </row>
    <row r="498" spans="1:49" hidden="1" outlineLevel="1" x14ac:dyDescent="0.2">
      <c r="A498" t="s">
        <v>446</v>
      </c>
      <c r="B498" s="7"/>
      <c r="C498" s="1"/>
      <c r="D498" s="5"/>
      <c r="E498" s="5"/>
      <c r="F498" s="5"/>
      <c r="G498" s="1"/>
      <c r="I498" s="6"/>
      <c r="J498" s="2"/>
      <c r="K498" s="2"/>
      <c r="L498" s="2"/>
      <c r="M498" s="2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G498" t="str">
        <f t="shared" si="89"/>
        <v>Beans Grant</v>
      </c>
      <c r="AH498" t="s">
        <v>13</v>
      </c>
      <c r="AI498">
        <v>2</v>
      </c>
      <c r="AJ498" s="5"/>
      <c r="AK498" s="77">
        <v>33</v>
      </c>
      <c r="AL498" s="79">
        <v>7</v>
      </c>
      <c r="AM498" s="79">
        <v>10</v>
      </c>
      <c r="AN498" s="82">
        <v>4100</v>
      </c>
      <c r="AO498" s="82">
        <f t="shared" si="90"/>
        <v>33007</v>
      </c>
      <c r="AP498" t="s">
        <v>49</v>
      </c>
      <c r="AU498">
        <v>9.6999999999999993</v>
      </c>
      <c r="AV498">
        <v>0</v>
      </c>
      <c r="AW498">
        <v>9.6999999999999993</v>
      </c>
    </row>
    <row r="499" spans="1:49" hidden="1" outlineLevel="1" x14ac:dyDescent="0.2">
      <c r="A499" t="s">
        <v>447</v>
      </c>
      <c r="B499" s="7"/>
      <c r="C499" s="1"/>
      <c r="D499" s="5"/>
      <c r="E499" s="5"/>
      <c r="F499" s="5"/>
      <c r="G499" s="1"/>
      <c r="I499" s="6"/>
      <c r="J499" s="2"/>
      <c r="K499" s="2"/>
      <c r="L499" s="2"/>
      <c r="M499" s="2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G499" t="str">
        <f t="shared" si="89"/>
        <v>Beans Purchase</v>
      </c>
      <c r="AH499" t="s">
        <v>13</v>
      </c>
      <c r="AI499">
        <v>2</v>
      </c>
      <c r="AJ499" s="5"/>
      <c r="AK499" s="77">
        <v>33</v>
      </c>
      <c r="AL499" s="79">
        <v>7</v>
      </c>
      <c r="AM499" s="79">
        <v>15</v>
      </c>
      <c r="AN499" s="82">
        <v>4260</v>
      </c>
      <c r="AO499" s="82">
        <f t="shared" si="90"/>
        <v>33007</v>
      </c>
      <c r="AP499" t="s">
        <v>448</v>
      </c>
      <c r="AU499">
        <v>65.27</v>
      </c>
      <c r="AV499">
        <v>0.02</v>
      </c>
      <c r="AW499">
        <v>65.25</v>
      </c>
    </row>
    <row r="500" spans="1:49" hidden="1" outlineLevel="1" x14ac:dyDescent="0.2">
      <c r="A500" t="s">
        <v>449</v>
      </c>
      <c r="B500" s="7"/>
      <c r="C500" s="1"/>
      <c r="D500" s="5"/>
      <c r="E500" s="5"/>
      <c r="F500" s="5"/>
      <c r="G500" s="1"/>
      <c r="I500" s="6"/>
      <c r="J500" s="2"/>
      <c r="K500" s="2"/>
      <c r="L500" s="2"/>
      <c r="M500" s="2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G500" t="str">
        <f t="shared" si="89"/>
        <v>Chandlers Purchase</v>
      </c>
      <c r="AH500" t="s">
        <v>13</v>
      </c>
      <c r="AI500">
        <v>2</v>
      </c>
      <c r="AJ500" s="5"/>
      <c r="AK500" s="77">
        <v>33</v>
      </c>
      <c r="AL500" s="79">
        <v>7</v>
      </c>
      <c r="AM500" s="79">
        <v>35</v>
      </c>
      <c r="AN500" s="82">
        <v>11220</v>
      </c>
      <c r="AO500" s="82">
        <f t="shared" si="90"/>
        <v>33007</v>
      </c>
      <c r="AP500" t="s">
        <v>448</v>
      </c>
      <c r="AU500">
        <v>2.13</v>
      </c>
      <c r="AV500">
        <v>0</v>
      </c>
      <c r="AW500">
        <v>2.13</v>
      </c>
    </row>
    <row r="501" spans="1:49" hidden="1" outlineLevel="1" x14ac:dyDescent="0.2">
      <c r="A501" t="s">
        <v>700</v>
      </c>
      <c r="B501" s="7"/>
      <c r="C501" s="1"/>
      <c r="D501" s="5"/>
      <c r="E501" s="5"/>
      <c r="F501" s="5"/>
      <c r="G501" s="1"/>
      <c r="I501" s="6"/>
      <c r="J501" s="2"/>
      <c r="K501" s="2"/>
      <c r="L501" s="2"/>
      <c r="M501" s="2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G501" t="str">
        <f t="shared" si="89"/>
        <v>Crawfords Purchase</v>
      </c>
      <c r="AH501" t="s">
        <v>13</v>
      </c>
      <c r="AI501">
        <v>2</v>
      </c>
      <c r="AJ501" s="5"/>
      <c r="AK501" s="77">
        <v>33</v>
      </c>
      <c r="AL501" s="79">
        <v>7</v>
      </c>
      <c r="AM501" s="79">
        <v>55</v>
      </c>
      <c r="AN501" s="82">
        <v>16100</v>
      </c>
      <c r="AO501" s="82">
        <f t="shared" si="90"/>
        <v>33007</v>
      </c>
      <c r="AP501" t="s">
        <v>448</v>
      </c>
      <c r="AU501">
        <v>8.19</v>
      </c>
      <c r="AV501">
        <v>0</v>
      </c>
      <c r="AW501">
        <v>8.19</v>
      </c>
    </row>
    <row r="502" spans="1:49" hidden="1" outlineLevel="1" x14ac:dyDescent="0.2">
      <c r="A502" t="s">
        <v>701</v>
      </c>
      <c r="B502" s="7"/>
      <c r="C502" s="1"/>
      <c r="D502" s="5"/>
      <c r="E502" s="5"/>
      <c r="F502" s="5"/>
      <c r="G502" s="1"/>
      <c r="I502" s="6"/>
      <c r="J502" s="2"/>
      <c r="K502" s="2"/>
      <c r="L502" s="2"/>
      <c r="M502" s="2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G502" t="str">
        <f t="shared" si="89"/>
        <v>Cutts Grant</v>
      </c>
      <c r="AH502" t="s">
        <v>13</v>
      </c>
      <c r="AI502">
        <v>2</v>
      </c>
      <c r="AJ502" s="5"/>
      <c r="AK502" s="77">
        <v>33</v>
      </c>
      <c r="AL502" s="79">
        <v>7</v>
      </c>
      <c r="AM502" s="79">
        <v>60</v>
      </c>
      <c r="AN502" s="82">
        <v>16660</v>
      </c>
      <c r="AO502" s="82">
        <f t="shared" si="90"/>
        <v>33007</v>
      </c>
      <c r="AP502" t="s">
        <v>49</v>
      </c>
      <c r="AU502">
        <v>11.44</v>
      </c>
      <c r="AV502">
        <v>0</v>
      </c>
      <c r="AW502">
        <v>11.44</v>
      </c>
    </row>
    <row r="503" spans="1:49" hidden="1" outlineLevel="1" x14ac:dyDescent="0.2">
      <c r="A503" t="s">
        <v>702</v>
      </c>
      <c r="B503" s="7"/>
      <c r="C503" s="1"/>
      <c r="D503" s="5"/>
      <c r="E503" s="5"/>
      <c r="F503" s="5"/>
      <c r="G503" s="1"/>
      <c r="I503" s="6"/>
      <c r="J503" s="2"/>
      <c r="K503" s="2"/>
      <c r="L503" s="2"/>
      <c r="M503" s="2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G503" t="str">
        <f t="shared" si="89"/>
        <v>Dixs Grant</v>
      </c>
      <c r="AH503" t="s">
        <v>13</v>
      </c>
      <c r="AI503">
        <v>2</v>
      </c>
      <c r="AJ503" s="5"/>
      <c r="AK503" s="77">
        <v>33</v>
      </c>
      <c r="AL503" s="79">
        <v>7</v>
      </c>
      <c r="AM503" s="79">
        <v>70</v>
      </c>
      <c r="AN503" s="82">
        <v>18340</v>
      </c>
      <c r="AO503" s="82">
        <f t="shared" si="90"/>
        <v>33007</v>
      </c>
      <c r="AP503" t="s">
        <v>49</v>
      </c>
      <c r="AU503">
        <v>20.18</v>
      </c>
      <c r="AV503">
        <v>0</v>
      </c>
      <c r="AW503">
        <v>20.18</v>
      </c>
    </row>
    <row r="504" spans="1:49" hidden="1" outlineLevel="1" x14ac:dyDescent="0.2">
      <c r="A504" t="s">
        <v>703</v>
      </c>
      <c r="B504" s="7"/>
      <c r="C504" s="1"/>
      <c r="D504" s="5"/>
      <c r="E504" s="5"/>
      <c r="F504" s="5"/>
      <c r="G504" s="1"/>
      <c r="I504" s="6"/>
      <c r="J504" s="2"/>
      <c r="K504" s="2"/>
      <c r="L504" s="2"/>
      <c r="M504" s="2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G504" t="str">
        <f t="shared" si="89"/>
        <v>Ervings Location</v>
      </c>
      <c r="AH504" t="s">
        <v>13</v>
      </c>
      <c r="AI504">
        <v>2</v>
      </c>
      <c r="AJ504" s="5"/>
      <c r="AK504" s="77">
        <v>33</v>
      </c>
      <c r="AL504" s="79">
        <v>7</v>
      </c>
      <c r="AM504" s="79">
        <v>90</v>
      </c>
      <c r="AN504" s="82">
        <v>25180</v>
      </c>
      <c r="AO504" s="82">
        <f t="shared" si="90"/>
        <v>33007</v>
      </c>
      <c r="AP504" t="s">
        <v>829</v>
      </c>
      <c r="AU504">
        <v>3.68</v>
      </c>
      <c r="AV504">
        <v>0</v>
      </c>
      <c r="AW504">
        <v>3.68</v>
      </c>
    </row>
    <row r="505" spans="1:49" hidden="1" outlineLevel="1" x14ac:dyDescent="0.2">
      <c r="A505" t="s">
        <v>704</v>
      </c>
      <c r="B505" s="7"/>
      <c r="C505" s="1"/>
      <c r="D505" s="5"/>
      <c r="E505" s="5"/>
      <c r="F505" s="5"/>
      <c r="G505" s="1"/>
      <c r="I505" s="6"/>
      <c r="J505" s="2"/>
      <c r="K505" s="2"/>
      <c r="L505" s="2"/>
      <c r="M505" s="2"/>
      <c r="N505" s="1"/>
      <c r="O505" s="1"/>
      <c r="P505" s="1"/>
      <c r="U505" s="1"/>
      <c r="V505" s="1"/>
      <c r="W505" s="1"/>
      <c r="X505" s="1"/>
      <c r="Y505" s="1"/>
      <c r="Z505" s="1"/>
      <c r="AA505" s="1"/>
      <c r="AB505" s="1"/>
      <c r="AG505" t="str">
        <f t="shared" si="89"/>
        <v>Hadleys Purchase</v>
      </c>
      <c r="AH505" t="s">
        <v>13</v>
      </c>
      <c r="AI505">
        <v>2</v>
      </c>
      <c r="AJ505" s="5"/>
      <c r="AK505" s="77">
        <v>33</v>
      </c>
      <c r="AL505" s="79">
        <v>7</v>
      </c>
      <c r="AM505" s="79">
        <v>105</v>
      </c>
      <c r="AN505" s="82">
        <v>32420</v>
      </c>
      <c r="AO505" s="82">
        <f t="shared" si="90"/>
        <v>33007</v>
      </c>
      <c r="AP505" t="s">
        <v>448</v>
      </c>
      <c r="AU505">
        <v>7.41</v>
      </c>
      <c r="AV505">
        <v>0</v>
      </c>
      <c r="AW505">
        <v>7.41</v>
      </c>
    </row>
    <row r="506" spans="1:49" hidden="1" outlineLevel="1" x14ac:dyDescent="0.2">
      <c r="A506" t="s">
        <v>705</v>
      </c>
      <c r="B506" s="7"/>
      <c r="C506" s="1"/>
      <c r="D506" s="5"/>
      <c r="E506" s="5"/>
      <c r="F506" s="5"/>
      <c r="G506" s="1"/>
      <c r="I506" s="6"/>
      <c r="J506" s="2"/>
      <c r="K506" s="2"/>
      <c r="L506" s="2"/>
      <c r="M506" s="2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G506" t="str">
        <f t="shared" si="89"/>
        <v>Kilkenny township</v>
      </c>
      <c r="AH506" t="s">
        <v>13</v>
      </c>
      <c r="AI506">
        <v>2</v>
      </c>
      <c r="AJ506" s="5"/>
      <c r="AK506" s="77">
        <v>33</v>
      </c>
      <c r="AL506" s="79">
        <v>7</v>
      </c>
      <c r="AM506" s="79">
        <v>115</v>
      </c>
      <c r="AN506" s="82">
        <v>39940</v>
      </c>
      <c r="AO506" s="82">
        <f t="shared" si="90"/>
        <v>33007</v>
      </c>
      <c r="AP506" t="s">
        <v>551</v>
      </c>
      <c r="AU506">
        <v>25.65</v>
      </c>
      <c r="AV506">
        <v>0.01</v>
      </c>
      <c r="AW506">
        <v>25.64</v>
      </c>
    </row>
    <row r="507" spans="1:49" hidden="1" outlineLevel="1" x14ac:dyDescent="0.2">
      <c r="A507" t="s">
        <v>612</v>
      </c>
      <c r="B507" s="7"/>
      <c r="C507" s="1"/>
      <c r="D507" s="5"/>
      <c r="E507" s="5"/>
      <c r="F507" s="5"/>
      <c r="G507" s="1"/>
      <c r="I507" s="6"/>
      <c r="J507" s="2"/>
      <c r="K507" s="2"/>
      <c r="L507" s="2"/>
      <c r="M507" s="2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G507" t="str">
        <f t="shared" si="89"/>
        <v>Livermore</v>
      </c>
      <c r="AH507" t="s">
        <v>14</v>
      </c>
      <c r="AI507">
        <v>2</v>
      </c>
      <c r="AJ507" s="5"/>
      <c r="AK507" s="77">
        <v>33</v>
      </c>
      <c r="AL507" s="79">
        <v>9</v>
      </c>
      <c r="AM507" s="79">
        <v>127</v>
      </c>
      <c r="AN507" s="82">
        <v>42820</v>
      </c>
      <c r="AO507" s="82">
        <f t="shared" si="90"/>
        <v>33009</v>
      </c>
      <c r="AP507" t="s">
        <v>656</v>
      </c>
      <c r="AU507">
        <v>63.8</v>
      </c>
      <c r="AV507">
        <v>0.17</v>
      </c>
      <c r="AW507">
        <v>63.63</v>
      </c>
    </row>
    <row r="508" spans="1:49" hidden="1" outlineLevel="1" x14ac:dyDescent="0.2">
      <c r="A508" t="s">
        <v>706</v>
      </c>
      <c r="B508" s="7"/>
      <c r="C508" s="1"/>
      <c r="D508" s="5"/>
      <c r="E508" s="5"/>
      <c r="F508" s="5"/>
      <c r="G508" s="1"/>
      <c r="I508" s="6"/>
      <c r="J508" s="2"/>
      <c r="K508" s="2"/>
      <c r="L508" s="2"/>
      <c r="M508" s="2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G508" t="str">
        <f t="shared" si="89"/>
        <v>Low and Burbanks Grant</v>
      </c>
      <c r="AH508" t="s">
        <v>13</v>
      </c>
      <c r="AI508">
        <v>2</v>
      </c>
      <c r="AJ508" s="5"/>
      <c r="AK508" s="77">
        <v>33</v>
      </c>
      <c r="AL508" s="79">
        <v>7</v>
      </c>
      <c r="AM508" s="79">
        <v>125</v>
      </c>
      <c r="AN508" s="82">
        <v>43620</v>
      </c>
      <c r="AO508" s="82">
        <f t="shared" si="90"/>
        <v>33007</v>
      </c>
      <c r="AP508" t="s">
        <v>49</v>
      </c>
      <c r="AU508">
        <v>26.14</v>
      </c>
      <c r="AV508">
        <v>0</v>
      </c>
      <c r="AW508">
        <v>26.14</v>
      </c>
    </row>
    <row r="509" spans="1:49" hidden="1" outlineLevel="1" x14ac:dyDescent="0.2">
      <c r="A509" t="s">
        <v>707</v>
      </c>
      <c r="B509" s="7"/>
      <c r="C509" s="1"/>
      <c r="D509" s="5"/>
      <c r="E509" s="5"/>
      <c r="F509" s="5"/>
      <c r="G509" s="1"/>
      <c r="I509" s="6"/>
      <c r="J509" s="2"/>
      <c r="K509" s="2"/>
      <c r="L509" s="2"/>
      <c r="M509" s="2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G509" t="str">
        <f t="shared" si="89"/>
        <v>Martins Location</v>
      </c>
      <c r="AH509" t="s">
        <v>13</v>
      </c>
      <c r="AI509">
        <v>2</v>
      </c>
      <c r="AJ509" s="5"/>
      <c r="AK509" s="77">
        <v>33</v>
      </c>
      <c r="AL509" s="79">
        <v>7</v>
      </c>
      <c r="AM509" s="79">
        <v>130</v>
      </c>
      <c r="AN509" s="82">
        <v>46020</v>
      </c>
      <c r="AO509" s="82">
        <f t="shared" si="90"/>
        <v>33007</v>
      </c>
      <c r="AP509" t="s">
        <v>829</v>
      </c>
      <c r="AU509">
        <v>3.76</v>
      </c>
      <c r="AV509">
        <v>0</v>
      </c>
      <c r="AW509">
        <v>3.76</v>
      </c>
    </row>
    <row r="510" spans="1:49" hidden="1" outlineLevel="1" x14ac:dyDescent="0.2">
      <c r="A510" t="s">
        <v>708</v>
      </c>
      <c r="B510" s="7"/>
      <c r="C510" s="1"/>
      <c r="D510" s="5"/>
      <c r="E510" s="5"/>
      <c r="F510" s="5"/>
      <c r="G510" s="1"/>
      <c r="I510" s="6"/>
      <c r="J510" s="2"/>
      <c r="K510" s="2"/>
      <c r="L510" s="2"/>
      <c r="M510" s="2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G510" t="str">
        <f t="shared" si="89"/>
        <v>Odell township</v>
      </c>
      <c r="AH510" t="s">
        <v>13</v>
      </c>
      <c r="AI510">
        <v>2</v>
      </c>
      <c r="AJ510" s="5"/>
      <c r="AK510" s="77">
        <v>33</v>
      </c>
      <c r="AL510" s="79">
        <v>7</v>
      </c>
      <c r="AM510" s="79">
        <v>150</v>
      </c>
      <c r="AN510" s="82">
        <v>57860</v>
      </c>
      <c r="AO510" s="82">
        <f t="shared" si="90"/>
        <v>33007</v>
      </c>
      <c r="AP510" t="s">
        <v>551</v>
      </c>
      <c r="AU510">
        <v>45.17</v>
      </c>
      <c r="AV510">
        <v>0.68</v>
      </c>
      <c r="AW510">
        <v>44.49</v>
      </c>
    </row>
    <row r="511" spans="1:49" hidden="1" outlineLevel="1" x14ac:dyDescent="0.2">
      <c r="A511" t="s">
        <v>709</v>
      </c>
      <c r="B511" s="7"/>
      <c r="C511" s="1"/>
      <c r="D511" s="5"/>
      <c r="E511" s="5"/>
      <c r="F511" s="5"/>
      <c r="G511" s="1"/>
      <c r="I511" s="6"/>
      <c r="J511" s="2"/>
      <c r="K511" s="2"/>
      <c r="L511" s="2"/>
      <c r="M511" s="2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G511" t="str">
        <f t="shared" si="89"/>
        <v>Sargents Purchase</v>
      </c>
      <c r="AH511" t="s">
        <v>13</v>
      </c>
      <c r="AI511">
        <v>2</v>
      </c>
      <c r="AJ511" s="5"/>
      <c r="AK511" s="77">
        <v>33</v>
      </c>
      <c r="AL511" s="79">
        <v>7</v>
      </c>
      <c r="AM511" s="79">
        <v>170</v>
      </c>
      <c r="AN511" s="82">
        <v>67860</v>
      </c>
      <c r="AO511" s="82">
        <f t="shared" si="90"/>
        <v>33007</v>
      </c>
      <c r="AP511" t="s">
        <v>448</v>
      </c>
      <c r="AU511">
        <v>25.86</v>
      </c>
      <c r="AV511">
        <v>0.01</v>
      </c>
      <c r="AW511">
        <v>25.85</v>
      </c>
    </row>
    <row r="512" spans="1:49" hidden="1" outlineLevel="1" x14ac:dyDescent="0.2">
      <c r="A512" t="s">
        <v>710</v>
      </c>
      <c r="B512" s="7"/>
      <c r="C512" s="1"/>
      <c r="D512" s="5"/>
      <c r="E512" s="5"/>
      <c r="F512" s="5"/>
      <c r="G512" s="1"/>
      <c r="I512" s="6"/>
      <c r="J512" s="2"/>
      <c r="K512" s="2"/>
      <c r="L512" s="2"/>
      <c r="M512" s="2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G512" t="str">
        <f t="shared" si="89"/>
        <v>Second College Grant</v>
      </c>
      <c r="AH512" t="s">
        <v>13</v>
      </c>
      <c r="AI512">
        <v>2</v>
      </c>
      <c r="AJ512" s="5"/>
      <c r="AK512" s="77">
        <v>33</v>
      </c>
      <c r="AL512" s="79">
        <v>7</v>
      </c>
      <c r="AM512" s="79">
        <v>175</v>
      </c>
      <c r="AN512" s="82">
        <v>68500</v>
      </c>
      <c r="AO512" s="82">
        <f t="shared" si="90"/>
        <v>33007</v>
      </c>
      <c r="AP512" t="s">
        <v>49</v>
      </c>
      <c r="AU512">
        <v>41.68</v>
      </c>
      <c r="AV512">
        <v>0.05</v>
      </c>
      <c r="AW512">
        <v>41.63</v>
      </c>
    </row>
    <row r="513" spans="1:49" hidden="1" outlineLevel="1" x14ac:dyDescent="0.2">
      <c r="A513" t="s">
        <v>949</v>
      </c>
      <c r="B513" s="7"/>
      <c r="C513" s="1"/>
      <c r="D513" s="5"/>
      <c r="E513" s="5"/>
      <c r="F513" s="5"/>
      <c r="G513" s="1"/>
      <c r="I513" s="6"/>
      <c r="J513" s="2"/>
      <c r="K513" s="2"/>
      <c r="L513" s="2"/>
      <c r="M513" s="2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G513" t="str">
        <f t="shared" si="89"/>
        <v>Success Township</v>
      </c>
      <c r="AH513" t="s">
        <v>13</v>
      </c>
      <c r="AI513">
        <v>2</v>
      </c>
      <c r="AJ513" s="5"/>
      <c r="AK513" s="77">
        <v>33</v>
      </c>
      <c r="AL513" s="79">
        <v>7</v>
      </c>
      <c r="AM513" s="79">
        <v>200</v>
      </c>
      <c r="AN513" s="82">
        <v>74500</v>
      </c>
      <c r="AO513" s="82">
        <f t="shared" si="90"/>
        <v>33007</v>
      </c>
      <c r="AP513" t="s">
        <v>551</v>
      </c>
      <c r="AU513">
        <v>59.24</v>
      </c>
      <c r="AV513">
        <v>0.48</v>
      </c>
      <c r="AW513">
        <v>58.76</v>
      </c>
    </row>
    <row r="514" spans="1:49" hidden="1" outlineLevel="1" x14ac:dyDescent="0.2">
      <c r="A514" t="s">
        <v>559</v>
      </c>
      <c r="B514" s="7"/>
      <c r="C514" s="1"/>
      <c r="D514" s="5"/>
      <c r="E514" s="5"/>
      <c r="F514" s="5"/>
      <c r="G514" s="1"/>
      <c r="I514" s="6"/>
      <c r="J514" s="2"/>
      <c r="K514" s="2"/>
      <c r="L514" s="2"/>
      <c r="M514" s="2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G514" t="str">
        <f t="shared" si="89"/>
        <v>Thompson and Meserves Purchase</v>
      </c>
      <c r="AH514" t="s">
        <v>13</v>
      </c>
      <c r="AI514">
        <v>2</v>
      </c>
      <c r="AJ514" s="5"/>
      <c r="AK514" s="77">
        <v>33</v>
      </c>
      <c r="AL514" s="79">
        <v>7</v>
      </c>
      <c r="AM514" s="79">
        <v>205</v>
      </c>
      <c r="AN514" s="82">
        <v>76580</v>
      </c>
      <c r="AO514" s="82">
        <f t="shared" si="90"/>
        <v>33007</v>
      </c>
      <c r="AP514" t="s">
        <v>448</v>
      </c>
      <c r="AU514">
        <v>18.5</v>
      </c>
      <c r="AV514">
        <v>0</v>
      </c>
      <c r="AW514">
        <v>18.5</v>
      </c>
    </row>
    <row r="515" spans="1:49" hidden="1" outlineLevel="1" x14ac:dyDescent="0.2">
      <c r="B515" s="7"/>
      <c r="C515" s="1"/>
      <c r="D515" s="5"/>
      <c r="E515" s="5"/>
      <c r="F515" s="5"/>
      <c r="G515" s="1"/>
      <c r="I515" s="6"/>
      <c r="J515" s="2"/>
      <c r="K515" s="2"/>
      <c r="L515" s="2"/>
      <c r="M515" s="2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J515" s="5"/>
    </row>
    <row r="516" spans="1:49" hidden="1" outlineLevel="1" x14ac:dyDescent="0.2">
      <c r="A516" s="44" t="s">
        <v>105</v>
      </c>
      <c r="J516" s="2"/>
      <c r="K516" s="2"/>
      <c r="L516" s="2"/>
      <c r="M516" s="2"/>
    </row>
    <row r="517" spans="1:49" hidden="1" outlineLevel="1" x14ac:dyDescent="0.2">
      <c r="A517" t="s">
        <v>560</v>
      </c>
      <c r="J517" s="2"/>
      <c r="K517" s="2"/>
      <c r="L517" s="2"/>
      <c r="M517" s="2"/>
      <c r="AG517" t="str">
        <f t="shared" ref="AG517:AG525" si="91">A517</f>
        <v>Averill town</v>
      </c>
      <c r="AH517" t="s">
        <v>96</v>
      </c>
      <c r="AK517" s="77">
        <v>50</v>
      </c>
      <c r="AL517" s="79">
        <v>9</v>
      </c>
      <c r="AM517" s="79">
        <v>5</v>
      </c>
      <c r="AN517" s="82">
        <v>2125</v>
      </c>
      <c r="AO517" s="82">
        <f t="shared" ref="AO517:AO525" si="92">AK517*1000+AL517</f>
        <v>50009</v>
      </c>
      <c r="AP517" t="s">
        <v>656</v>
      </c>
      <c r="AU517">
        <v>38.06</v>
      </c>
      <c r="AV517">
        <v>1.92</v>
      </c>
      <c r="AW517">
        <v>36.14</v>
      </c>
    </row>
    <row r="518" spans="1:49" hidden="1" outlineLevel="1" x14ac:dyDescent="0.2">
      <c r="A518" t="s">
        <v>561</v>
      </c>
      <c r="J518" s="2"/>
      <c r="K518" s="2"/>
      <c r="L518" s="2"/>
      <c r="M518" s="2"/>
      <c r="AG518" t="str">
        <f t="shared" si="91"/>
        <v>Avery's gore</v>
      </c>
      <c r="AH518" t="s">
        <v>96</v>
      </c>
      <c r="AK518" s="77">
        <v>50</v>
      </c>
      <c r="AL518" s="79">
        <v>9</v>
      </c>
      <c r="AM518" s="79">
        <v>10</v>
      </c>
      <c r="AN518" s="82">
        <v>2162</v>
      </c>
      <c r="AO518" s="82">
        <f t="shared" si="92"/>
        <v>50009</v>
      </c>
      <c r="AP518" t="s">
        <v>562</v>
      </c>
      <c r="AU518">
        <v>17.600000000000001</v>
      </c>
      <c r="AV518">
        <v>0.02</v>
      </c>
      <c r="AW518">
        <v>17.57</v>
      </c>
    </row>
    <row r="519" spans="1:49" hidden="1" outlineLevel="1" x14ac:dyDescent="0.2">
      <c r="A519" t="s">
        <v>563</v>
      </c>
      <c r="J519" s="2"/>
      <c r="K519" s="2"/>
      <c r="L519" s="2"/>
      <c r="M519" s="2"/>
      <c r="AG519" t="str">
        <f t="shared" si="91"/>
        <v>Buels gore</v>
      </c>
      <c r="AH519" t="s">
        <v>318</v>
      </c>
      <c r="AK519" s="77">
        <v>50</v>
      </c>
      <c r="AL519" s="79">
        <v>7</v>
      </c>
      <c r="AM519" s="79">
        <v>10</v>
      </c>
      <c r="AN519" s="82">
        <v>10300</v>
      </c>
      <c r="AO519" s="82">
        <f t="shared" si="92"/>
        <v>50007</v>
      </c>
      <c r="AP519" t="s">
        <v>562</v>
      </c>
      <c r="AU519">
        <v>5.05</v>
      </c>
      <c r="AV519">
        <v>0</v>
      </c>
      <c r="AW519">
        <v>5.05</v>
      </c>
    </row>
    <row r="520" spans="1:49" hidden="1" outlineLevel="1" x14ac:dyDescent="0.2">
      <c r="A520" t="s">
        <v>564</v>
      </c>
      <c r="J520" s="2"/>
      <c r="K520" s="2"/>
      <c r="L520" s="2"/>
      <c r="M520" s="2"/>
      <c r="AG520" t="str">
        <f t="shared" si="91"/>
        <v>Ferdinand town</v>
      </c>
      <c r="AH520" t="s">
        <v>96</v>
      </c>
      <c r="AK520" s="77">
        <v>50</v>
      </c>
      <c r="AL520" s="79">
        <v>9</v>
      </c>
      <c r="AM520" s="79">
        <v>45</v>
      </c>
      <c r="AN520" s="82">
        <v>25975</v>
      </c>
      <c r="AO520" s="82">
        <f t="shared" si="92"/>
        <v>50009</v>
      </c>
      <c r="AP520" t="s">
        <v>656</v>
      </c>
      <c r="AU520">
        <v>53.03</v>
      </c>
      <c r="AV520">
        <v>0.14000000000000001</v>
      </c>
      <c r="AW520">
        <v>52.89</v>
      </c>
    </row>
    <row r="521" spans="1:49" hidden="1" outlineLevel="1" x14ac:dyDescent="0.2">
      <c r="A521" t="s">
        <v>903</v>
      </c>
      <c r="J521" s="2"/>
      <c r="K521" s="2"/>
      <c r="L521" s="2"/>
      <c r="M521" s="2"/>
      <c r="AG521" t="str">
        <f t="shared" si="91"/>
        <v>Glastenbury town</v>
      </c>
      <c r="AH521" t="s">
        <v>316</v>
      </c>
      <c r="AK521" s="77">
        <v>50</v>
      </c>
      <c r="AL521" s="79">
        <v>3</v>
      </c>
      <c r="AM521" s="79">
        <v>18</v>
      </c>
      <c r="AN521" s="82">
        <v>27962</v>
      </c>
      <c r="AO521" s="82">
        <f t="shared" si="92"/>
        <v>50003</v>
      </c>
      <c r="AP521" t="s">
        <v>656</v>
      </c>
      <c r="AU521">
        <v>44.48</v>
      </c>
      <c r="AV521">
        <v>0</v>
      </c>
      <c r="AW521">
        <v>44.48</v>
      </c>
    </row>
    <row r="522" spans="1:49" hidden="1" outlineLevel="1" x14ac:dyDescent="0.2">
      <c r="A522" t="s">
        <v>904</v>
      </c>
      <c r="J522" s="2"/>
      <c r="K522" s="2"/>
      <c r="L522" s="2"/>
      <c r="M522" s="2"/>
      <c r="AG522" t="str">
        <f t="shared" si="91"/>
        <v>Lewis town</v>
      </c>
      <c r="AH522" t="s">
        <v>96</v>
      </c>
      <c r="AK522" s="77">
        <v>50</v>
      </c>
      <c r="AL522" s="79">
        <v>9</v>
      </c>
      <c r="AM522" s="79">
        <v>65</v>
      </c>
      <c r="AN522" s="82">
        <v>39775</v>
      </c>
      <c r="AO522" s="82">
        <f t="shared" si="92"/>
        <v>50009</v>
      </c>
      <c r="AP522" t="s">
        <v>656</v>
      </c>
      <c r="AU522">
        <v>39.67</v>
      </c>
      <c r="AV522">
        <v>0.1</v>
      </c>
      <c r="AW522">
        <v>39.57</v>
      </c>
    </row>
    <row r="523" spans="1:49" hidden="1" outlineLevel="1" x14ac:dyDescent="0.2">
      <c r="A523" t="s">
        <v>822</v>
      </c>
      <c r="J523" s="2"/>
      <c r="K523" s="2"/>
      <c r="L523" s="2"/>
      <c r="M523" s="2"/>
      <c r="AG523" t="str">
        <f t="shared" si="91"/>
        <v>Somerset town</v>
      </c>
      <c r="AH523" t="s">
        <v>103</v>
      </c>
      <c r="AK523" s="77">
        <v>50</v>
      </c>
      <c r="AL523" s="79">
        <v>25</v>
      </c>
      <c r="AM523" s="79">
        <v>73</v>
      </c>
      <c r="AN523" s="82">
        <v>65762</v>
      </c>
      <c r="AO523" s="82">
        <f t="shared" si="92"/>
        <v>50025</v>
      </c>
      <c r="AP523" t="s">
        <v>656</v>
      </c>
      <c r="AU523">
        <v>28.13</v>
      </c>
      <c r="AV523">
        <v>1.99</v>
      </c>
      <c r="AW523">
        <v>26.15</v>
      </c>
    </row>
    <row r="524" spans="1:49" hidden="1" outlineLevel="1" x14ac:dyDescent="0.2">
      <c r="A524" t="s">
        <v>823</v>
      </c>
      <c r="J524" s="2"/>
      <c r="K524" s="2"/>
      <c r="L524" s="2"/>
      <c r="M524" s="2"/>
      <c r="AG524" t="str">
        <f t="shared" si="91"/>
        <v>Warner's grant</v>
      </c>
      <c r="AH524" t="s">
        <v>96</v>
      </c>
      <c r="AK524" s="77">
        <v>50</v>
      </c>
      <c r="AL524" s="79">
        <v>9</v>
      </c>
      <c r="AM524" s="79">
        <v>90</v>
      </c>
      <c r="AN524" s="82">
        <v>76337</v>
      </c>
      <c r="AO524" s="82">
        <f t="shared" si="92"/>
        <v>50009</v>
      </c>
      <c r="AP524" t="s">
        <v>49</v>
      </c>
      <c r="AU524">
        <v>3.15</v>
      </c>
      <c r="AV524">
        <v>0</v>
      </c>
      <c r="AW524">
        <v>3.15</v>
      </c>
    </row>
    <row r="525" spans="1:49" hidden="1" outlineLevel="1" x14ac:dyDescent="0.2">
      <c r="A525" t="s">
        <v>824</v>
      </c>
      <c r="J525" s="2"/>
      <c r="K525" s="2"/>
      <c r="L525" s="2"/>
      <c r="M525" s="2"/>
      <c r="AG525" t="str">
        <f t="shared" si="91"/>
        <v>Warren's gore</v>
      </c>
      <c r="AH525" t="s">
        <v>96</v>
      </c>
      <c r="AK525" s="77">
        <v>50</v>
      </c>
      <c r="AL525" s="79">
        <v>9</v>
      </c>
      <c r="AM525" s="79">
        <v>95</v>
      </c>
      <c r="AN525" s="82">
        <v>76562</v>
      </c>
      <c r="AO525" s="82">
        <f t="shared" si="92"/>
        <v>50009</v>
      </c>
      <c r="AP525" t="s">
        <v>562</v>
      </c>
      <c r="AU525">
        <v>11.6</v>
      </c>
      <c r="AV525">
        <v>0.65</v>
      </c>
      <c r="AW525">
        <v>10.94</v>
      </c>
    </row>
    <row r="526" spans="1:49" collapsed="1" x14ac:dyDescent="0.2"/>
  </sheetData>
  <phoneticPr fontId="8"/>
  <conditionalFormatting sqref="D504:D519 D523 D521 D493:D501">
    <cfRule type="cellIs" dxfId="34" priority="11" stopIfTrue="1" operator="equal">
      <formula>1</formula>
    </cfRule>
    <cfRule type="cellIs" dxfId="33" priority="12" stopIfTrue="1" operator="equal">
      <formula>3</formula>
    </cfRule>
  </conditionalFormatting>
  <conditionalFormatting sqref="E504:E519 E523 E521 E493:E501">
    <cfRule type="cellIs" dxfId="32" priority="13" stopIfTrue="1" operator="equal">
      <formula>1</formula>
    </cfRule>
    <cfRule type="cellIs" dxfId="31" priority="14" stopIfTrue="1" operator="equal">
      <formula>3</formula>
    </cfRule>
  </conditionalFormatting>
  <conditionalFormatting sqref="F504:F519 F523 F521 F493:F501">
    <cfRule type="cellIs" dxfId="30" priority="15" stopIfTrue="1" operator="equal">
      <formula>1</formula>
    </cfRule>
    <cfRule type="cellIs" dxfId="29" priority="16" stopIfTrue="1" operator="equal">
      <formula>3</formula>
    </cfRule>
  </conditionalFormatting>
  <conditionalFormatting sqref="G501 G518 G1">
    <cfRule type="expression" dxfId="28" priority="17" stopIfTrue="1">
      <formula>IF(#REF!=1,1,0)</formula>
    </cfRule>
    <cfRule type="expression" dxfId="27" priority="18" stopIfTrue="1">
      <formula>IF(#REF!=1,1,0)</formula>
    </cfRule>
  </conditionalFormatting>
  <conditionalFormatting sqref="H501:H503 H520 H522 H1 H524:H65536">
    <cfRule type="expression" dxfId="26" priority="19" stopIfTrue="1">
      <formula>IF(#REF!=1,1,0)</formula>
    </cfRule>
    <cfRule type="expression" dxfId="25" priority="20" stopIfTrue="1">
      <formula>IF(#REF!=1,1,0)</formula>
    </cfRule>
  </conditionalFormatting>
  <conditionalFormatting sqref="G493:G500">
    <cfRule type="expression" dxfId="24" priority="21" stopIfTrue="1">
      <formula>IF(AND(G493&gt;0,#REF!=1),1,0)</formula>
    </cfRule>
    <cfRule type="expression" dxfId="23" priority="22" stopIfTrue="1">
      <formula>IF(AND(G493&gt;0,#REF!=1),1,0)</formula>
    </cfRule>
    <cfRule type="expression" dxfId="22" priority="23" stopIfTrue="1">
      <formula>IF(AND(G493&gt;0,#REF!=1),1,0)</formula>
    </cfRule>
  </conditionalFormatting>
  <conditionalFormatting sqref="H493:H500">
    <cfRule type="expression" dxfId="21" priority="24" stopIfTrue="1">
      <formula>IF(AND(#REF!&gt;0,#REF!=1),1,0)</formula>
    </cfRule>
    <cfRule type="expression" dxfId="20" priority="25" stopIfTrue="1">
      <formula>IF(AND(#REF!&gt;0,#REF!=1),1,0)</formula>
    </cfRule>
    <cfRule type="expression" dxfId="19" priority="26" stopIfTrue="1">
      <formula>IF(AND(#REF!&gt;0,#REF!=1),1,0)</formula>
    </cfRule>
  </conditionalFormatting>
  <conditionalFormatting sqref="G523 G521 G519 G504:G517">
    <cfRule type="expression" dxfId="18" priority="27" stopIfTrue="1">
      <formula>IF(#REF!=1,1,0)</formula>
    </cfRule>
    <cfRule type="expression" dxfId="17" priority="28" stopIfTrue="1">
      <formula>IF(#REF!=1,1,0)</formula>
    </cfRule>
    <cfRule type="expression" dxfId="16" priority="29" stopIfTrue="1">
      <formula>IF(#REF!=1,1,0)</formula>
    </cfRule>
  </conditionalFormatting>
  <conditionalFormatting sqref="H523 H521 H504:H519">
    <cfRule type="expression" dxfId="15" priority="30" stopIfTrue="1">
      <formula>IF(#REF!=1,1,0)</formula>
    </cfRule>
    <cfRule type="expression" dxfId="14" priority="31" stopIfTrue="1">
      <formula>IF(#REF!=1,1,0)</formula>
    </cfRule>
    <cfRule type="expression" dxfId="13" priority="32" stopIfTrue="1">
      <formula>IF(#REF!=1,1,0)</formula>
    </cfRule>
  </conditionalFormatting>
  <conditionalFormatting sqref="D2:D492">
    <cfRule type="cellIs" dxfId="12" priority="1" stopIfTrue="1" operator="equal">
      <formula>1</formula>
    </cfRule>
  </conditionalFormatting>
  <conditionalFormatting sqref="E2:E492">
    <cfRule type="cellIs" dxfId="11" priority="2" stopIfTrue="1" operator="equal">
      <formula>1</formula>
    </cfRule>
  </conditionalFormatting>
  <conditionalFormatting sqref="F2:F492">
    <cfRule type="cellIs" dxfId="10" priority="3" stopIfTrue="1" operator="equal">
      <formula>1</formula>
    </cfRule>
    <cfRule type="cellIs" dxfId="9" priority="4" stopIfTrue="1" operator="equal">
      <formula>3</formula>
    </cfRule>
  </conditionalFormatting>
  <conditionalFormatting sqref="G2:G492">
    <cfRule type="expression" dxfId="8" priority="5" stopIfTrue="1">
      <formula>IF(AND(G2&gt;0,D2=1),1,0)</formula>
    </cfRule>
    <cfRule type="expression" dxfId="7" priority="6" stopIfTrue="1">
      <formula>IF(AND(G2&gt;0,E2=1),1,0)</formula>
    </cfRule>
    <cfRule type="expression" dxfId="6" priority="7" stopIfTrue="1">
      <formula>IF(AND(G2&gt;0,F2=1),1,0)</formula>
    </cfRule>
  </conditionalFormatting>
  <conditionalFormatting sqref="H2:H492">
    <cfRule type="expression" dxfId="5" priority="8" stopIfTrue="1">
      <formula>IF(AND(G2&gt;0,D2=1),1,0)</formula>
    </cfRule>
    <cfRule type="expression" dxfId="4" priority="9" stopIfTrue="1">
      <formula>IF(AND(G2&gt;0,E2=1),1,0)</formula>
    </cfRule>
    <cfRule type="expression" dxfId="3" priority="10" stopIfTrue="1">
      <formula>IF(AND(G2&gt;0,F2=1),1,0)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T18"/>
  <sheetViews>
    <sheetView workbookViewId="0">
      <selection activeCell="O24" sqref="O24"/>
    </sheetView>
  </sheetViews>
  <sheetFormatPr baseColWidth="10" defaultRowHeight="14" x14ac:dyDescent="0.2"/>
  <cols>
    <col min="1" max="1" width="4.7109375" style="46" customWidth="1"/>
    <col min="2" max="2" width="12.7109375" style="46" customWidth="1"/>
    <col min="3" max="3" width="12.7109375" style="47" customWidth="1"/>
    <col min="4" max="4" width="5.7109375" style="62" customWidth="1"/>
    <col min="5" max="5" width="12.7109375" style="65" customWidth="1"/>
    <col min="6" max="6" width="8.7109375" style="64" customWidth="1"/>
    <col min="7" max="7" width="4.7109375" style="64" customWidth="1"/>
    <col min="8" max="8" width="4.7109375" style="46" customWidth="1"/>
    <col min="9" max="9" width="12.7109375" style="64" customWidth="1"/>
    <col min="10" max="10" width="12.7109375" style="47" customWidth="1"/>
    <col min="11" max="11" width="5.7109375" style="62" customWidth="1"/>
    <col min="12" max="12" width="12.7109375" style="46" customWidth="1"/>
    <col min="13" max="13" width="8.7109375" style="46" customWidth="1"/>
    <col min="14" max="14" width="5.28515625" style="46" customWidth="1"/>
    <col min="15" max="15" width="4.7109375" style="46" customWidth="1"/>
    <col min="16" max="16" width="12.7109375" style="46" customWidth="1"/>
    <col min="17" max="17" width="12.7109375" style="47" customWidth="1"/>
    <col min="18" max="18" width="5.7109375" style="62" customWidth="1"/>
    <col min="19" max="19" width="12.7109375" style="46" customWidth="1"/>
    <col min="20" max="20" width="8.7109375" style="46" customWidth="1"/>
    <col min="21" max="16384" width="10.7109375" style="46"/>
  </cols>
  <sheetData>
    <row r="1" spans="1:20" x14ac:dyDescent="0.2">
      <c r="A1" s="46" t="s">
        <v>508</v>
      </c>
      <c r="B1" s="62" t="s">
        <v>963</v>
      </c>
      <c r="C1" s="66" t="s">
        <v>481</v>
      </c>
      <c r="D1" s="62" t="s">
        <v>276</v>
      </c>
      <c r="E1" s="139" t="str">
        <f>State!K2</f>
        <v>Democratic</v>
      </c>
      <c r="F1" s="139"/>
      <c r="G1" s="60"/>
      <c r="H1" s="46" t="s">
        <v>508</v>
      </c>
      <c r="I1" s="62" t="s">
        <v>963</v>
      </c>
      <c r="J1" s="66" t="s">
        <v>481</v>
      </c>
      <c r="K1" s="62" t="s">
        <v>276</v>
      </c>
      <c r="L1" s="140" t="str">
        <f>State!M2</f>
        <v>Republican</v>
      </c>
      <c r="M1" s="141"/>
      <c r="N1" s="61"/>
      <c r="O1" s="46" t="s">
        <v>508</v>
      </c>
      <c r="P1" s="62" t="s">
        <v>963</v>
      </c>
      <c r="Q1" s="66" t="s">
        <v>481</v>
      </c>
      <c r="R1" s="62" t="s">
        <v>276</v>
      </c>
      <c r="S1" s="142" t="str">
        <f>State!O2</f>
        <v>Independent</v>
      </c>
      <c r="T1" s="143"/>
    </row>
    <row r="2" spans="1:20" x14ac:dyDescent="0.2">
      <c r="A2" s="46">
        <v>1</v>
      </c>
      <c r="B2" s="63" t="str">
        <f>VLOOKUP(F2,State!L$3:AX$13,39,0)</f>
        <v>Delaware</v>
      </c>
      <c r="C2" s="47">
        <f>VLOOKUP(B2,State!$A$3:$B$14,2,0)</f>
        <v>492635</v>
      </c>
      <c r="D2" s="62" t="str">
        <f>IF(VLOOKUP(B2,State!$A$3:$F$14,6,0)=1,"•","")</f>
        <v>•</v>
      </c>
      <c r="E2" s="47">
        <f>VLOOKUP(B2,State!$A$3:$K$14,11,0)</f>
        <v>292903</v>
      </c>
      <c r="F2" s="64">
        <f>MAX(State!L3:L13)</f>
        <v>0.59456392663939839</v>
      </c>
      <c r="H2" s="46">
        <v>1</v>
      </c>
      <c r="I2" s="63" t="str">
        <f>VLOOKUP(M2,State!N$3:AX$13,37,0)</f>
        <v>Vermont</v>
      </c>
      <c r="J2" s="47">
        <f>VLOOKUP(I2,State!$A$3:$B$14,2,0)</f>
        <v>362711</v>
      </c>
      <c r="K2" s="62" t="str">
        <f>IF(VLOOKUP(I2,State!$A$3:$G$14,7,0)=1,"•","")</f>
        <v>•</v>
      </c>
      <c r="L2" s="47">
        <f>VLOOKUP(I2,State!$A$3:$M$14,13,0)</f>
        <v>248412</v>
      </c>
      <c r="M2" s="64">
        <f>MAX(State!N3:N13)</f>
        <v>0.68487583778821159</v>
      </c>
      <c r="N2" s="64"/>
      <c r="O2" s="46">
        <v>1</v>
      </c>
      <c r="P2" s="63" t="str">
        <f>VLOOKUP(T2,State!P$3:AX$13,35,0)</f>
        <v>Vermont</v>
      </c>
      <c r="Q2" s="47">
        <f>VLOOKUP(P2,State!$A$3:$B$14,2,0)</f>
        <v>362711</v>
      </c>
      <c r="R2" s="62" t="str">
        <f>IF(VLOOKUP(P2,State!$A$3:$H$14,8,0)=1,"•","")</f>
        <v/>
      </c>
      <c r="S2" s="47">
        <f>VLOOKUP(P2,State!$A$3:$O$14,15,0)</f>
        <v>4576</v>
      </c>
      <c r="T2" s="64">
        <f>MAX(State!P3:P13)</f>
        <v>1.2616104832773199E-2</v>
      </c>
    </row>
    <row r="3" spans="1:20" x14ac:dyDescent="0.2">
      <c r="A3" s="46">
        <v>2</v>
      </c>
      <c r="B3" s="63" t="str">
        <f>VLOOKUP(F3,State!L$3:AX$13,39,0)</f>
        <v>Washington</v>
      </c>
      <c r="C3" s="47">
        <f>VLOOKUP(B3,State!$A$3:$B$14,2,0)</f>
        <v>4056454</v>
      </c>
      <c r="D3" s="62" t="str">
        <f>IF(VLOOKUP(B3,State!$A$3:$F$14,6,0)=1,"•","")</f>
        <v>•</v>
      </c>
      <c r="E3" s="47">
        <f>VLOOKUP(B3,State!$A$3:$K$14,11,0)</f>
        <v>2294243</v>
      </c>
      <c r="F3" s="64">
        <f>LARGE(State!L$3:L$13,2)</f>
        <v>0.56557845842699062</v>
      </c>
      <c r="H3" s="46">
        <v>2</v>
      </c>
      <c r="I3" s="63" t="str">
        <f>VLOOKUP(M3,State!N$3:AX$13,37,0)</f>
        <v>North Dakota</v>
      </c>
      <c r="J3" s="47">
        <f>VLOOKUP(I3,State!$A$3:$B$14,2,0)</f>
        <v>357659</v>
      </c>
      <c r="K3" s="62" t="str">
        <f>IF(VLOOKUP(I3,State!$A$3:$G$14,7,0)=1,"•","")</f>
        <v>•</v>
      </c>
      <c r="L3" s="47">
        <f>VLOOKUP(I3,State!$A$3:$M$14,13,0)</f>
        <v>235479</v>
      </c>
      <c r="M3" s="64">
        <f>LARGE(State!N$3:N$13,2)</f>
        <v>0.65838969521247892</v>
      </c>
      <c r="N3" s="64"/>
      <c r="O3" s="46">
        <v>2</v>
      </c>
      <c r="P3" s="63" t="str">
        <f>VLOOKUP(T3,State!P$3:AX$13,35,0)</f>
        <v>Delaware</v>
      </c>
      <c r="Q3" s="47">
        <f>VLOOKUP(P3,State!$A$3:$B$14,2,0)</f>
        <v>492635</v>
      </c>
      <c r="R3" s="62" t="str">
        <f>IF(VLOOKUP(P3,State!$A$3:$H$14,8,0)=1,"•","")</f>
        <v/>
      </c>
      <c r="S3" s="47">
        <f>VLOOKUP(P3,State!$A$3:$O$14,15,0)</f>
        <v>6150</v>
      </c>
      <c r="T3" s="64">
        <f>LARGE(State!P$3:P$13,2)</f>
        <v>1.2483887665310016E-2</v>
      </c>
    </row>
    <row r="4" spans="1:20" x14ac:dyDescent="0.2">
      <c r="A4" s="46">
        <v>3</v>
      </c>
      <c r="B4" s="63" t="str">
        <f>VLOOKUP(F4,State!L$3:AX$13,39,0)</f>
        <v>North Carolina</v>
      </c>
      <c r="C4" s="47">
        <f>VLOOKUP(B4,State!$A$3:$B$14,2,0)</f>
        <v>5502778</v>
      </c>
      <c r="D4" s="62" t="str">
        <f>IF(VLOOKUP(B4,State!$A$3:$F$14,6,0)=1,"•","")</f>
        <v>•</v>
      </c>
      <c r="E4" s="47">
        <f>VLOOKUP(B4,State!$A$3:$K$14,11,0)</f>
        <v>2834790</v>
      </c>
      <c r="F4" s="64">
        <f>LARGE(State!L$3:L$13,3)</f>
        <v>0.51515616294169964</v>
      </c>
      <c r="H4" s="46">
        <v>3</v>
      </c>
      <c r="I4" s="63" t="str">
        <f>VLOOKUP(M4,State!N$3:AX$13,37,0)</f>
        <v>New Hampshire</v>
      </c>
      <c r="J4" s="47">
        <f>VLOOKUP(I4,State!$A$3:$B$14,2,0)</f>
        <v>793260</v>
      </c>
      <c r="K4" s="62" t="str">
        <f>IF(VLOOKUP(I4,State!$A$3:$G$14,7,0)=1,"•","")</f>
        <v>•</v>
      </c>
      <c r="L4" s="47">
        <f>VLOOKUP(I4,State!$A$3:$M$14,13,0)</f>
        <v>516609</v>
      </c>
      <c r="M4" s="64">
        <f>LARGE(State!N$3:N$13,3)</f>
        <v>0.65124801452235082</v>
      </c>
      <c r="N4" s="64"/>
      <c r="O4" s="46">
        <v>3</v>
      </c>
      <c r="P4" s="63" t="str">
        <f>VLOOKUP(T4,State!P$3:AX$13,35,0)</f>
        <v>Indiana</v>
      </c>
      <c r="Q4" s="47">
        <f>VLOOKUP(P4,State!$A$3:$B$14,2,0)</f>
        <v>3020388</v>
      </c>
      <c r="R4" s="62" t="str">
        <f>IF(VLOOKUP(P4,State!$A$3:$H$14,8,0)=1,"•","")</f>
        <v/>
      </c>
      <c r="S4" s="47">
        <f>VLOOKUP(P4,State!$A$3:$O$14,15,0)</f>
        <v>0</v>
      </c>
      <c r="T4" s="64">
        <f>LARGE(State!P$3:P$13,3)</f>
        <v>0</v>
      </c>
    </row>
    <row r="5" spans="1:20" x14ac:dyDescent="0.2">
      <c r="A5" s="46">
        <v>4</v>
      </c>
      <c r="B5" s="63" t="str">
        <f>VLOOKUP(F5,State!L$3:AX$13,39,0)</f>
        <v>Montana</v>
      </c>
      <c r="C5" s="47">
        <f>VLOOKUP(B5,State!$A$3:$B$14,2,0)</f>
        <v>603608</v>
      </c>
      <c r="D5" s="62" t="str">
        <f>IF(VLOOKUP(B5,State!$A$3:$F$14,6,0)=1,"•","")</f>
        <v/>
      </c>
      <c r="E5" s="47">
        <f>VLOOKUP(B5,State!$A$3:$K$14,11,0)</f>
        <v>250860</v>
      </c>
      <c r="F5" s="64">
        <f>LARGE(State!L$3:L$13,4)</f>
        <v>0.41560085353408172</v>
      </c>
      <c r="H5" s="46">
        <v>4</v>
      </c>
      <c r="I5" s="63" t="str">
        <f>VLOOKUP(M5,State!N$3:AX$13,37,0)</f>
        <v>West Virginia</v>
      </c>
      <c r="J5" s="47">
        <f>VLOOKUP(I5,State!$A$3:$B$14,2,0)</f>
        <v>784287</v>
      </c>
      <c r="K5" s="62" t="str">
        <f>IF(VLOOKUP(I5,State!$A$3:$G$14,7,0)=1,"•","")</f>
        <v>•</v>
      </c>
      <c r="L5" s="47">
        <f>VLOOKUP(I5,State!$A$3:$M$14,13,0)</f>
        <v>497944</v>
      </c>
      <c r="M5" s="64">
        <f>LARGE(State!N$3:N$13,4)</f>
        <v>0.63490023422548125</v>
      </c>
      <c r="N5" s="64"/>
      <c r="O5" s="46">
        <v>4</v>
      </c>
      <c r="P5" s="63" t="str">
        <f>VLOOKUP(T5,State!P$3:AX$13,35,0)</f>
        <v>Indiana</v>
      </c>
      <c r="Q5" s="47">
        <f>VLOOKUP(P5,State!$A$3:$B$14,2,0)</f>
        <v>3020388</v>
      </c>
      <c r="R5" s="62" t="str">
        <f>IF(VLOOKUP(P5,State!$A$3:$H$14,8,0)=1,"•","")</f>
        <v/>
      </c>
      <c r="S5" s="47">
        <f>VLOOKUP(P5,State!$A$3:$O$14,15,0)</f>
        <v>0</v>
      </c>
      <c r="T5" s="64">
        <f>LARGE(State!P$3:P$13,4)</f>
        <v>0</v>
      </c>
    </row>
    <row r="6" spans="1:20" x14ac:dyDescent="0.2">
      <c r="A6" s="46">
        <v>5</v>
      </c>
      <c r="B6" s="63" t="str">
        <f>VLOOKUP(F6,State!L$3:AX$13,39,0)</f>
        <v>Missouri</v>
      </c>
      <c r="C6" s="47">
        <f>VLOOKUP(B6,State!$A$3:$B$14,2,0)</f>
        <v>3012287</v>
      </c>
      <c r="D6" s="62" t="str">
        <f>IF(VLOOKUP(B6,State!$A$3:$F$14,6,0)=1,"•","")</f>
        <v/>
      </c>
      <c r="E6" s="47">
        <f>VLOOKUP(B6,State!$A$3:$K$14,11,0)</f>
        <v>1225771</v>
      </c>
      <c r="F6" s="64">
        <f>LARGE(State!L$3:L$13,5)</f>
        <v>0.40692370946061912</v>
      </c>
      <c r="H6" s="46">
        <v>5</v>
      </c>
      <c r="I6" s="63" t="str">
        <f>VLOOKUP(M6,State!N$3:AX$13,37,0)</f>
        <v>Utah</v>
      </c>
      <c r="J6" s="47">
        <f>VLOOKUP(I6,State!$A$3:$B$14,2,0)</f>
        <v>1458878</v>
      </c>
      <c r="K6" s="62" t="str">
        <f>IF(VLOOKUP(I6,State!$A$3:$G$14,7,0)=1,"•","")</f>
        <v>•</v>
      </c>
      <c r="L6" s="47">
        <f>VLOOKUP(I6,State!$A$3:$M$14,13,0)</f>
        <v>918754</v>
      </c>
      <c r="M6" s="64">
        <f>LARGE(State!N$3:N$13,5)</f>
        <v>0.62976753367999239</v>
      </c>
      <c r="N6" s="64"/>
      <c r="O6" s="46">
        <v>5</v>
      </c>
      <c r="P6" s="63" t="str">
        <f>VLOOKUP(T6,State!P$3:AX$13,35,0)</f>
        <v>Indiana</v>
      </c>
      <c r="Q6" s="47">
        <f>VLOOKUP(P6,State!$A$3:$B$14,2,0)</f>
        <v>3020388</v>
      </c>
      <c r="R6" s="62" t="str">
        <f>IF(VLOOKUP(P6,State!$A$3:$H$14,8,0)=1,"•","")</f>
        <v/>
      </c>
      <c r="S6" s="47">
        <f>VLOOKUP(P6,State!$A$3:$O$14,15,0)</f>
        <v>0</v>
      </c>
      <c r="T6" s="64">
        <f>LARGE(State!P$3:P$13,5)</f>
        <v>0</v>
      </c>
    </row>
    <row r="7" spans="1:20" x14ac:dyDescent="0.2">
      <c r="A7" s="46">
        <v>6</v>
      </c>
      <c r="B7" s="63" t="str">
        <f>VLOOKUP(F7,State!L$3:AX$13,39,0)</f>
        <v>New Hampshire</v>
      </c>
      <c r="C7" s="47">
        <f>VLOOKUP(B7,State!$A$3:$B$14,2,0)</f>
        <v>793260</v>
      </c>
      <c r="D7" s="62" t="str">
        <f>IF(VLOOKUP(B7,State!$A$3:$F$14,6,0)=1,"•","")</f>
        <v/>
      </c>
      <c r="E7" s="47">
        <f>VLOOKUP(B7,State!$A$3:$K$14,11,0)</f>
        <v>264639</v>
      </c>
      <c r="F7" s="64">
        <f>LARGE(State!L$3:L$13,6)</f>
        <v>0.3336094092731261</v>
      </c>
      <c r="H7" s="46">
        <v>6</v>
      </c>
      <c r="I7" s="63" t="str">
        <f>VLOOKUP(M7,State!N$3:AX$13,37,0)</f>
        <v>Missouri</v>
      </c>
      <c r="J7" s="47">
        <f>VLOOKUP(I7,State!$A$3:$B$14,2,0)</f>
        <v>3012287</v>
      </c>
      <c r="K7" s="62" t="str">
        <f>IF(VLOOKUP(I7,State!$A$3:$G$14,7,0)=1,"•","")</f>
        <v>•</v>
      </c>
      <c r="L7" s="47">
        <f>VLOOKUP(I7,State!$A$3:$M$14,13,0)</f>
        <v>1720202</v>
      </c>
      <c r="M7" s="64">
        <f>LARGE(State!N$3:N$13,6)</f>
        <v>0.57106178793720519</v>
      </c>
      <c r="N7" s="64"/>
      <c r="O7" s="46">
        <v>6</v>
      </c>
      <c r="P7" s="63" t="str">
        <f>VLOOKUP(T7,State!P$3:AX$13,35,0)</f>
        <v>Indiana</v>
      </c>
      <c r="Q7" s="47">
        <f>VLOOKUP(P7,State!$A$3:$B$14,2,0)</f>
        <v>3020388</v>
      </c>
      <c r="R7" s="62" t="str">
        <f>IF(VLOOKUP(P7,State!$A$3:$H$14,8,0)=1,"•","")</f>
        <v/>
      </c>
      <c r="S7" s="47">
        <f>VLOOKUP(P7,State!$A$3:$O$14,15,0)</f>
        <v>0</v>
      </c>
      <c r="T7" s="64">
        <f>LARGE(State!P$3:P$13,6)</f>
        <v>0</v>
      </c>
    </row>
    <row r="8" spans="1:20" x14ac:dyDescent="0.2">
      <c r="A8" s="46">
        <v>7</v>
      </c>
      <c r="B8" s="63" t="str">
        <f>VLOOKUP(F8,State!L$3:AX$13,39,0)</f>
        <v>Indiana</v>
      </c>
      <c r="C8" s="47">
        <f>VLOOKUP(B8,State!$A$3:$B$14,2,0)</f>
        <v>3020388</v>
      </c>
      <c r="D8" s="62" t="str">
        <f>IF(VLOOKUP(B8,State!$A$3:$F$14,6,0)=1,"•","")</f>
        <v/>
      </c>
      <c r="E8" s="47">
        <f>VLOOKUP(B8,State!$A$3:$K$14,11,0)</f>
        <v>968094</v>
      </c>
      <c r="F8" s="64">
        <f>LARGE(State!L$3:L$13,7)</f>
        <v>0.320519747793992</v>
      </c>
      <c r="H8" s="46">
        <v>7</v>
      </c>
      <c r="I8" s="63" t="str">
        <f>VLOOKUP(M8,State!N$3:AX$13,37,0)</f>
        <v>Indiana</v>
      </c>
      <c r="J8" s="47">
        <f>VLOOKUP(I8,State!$A$3:$B$14,2,0)</f>
        <v>3020388</v>
      </c>
      <c r="K8" s="62" t="str">
        <f>IF(VLOOKUP(I8,State!$A$3:$G$14,7,0)=1,"•","")</f>
        <v>•</v>
      </c>
      <c r="L8" s="47">
        <f>VLOOKUP(I8,State!$A$3:$M$14,13,0)</f>
        <v>1706727</v>
      </c>
      <c r="M8" s="64">
        <f>LARGE(State!N$3:N$13,7)</f>
        <v>0.5650687924862634</v>
      </c>
      <c r="N8" s="64"/>
      <c r="O8" s="46">
        <v>7</v>
      </c>
      <c r="P8" s="63" t="str">
        <f>VLOOKUP(T8,State!P$3:AX$13,35,0)</f>
        <v>Indiana</v>
      </c>
      <c r="Q8" s="47">
        <f>VLOOKUP(P8,State!$A$3:$B$14,2,0)</f>
        <v>3020388</v>
      </c>
      <c r="R8" s="62" t="str">
        <f>IF(VLOOKUP(P8,State!$A$3:$H$14,8,0)=1,"•","")</f>
        <v/>
      </c>
      <c r="S8" s="47">
        <f>VLOOKUP(P8,State!$A$3:$O$14,15,0)</f>
        <v>0</v>
      </c>
      <c r="T8" s="64">
        <f>LARGE(State!P$3:P$13,7)</f>
        <v>0</v>
      </c>
    </row>
    <row r="9" spans="1:20" x14ac:dyDescent="0.2">
      <c r="A9" s="46">
        <v>8</v>
      </c>
      <c r="B9" s="63" t="str">
        <f>VLOOKUP(F9,State!L$3:AX$13,39,0)</f>
        <v>Utah</v>
      </c>
      <c r="C9" s="47">
        <f>VLOOKUP(B9,State!$A$3:$B$14,2,0)</f>
        <v>1458878</v>
      </c>
      <c r="D9" s="62" t="str">
        <f>IF(VLOOKUP(B9,State!$A$3:$F$14,6,0)=1,"•","")</f>
        <v/>
      </c>
      <c r="E9" s="47">
        <f>VLOOKUP(B9,State!$A$3:$K$14,11,0)</f>
        <v>442754</v>
      </c>
      <c r="F9" s="64">
        <f>LARGE(State!L$3:L$13,8)</f>
        <v>0.30348939390408247</v>
      </c>
      <c r="H9" s="46">
        <v>8</v>
      </c>
      <c r="I9" s="63" t="str">
        <f>VLOOKUP(M9,State!N$3:AX$13,37,0)</f>
        <v>Montana</v>
      </c>
      <c r="J9" s="47">
        <f>VLOOKUP(I9,State!$A$3:$B$14,2,0)</f>
        <v>603608</v>
      </c>
      <c r="K9" s="62" t="str">
        <f>IF(VLOOKUP(I9,State!$A$3:$G$14,7,0)=1,"•","")</f>
        <v>•</v>
      </c>
      <c r="L9" s="47">
        <f>VLOOKUP(I9,State!$A$3:$M$14,13,0)</f>
        <v>328548</v>
      </c>
      <c r="M9" s="64">
        <f>LARGE(State!N$3:N$13,8)</f>
        <v>0.54430690116764524</v>
      </c>
      <c r="N9" s="64"/>
      <c r="O9" s="46">
        <v>8</v>
      </c>
      <c r="P9" s="63" t="str">
        <f>VLOOKUP(T9,State!P$3:AX$13,35,0)</f>
        <v>Indiana</v>
      </c>
      <c r="Q9" s="47">
        <f>VLOOKUP(P9,State!$A$3:$B$14,2,0)</f>
        <v>3020388</v>
      </c>
      <c r="R9" s="62" t="str">
        <f>IF(VLOOKUP(P9,State!$A$3:$H$14,8,0)=1,"•","")</f>
        <v/>
      </c>
      <c r="S9" s="47">
        <f>VLOOKUP(P9,State!$A$3:$O$14,15,0)</f>
        <v>0</v>
      </c>
      <c r="T9" s="64">
        <f>LARGE(State!P$3:P$13,8)</f>
        <v>0</v>
      </c>
    </row>
    <row r="10" spans="1:20" x14ac:dyDescent="0.2">
      <c r="A10" s="46">
        <v>9</v>
      </c>
      <c r="B10" s="63" t="str">
        <f>VLOOKUP(F10,State!L$3:AX$13,39,0)</f>
        <v>West Virginia</v>
      </c>
      <c r="C10" s="47">
        <f>VLOOKUP(B10,State!$A$3:$B$14,2,0)</f>
        <v>784287</v>
      </c>
      <c r="D10" s="62" t="str">
        <f>IF(VLOOKUP(B10,State!$A$3:$F$14,6,0)=1,"•","")</f>
        <v/>
      </c>
      <c r="E10" s="47">
        <f>VLOOKUP(B10,State!$A$3:$K$14,11,0)</f>
        <v>237024</v>
      </c>
      <c r="F10" s="64">
        <f>LARGE(State!L$3:L$13,9)</f>
        <v>0.3022158980067246</v>
      </c>
      <c r="H10" s="46">
        <v>9</v>
      </c>
      <c r="I10" s="63" t="str">
        <f>VLOOKUP(M10,State!N$3:AX$13,37,0)</f>
        <v>North Carolina</v>
      </c>
      <c r="J10" s="47">
        <f>VLOOKUP(I10,State!$A$3:$B$14,2,0)</f>
        <v>5502778</v>
      </c>
      <c r="K10" s="62" t="str">
        <f>IF(VLOOKUP(I10,State!$A$3:$G$14,7,0)=1,"•","")</f>
        <v/>
      </c>
      <c r="L10" s="47">
        <f>VLOOKUP(I10,State!$A$3:$M$14,13,0)</f>
        <v>2586605</v>
      </c>
      <c r="M10" s="64">
        <f>LARGE(State!N$3:N$13,9)</f>
        <v>0.47005439797862097</v>
      </c>
      <c r="N10" s="64"/>
      <c r="O10" s="46">
        <v>9</v>
      </c>
      <c r="P10" s="63" t="str">
        <f>VLOOKUP(T10,State!P$3:AX$13,35,0)</f>
        <v>Indiana</v>
      </c>
      <c r="Q10" s="47">
        <f>VLOOKUP(P10,State!$A$3:$B$14,2,0)</f>
        <v>3020388</v>
      </c>
      <c r="R10" s="62" t="str">
        <f>IF(VLOOKUP(P10,State!$A$3:$H$14,8,0)=1,"•","")</f>
        <v/>
      </c>
      <c r="S10" s="47">
        <f>VLOOKUP(P10,State!$A$3:$O$14,15,0)</f>
        <v>0</v>
      </c>
      <c r="T10" s="64">
        <f>LARGE(State!P$3:P$13,9)</f>
        <v>0</v>
      </c>
    </row>
    <row r="11" spans="1:20" x14ac:dyDescent="0.2">
      <c r="A11" s="46">
        <v>10</v>
      </c>
      <c r="B11" s="63" t="str">
        <f>VLOOKUP(F11,State!L$3:AX$13,39,0)</f>
        <v>Vermont</v>
      </c>
      <c r="C11" s="47">
        <f>VLOOKUP(B11,State!$A$3:$B$14,2,0)</f>
        <v>362711</v>
      </c>
      <c r="D11" s="62" t="str">
        <f>IF(VLOOKUP(B11,State!$A$3:$F$14,6,0)=1,"•","")</f>
        <v/>
      </c>
      <c r="E11" s="47">
        <f>VLOOKUP(B11,State!$A$3:$K$14,11,0)</f>
        <v>99214</v>
      </c>
      <c r="F11" s="64">
        <f>LARGE(State!L$3:L$13,10)</f>
        <v>0.2735345771151137</v>
      </c>
      <c r="H11" s="46">
        <v>10</v>
      </c>
      <c r="I11" s="63" t="str">
        <f>VLOOKUP(M11,State!N$3:AX$13,37,0)</f>
        <v>Washington</v>
      </c>
      <c r="J11" s="47">
        <f>VLOOKUP(I11,State!$A$3:$B$14,2,0)</f>
        <v>4056454</v>
      </c>
      <c r="K11" s="62" t="str">
        <f>IF(VLOOKUP(I11,State!$A$3:$G$14,7,0)=1,"•","")</f>
        <v/>
      </c>
      <c r="L11" s="47">
        <f>VLOOKUP(I11,State!$A$3:$M$14,13,0)</f>
        <v>1749066</v>
      </c>
      <c r="M11" s="64">
        <f>LARGE(State!N$3:N$13,10)</f>
        <v>0.43118102658134422</v>
      </c>
      <c r="N11" s="64"/>
      <c r="O11" s="46">
        <v>10</v>
      </c>
      <c r="P11" s="63" t="str">
        <f>VLOOKUP(T11,State!P$3:AX$13,35,0)</f>
        <v>Indiana</v>
      </c>
      <c r="Q11" s="47">
        <f>VLOOKUP(P11,State!$A$3:$B$14,2,0)</f>
        <v>3020388</v>
      </c>
      <c r="R11" s="62" t="str">
        <f>IF(VLOOKUP(P11,State!$A$3:$H$14,8,0)=1,"•","")</f>
        <v/>
      </c>
      <c r="S11" s="47">
        <f>VLOOKUP(P11,State!$A$3:$O$14,15,0)</f>
        <v>0</v>
      </c>
      <c r="T11" s="64">
        <f>LARGE(State!P$3:P$13,10)</f>
        <v>0</v>
      </c>
    </row>
    <row r="12" spans="1:20" x14ac:dyDescent="0.2">
      <c r="A12" s="46">
        <v>11</v>
      </c>
      <c r="B12" s="63" t="str">
        <f>VLOOKUP(F12,State!L$3:AX$13,39,0)</f>
        <v>North Dakota</v>
      </c>
      <c r="C12" s="47">
        <f>VLOOKUP(B12,State!$A$3:$B$14,2,0)</f>
        <v>357659</v>
      </c>
      <c r="D12" s="62" t="str">
        <f>IF(VLOOKUP(B12,State!$A$3:$F$14,6,0)=1,"•","")</f>
        <v/>
      </c>
      <c r="E12" s="47">
        <f>VLOOKUP(B12,State!$A$3:$K$14,11,0)</f>
        <v>90789</v>
      </c>
      <c r="F12" s="64">
        <f>LARGE(State!L$3:L$13,11)</f>
        <v>0.2538423470400577</v>
      </c>
      <c r="H12" s="46">
        <v>11</v>
      </c>
      <c r="I12" s="63" t="str">
        <f>VLOOKUP(M12,State!N$3:AX$13,37,0)</f>
        <v>Delaware</v>
      </c>
      <c r="J12" s="47">
        <f>VLOOKUP(I12,State!$A$3:$B$14,2,0)</f>
        <v>492635</v>
      </c>
      <c r="K12" s="62" t="str">
        <f>IF(VLOOKUP(I12,State!$A$3:$G$14,7,0)=1,"•","")</f>
        <v/>
      </c>
      <c r="L12" s="47">
        <f>VLOOKUP(I12,State!$A$3:$M$14,13,0)</f>
        <v>190312</v>
      </c>
      <c r="M12" s="64">
        <f>LARGE(State!N$3:N$13,11)</f>
        <v>0.38631441127812682</v>
      </c>
      <c r="N12" s="64"/>
      <c r="O12" s="46">
        <v>11</v>
      </c>
      <c r="P12" s="63" t="str">
        <f>VLOOKUP(T12,State!P$3:AX$13,35,0)</f>
        <v>Indiana</v>
      </c>
      <c r="Q12" s="47">
        <f>VLOOKUP(P12,State!$A$3:$B$14,2,0)</f>
        <v>3020388</v>
      </c>
      <c r="R12" s="62" t="str">
        <f>IF(VLOOKUP(P12,State!$A$3:$H$14,8,0)=1,"•","")</f>
        <v/>
      </c>
      <c r="S12" s="47">
        <f>VLOOKUP(P12,State!$A$3:$O$14,15,0)</f>
        <v>0</v>
      </c>
      <c r="T12" s="64">
        <f>LARGE(State!P$3:P$13,11)</f>
        <v>0</v>
      </c>
    </row>
    <row r="13" spans="1:20" x14ac:dyDescent="0.2">
      <c r="B13" s="63" t="s">
        <v>140</v>
      </c>
      <c r="C13" s="47">
        <f>VLOOKUP(B13,State!$A$3:$B$14,2,0)</f>
        <v>20444945</v>
      </c>
      <c r="D13" s="62" t="str">
        <f>IF(VLOOKUP(B13,State!$A$3:$F$14,6,0)=1,"•","")</f>
        <v/>
      </c>
      <c r="E13" s="47">
        <f>VLOOKUP(B13,State!$A$3:$K$14,11,0)</f>
        <v>9001081</v>
      </c>
      <c r="F13" s="64">
        <f>State!L14</f>
        <v>0.44025948712505708</v>
      </c>
      <c r="I13" s="63" t="s">
        <v>140</v>
      </c>
      <c r="J13" s="47">
        <f>VLOOKUP(I13,State!$A$3:$B$14,2,0)</f>
        <v>20444945</v>
      </c>
      <c r="K13" s="62" t="str">
        <f>IF(VLOOKUP(I13,State!$A$3:$G$14,7,0)=1,"•","")</f>
        <v>•</v>
      </c>
      <c r="L13" s="47">
        <f>VLOOKUP(I13,State!$A$3:$M$14,13,0)</f>
        <v>10698658</v>
      </c>
      <c r="M13" s="64">
        <f>State!N14</f>
        <v>0.52329111181272436</v>
      </c>
      <c r="N13" s="64"/>
      <c r="P13" s="63" t="s">
        <v>140</v>
      </c>
      <c r="Q13" s="47">
        <f>VLOOKUP(P13,State!$A$3:$B$14,2,0)</f>
        <v>20444945</v>
      </c>
      <c r="R13" s="62" t="str">
        <f>IF(VLOOKUP(P13,State!$A$3:$H$14,8,0)=1,"•","")</f>
        <v/>
      </c>
      <c r="S13" s="47">
        <f>VLOOKUP(P13,State!$A$3:$O$14,15,0)</f>
        <v>10726</v>
      </c>
      <c r="T13" s="64">
        <f>State!P14</f>
        <v>5.2462845950429309E-4</v>
      </c>
    </row>
    <row r="14" spans="1:20" x14ac:dyDescent="0.2">
      <c r="E14" s="63"/>
      <c r="L14" s="47"/>
    </row>
    <row r="15" spans="1:20" x14ac:dyDescent="0.2">
      <c r="M15" s="47"/>
      <c r="N15" s="47"/>
      <c r="P15" s="47"/>
      <c r="S15" s="47"/>
      <c r="T15" s="47"/>
    </row>
    <row r="16" spans="1:20" x14ac:dyDescent="0.2">
      <c r="M16" s="67"/>
    </row>
    <row r="18" spans="19:19" x14ac:dyDescent="0.2">
      <c r="S18" s="47"/>
    </row>
  </sheetData>
  <mergeCells count="3">
    <mergeCell ref="E1:F1"/>
    <mergeCell ref="L1:M1"/>
    <mergeCell ref="S1:T1"/>
  </mergeCell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M99"/>
  <sheetViews>
    <sheetView workbookViewId="0">
      <selection activeCell="A56" sqref="A56:XFD62"/>
    </sheetView>
  </sheetViews>
  <sheetFormatPr baseColWidth="10" defaultRowHeight="14" x14ac:dyDescent="0.2"/>
  <cols>
    <col min="1" max="1" width="11.7109375" customWidth="1"/>
    <col min="4" max="4" width="10.7109375" style="2"/>
  </cols>
  <sheetData>
    <row r="1" spans="1:39" x14ac:dyDescent="0.2">
      <c r="A1" s="44" t="s">
        <v>646</v>
      </c>
      <c r="C1" s="2"/>
      <c r="D1"/>
    </row>
    <row r="2" spans="1:39" x14ac:dyDescent="0.2">
      <c r="A2" t="s">
        <v>963</v>
      </c>
      <c r="B2" s="13" t="s">
        <v>923</v>
      </c>
      <c r="C2" s="13" t="s">
        <v>788</v>
      </c>
      <c r="D2" s="22" t="s">
        <v>161</v>
      </c>
      <c r="E2" s="50" t="s">
        <v>890</v>
      </c>
      <c r="F2" s="50" t="s">
        <v>481</v>
      </c>
      <c r="G2" s="21" t="str">
        <f>County!N1</f>
        <v>Democratic</v>
      </c>
      <c r="H2" s="23" t="str">
        <f>County!O1</f>
        <v>Republican</v>
      </c>
      <c r="I2" s="59" t="str">
        <f>County!P1</f>
        <v>Independent</v>
      </c>
      <c r="J2" s="22" t="s">
        <v>644</v>
      </c>
      <c r="K2" s="21"/>
      <c r="M2" s="23"/>
      <c r="O2" s="53"/>
      <c r="Q2" s="14"/>
      <c r="S2" s="14"/>
      <c r="U2" s="14"/>
      <c r="V2" s="14"/>
      <c r="W2" s="14"/>
      <c r="X2" s="144"/>
      <c r="Y2" s="145"/>
      <c r="Z2" s="145"/>
      <c r="AA2" s="14"/>
      <c r="AB2" s="144"/>
      <c r="AC2" s="145"/>
      <c r="AD2" s="145"/>
      <c r="AE2" s="14"/>
      <c r="AF2" s="1"/>
      <c r="AH2" s="1"/>
      <c r="AI2" s="1"/>
      <c r="AJ2" s="1"/>
      <c r="AK2" s="1"/>
      <c r="AM2" s="1"/>
    </row>
    <row r="3" spans="1:39" x14ac:dyDescent="0.2">
      <c r="A3" t="str">
        <f>VLOOKUP(D3,State!$J$3:$AX$13,41,FALSE)</f>
        <v>North Carolina</v>
      </c>
      <c r="C3" s="50" t="str">
        <f>IF(RANK(G3,G3:J3)=1,"Dem",IF(RANK(H3,G3:J3)=1,"Rep","Ind"))</f>
        <v>Dem</v>
      </c>
      <c r="D3" s="39">
        <f>MIN(State!J$3:J$13)</f>
        <v>4.5101764963078647E-2</v>
      </c>
      <c r="E3" s="40">
        <f>VLOOKUP(A3,State!$A$3:$I$13,9,FALSE)</f>
        <v>248185</v>
      </c>
      <c r="F3" s="40">
        <f>VLOOKUP(A3,State!$A$3:$B$13,2,FALSE)</f>
        <v>5502778</v>
      </c>
      <c r="G3" s="38">
        <f>VLOOKUP(A3,State!$A$3:$L$13,12,FALSE)</f>
        <v>0.51515616294169964</v>
      </c>
      <c r="H3" s="38">
        <f>VLOOKUP(A3,State!$A$3:$N$13,14,FALSE)</f>
        <v>0.47005439797862097</v>
      </c>
      <c r="I3" s="38">
        <f>VLOOKUP(A3,State!$A$3:$P$13,16,FALSE)</f>
        <v>0</v>
      </c>
      <c r="J3" s="43">
        <f t="shared" ref="J3" si="0">1-G3-H3-I3</f>
        <v>1.478943907967939E-2</v>
      </c>
      <c r="K3" s="38"/>
      <c r="M3" s="38"/>
      <c r="O3" s="38"/>
    </row>
    <row r="4" spans="1:39" x14ac:dyDescent="0.2">
      <c r="A4" t="str">
        <f>VLOOKUP(D4,State!$J$3:$AX$13,41,FALSE)</f>
        <v>Montana</v>
      </c>
      <c r="C4" s="50" t="str">
        <f t="shared" ref="C4:C12" si="1">IF(RANK(G4,G4:J4)=1,"Dem",IF(RANK(H4,G4:J4)=1,"Rep","Ind"))</f>
        <v>Rep</v>
      </c>
      <c r="D4" s="39">
        <f>SMALL(State!J$3:J$13,2)</f>
        <v>0.1287060476335635</v>
      </c>
      <c r="E4" s="40">
        <f>VLOOKUP(A4,State!$A$3:$I$13,9,FALSE)</f>
        <v>77688</v>
      </c>
      <c r="F4" s="40">
        <f>VLOOKUP(A4,State!$A$3:$B$13,2,FALSE)</f>
        <v>603608</v>
      </c>
      <c r="G4" s="38">
        <f>VLOOKUP(A4,State!$A$3:$L$13,12,FALSE)</f>
        <v>0.41560085353408172</v>
      </c>
      <c r="H4" s="38">
        <f>VLOOKUP(A4,State!$A$3:$N$13,14,FALSE)</f>
        <v>0.54430690116764524</v>
      </c>
      <c r="I4" s="38">
        <f>VLOOKUP(A4,State!$A$3:$P$13,16,FALSE)</f>
        <v>0</v>
      </c>
      <c r="J4" s="43">
        <f t="shared" ref="J4:J12" si="2">1-G4-H4-I4</f>
        <v>4.0092245298273044E-2</v>
      </c>
      <c r="K4" s="38"/>
      <c r="M4" s="38"/>
      <c r="O4" s="38"/>
    </row>
    <row r="5" spans="1:39" x14ac:dyDescent="0.2">
      <c r="A5" t="str">
        <f>VLOOKUP(D5,State!$J$3:$AX$13,41,FALSE)</f>
        <v>Washington</v>
      </c>
      <c r="C5" s="50" t="str">
        <f t="shared" si="1"/>
        <v>Dem</v>
      </c>
      <c r="D5" s="39">
        <f>SMALL(State!J$3:J$13,3)</f>
        <v>0.13439743184564648</v>
      </c>
      <c r="E5" s="40">
        <f>VLOOKUP(A5,State!$A$3:$I$13,9,FALSE)</f>
        <v>545177</v>
      </c>
      <c r="F5" s="40">
        <f>VLOOKUP(A5,State!$A$3:$B$13,2,FALSE)</f>
        <v>4056454</v>
      </c>
      <c r="G5" s="38">
        <f>VLOOKUP(A5,State!$A$3:$L$13,12,FALSE)</f>
        <v>0.56557845842699062</v>
      </c>
      <c r="H5" s="38">
        <f>VLOOKUP(A5,State!$A$3:$N$13,14,FALSE)</f>
        <v>0.43118102658134422</v>
      </c>
      <c r="I5" s="38">
        <f>VLOOKUP(A5,State!$A$3:$P$13,16,FALSE)</f>
        <v>0</v>
      </c>
      <c r="J5" s="43">
        <f t="shared" si="2"/>
        <v>3.2405149916651665E-3</v>
      </c>
      <c r="K5" s="38"/>
      <c r="M5" s="38"/>
      <c r="O5" s="38"/>
    </row>
    <row r="6" spans="1:39" x14ac:dyDescent="0.2">
      <c r="A6" t="str">
        <f>VLOOKUP(D6,State!$J$3:$AX$13,41,FALSE)</f>
        <v>Missouri</v>
      </c>
      <c r="C6" s="50" t="str">
        <f t="shared" si="1"/>
        <v>Rep</v>
      </c>
      <c r="D6" s="39">
        <f>SMALL(State!J$3:J$13,4)</f>
        <v>0.16413807847658607</v>
      </c>
      <c r="E6" s="40">
        <f>VLOOKUP(A6,State!$A$3:$I$13,9,FALSE)</f>
        <v>494431</v>
      </c>
      <c r="F6" s="40">
        <f>VLOOKUP(A6,State!$A$3:$B$13,2,FALSE)</f>
        <v>3012287</v>
      </c>
      <c r="G6" s="38">
        <f>VLOOKUP(A6,State!$A$3:$L$13,12,FALSE)</f>
        <v>0.40692370946061912</v>
      </c>
      <c r="H6" s="38">
        <f>VLOOKUP(A6,State!$A$3:$N$13,14,FALSE)</f>
        <v>0.57106178793720519</v>
      </c>
      <c r="I6" s="38">
        <f>VLOOKUP(A6,State!$A$3:$P$13,16,FALSE)</f>
        <v>0</v>
      </c>
      <c r="J6" s="43">
        <f t="shared" si="2"/>
        <v>2.2014502602175745E-2</v>
      </c>
      <c r="K6" s="38"/>
      <c r="M6" s="38"/>
      <c r="O6" s="38"/>
    </row>
    <row r="7" spans="1:39" x14ac:dyDescent="0.2">
      <c r="A7" t="str">
        <f>VLOOKUP(D7,State!$J$3:$AX$13,41,FALSE)</f>
        <v>Delaware</v>
      </c>
      <c r="C7" s="50" t="str">
        <f t="shared" si="1"/>
        <v>Dem</v>
      </c>
      <c r="D7" s="39">
        <f>SMALL(State!J$3:J$13,5)</f>
        <v>0.20824951536127154</v>
      </c>
      <c r="E7" s="40">
        <f>VLOOKUP(A7,State!$A$3:$I$13,9,FALSE)</f>
        <v>102591</v>
      </c>
      <c r="F7" s="40">
        <f>VLOOKUP(A7,State!$A$3:$B$13,2,FALSE)</f>
        <v>492635</v>
      </c>
      <c r="G7" s="38">
        <f>VLOOKUP(A7,State!$A$3:$L$13,12,FALSE)</f>
        <v>0.59456392663939839</v>
      </c>
      <c r="H7" s="38">
        <f>VLOOKUP(A7,State!$A$3:$N$13,14,FALSE)</f>
        <v>0.38631441127812682</v>
      </c>
      <c r="I7" s="38">
        <f>VLOOKUP(A7,State!$A$3:$P$13,16,FALSE)</f>
        <v>1.2483887665310016E-2</v>
      </c>
      <c r="J7" s="43">
        <f t="shared" si="2"/>
        <v>6.6377744171647723E-3</v>
      </c>
      <c r="K7" s="38"/>
      <c r="M7" s="38"/>
      <c r="O7" s="38"/>
    </row>
    <row r="8" spans="1:39" x14ac:dyDescent="0.2">
      <c r="A8" t="str">
        <f>VLOOKUP(D8,State!$J$3:$AX$13,41,FALSE)</f>
        <v>Indiana</v>
      </c>
      <c r="C8" s="50" t="str">
        <f t="shared" si="1"/>
        <v>Rep</v>
      </c>
      <c r="D8" s="39">
        <f>SMALL(State!J$3:J$13,6)</f>
        <v>0.24454904469227132</v>
      </c>
      <c r="E8" s="40">
        <f>VLOOKUP(A8,State!$A$3:$I$13,9,FALSE)</f>
        <v>738633</v>
      </c>
      <c r="F8" s="40">
        <f>VLOOKUP(A8,State!$A$3:$B$13,2,FALSE)</f>
        <v>3020388</v>
      </c>
      <c r="G8" s="38">
        <f>VLOOKUP(A8,State!$A$3:$L$13,12,FALSE)</f>
        <v>0.320519747793992</v>
      </c>
      <c r="H8" s="38">
        <f>VLOOKUP(A8,State!$A$3:$N$13,14,FALSE)</f>
        <v>0.5650687924862634</v>
      </c>
      <c r="I8" s="38">
        <f>VLOOKUP(A8,State!$A$3:$P$13,16,FALSE)</f>
        <v>0</v>
      </c>
      <c r="J8" s="43">
        <f t="shared" si="2"/>
        <v>0.11441145971974453</v>
      </c>
      <c r="K8" s="38"/>
      <c r="M8" s="38"/>
      <c r="O8" s="38"/>
    </row>
    <row r="9" spans="1:39" x14ac:dyDescent="0.2">
      <c r="A9" t="str">
        <f>VLOOKUP(D9,State!$J$3:$AX$13,41,FALSE)</f>
        <v>New Hampshire</v>
      </c>
      <c r="C9" s="50" t="str">
        <f t="shared" si="1"/>
        <v>Rep</v>
      </c>
      <c r="D9" s="39">
        <f>SMALL(State!J$3:J$13,7)</f>
        <v>0.31763860524922471</v>
      </c>
      <c r="E9" s="40">
        <f>VLOOKUP(A9,State!$A$3:$I$13,9,FALSE)</f>
        <v>251970</v>
      </c>
      <c r="F9" s="40">
        <f>VLOOKUP(A9,State!$A$3:$B$13,2,FALSE)</f>
        <v>793260</v>
      </c>
      <c r="G9" s="38">
        <f>VLOOKUP(A9,State!$A$3:$L$13,12,FALSE)</f>
        <v>0.3336094092731261</v>
      </c>
      <c r="H9" s="38">
        <f>VLOOKUP(A9,State!$A$3:$N$13,14,FALSE)</f>
        <v>0.65124801452235082</v>
      </c>
      <c r="I9" s="38">
        <f>VLOOKUP(A9,State!$A$3:$P$13,16,FALSE)</f>
        <v>0</v>
      </c>
      <c r="J9" s="43">
        <f t="shared" si="2"/>
        <v>1.5142576204523084E-2</v>
      </c>
      <c r="K9" s="38"/>
      <c r="M9" s="38"/>
      <c r="O9" s="38"/>
    </row>
    <row r="10" spans="1:39" x14ac:dyDescent="0.2">
      <c r="A10" t="str">
        <f>VLOOKUP(D10,State!$J$3:$AX$13,41,FALSE)</f>
        <v>Utah</v>
      </c>
      <c r="C10" s="50" t="str">
        <f t="shared" si="1"/>
        <v>Rep</v>
      </c>
      <c r="D10" s="39">
        <f>SMALL(State!J$3:J$13,8)</f>
        <v>0.32627813977590997</v>
      </c>
      <c r="E10" s="40">
        <f>VLOOKUP(A10,State!$A$3:$I$13,9,FALSE)</f>
        <v>476000</v>
      </c>
      <c r="F10" s="40">
        <f>VLOOKUP(A10,State!$A$3:$B$13,2,FALSE)</f>
        <v>1458878</v>
      </c>
      <c r="G10" s="38">
        <f>VLOOKUP(A10,State!$A$3:$L$13,12,FALSE)</f>
        <v>0.30348939390408247</v>
      </c>
      <c r="H10" s="38">
        <f>VLOOKUP(A10,State!$A$3:$N$13,14,FALSE)</f>
        <v>0.62976753367999239</v>
      </c>
      <c r="I10" s="38">
        <f>VLOOKUP(A10,State!$A$3:$P$13,16,FALSE)</f>
        <v>0</v>
      </c>
      <c r="J10" s="43">
        <f t="shared" si="2"/>
        <v>6.6743072415925142E-2</v>
      </c>
      <c r="K10" s="38"/>
      <c r="M10" s="38"/>
      <c r="O10" s="38"/>
    </row>
    <row r="11" spans="1:39" x14ac:dyDescent="0.2">
      <c r="A11" t="str">
        <f>VLOOKUP(D11,State!$J$3:$AX$13,41,FALSE)</f>
        <v>West Virginia</v>
      </c>
      <c r="C11" s="50" t="str">
        <f t="shared" si="1"/>
        <v>Rep</v>
      </c>
      <c r="D11" s="39">
        <f>SMALL(State!J$3:J$13,9)</f>
        <v>0.33268433621875665</v>
      </c>
      <c r="E11" s="40">
        <f>VLOOKUP(A11,State!$A$3:$I$13,9,FALSE)</f>
        <v>260920</v>
      </c>
      <c r="F11" s="40">
        <f>VLOOKUP(A11,State!$A$3:$B$13,2,FALSE)</f>
        <v>784287</v>
      </c>
      <c r="G11" s="38">
        <f>VLOOKUP(A11,State!$A$3:$L$13,12,FALSE)</f>
        <v>0.3022158980067246</v>
      </c>
      <c r="H11" s="38">
        <f>VLOOKUP(A11,State!$A$3:$N$13,14,FALSE)</f>
        <v>0.63490023422548125</v>
      </c>
      <c r="I11" s="38">
        <f>VLOOKUP(A11,State!$A$3:$P$13,16,FALSE)</f>
        <v>0</v>
      </c>
      <c r="J11" s="43">
        <f t="shared" si="2"/>
        <v>6.2883867767794088E-2</v>
      </c>
      <c r="K11" s="38"/>
      <c r="M11" s="38"/>
      <c r="O11" s="38"/>
    </row>
    <row r="12" spans="1:39" x14ac:dyDescent="0.2">
      <c r="A12" t="str">
        <f>VLOOKUP(D12,State!$J$3:$AX$13,41,FALSE)</f>
        <v>North Dakota</v>
      </c>
      <c r="C12" s="50" t="str">
        <f t="shared" si="1"/>
        <v>Rep</v>
      </c>
      <c r="D12" s="39">
        <f>SMALL(State!J$3:J$13,10)</f>
        <v>0.40454734817242122</v>
      </c>
      <c r="E12" s="40">
        <f>VLOOKUP(A12,State!$A$3:$I$13,9,FALSE)</f>
        <v>144690</v>
      </c>
      <c r="F12" s="40">
        <f>VLOOKUP(A12,State!$A$3:$B$13,2,FALSE)</f>
        <v>357659</v>
      </c>
      <c r="G12" s="38">
        <f>VLOOKUP(A12,State!$A$3:$L$13,12,FALSE)</f>
        <v>0.2538423470400577</v>
      </c>
      <c r="H12" s="38">
        <f>VLOOKUP(A12,State!$A$3:$N$13,14,FALSE)</f>
        <v>0.65838969521247892</v>
      </c>
      <c r="I12" s="38">
        <f>VLOOKUP(A12,State!$A$3:$P$13,16,FALSE)</f>
        <v>0</v>
      </c>
      <c r="J12" s="43">
        <f t="shared" si="2"/>
        <v>8.7767957747463377E-2</v>
      </c>
      <c r="K12" s="38"/>
      <c r="M12" s="38"/>
      <c r="O12" s="38"/>
    </row>
    <row r="13" spans="1:39" x14ac:dyDescent="0.2">
      <c r="D13" s="39"/>
      <c r="E13" s="39"/>
      <c r="F13" s="40"/>
      <c r="G13" s="40"/>
      <c r="H13" s="38"/>
      <c r="I13" s="38"/>
      <c r="J13" s="38"/>
      <c r="K13" s="38"/>
      <c r="L13" s="38"/>
      <c r="M13" s="38"/>
    </row>
    <row r="14" spans="1:39" x14ac:dyDescent="0.2">
      <c r="A14" s="44" t="s">
        <v>452</v>
      </c>
    </row>
    <row r="15" spans="1:39" x14ac:dyDescent="0.2">
      <c r="A15" t="s">
        <v>963</v>
      </c>
      <c r="B15" s="13" t="s">
        <v>923</v>
      </c>
      <c r="C15" s="13" t="s">
        <v>788</v>
      </c>
      <c r="D15" s="22" t="s">
        <v>161</v>
      </c>
      <c r="E15" s="50" t="s">
        <v>890</v>
      </c>
      <c r="F15" s="50" t="s">
        <v>481</v>
      </c>
      <c r="G15" s="21" t="str">
        <f>County!N1</f>
        <v>Democratic</v>
      </c>
      <c r="H15" s="23" t="str">
        <f>County!O1</f>
        <v>Republican</v>
      </c>
      <c r="I15" s="59" t="str">
        <f>County!P1</f>
        <v>Independent</v>
      </c>
      <c r="J15" s="22" t="s">
        <v>644</v>
      </c>
      <c r="K15" s="21"/>
      <c r="M15" s="23"/>
      <c r="O15" s="53"/>
      <c r="Q15" s="14"/>
      <c r="S15" s="14"/>
      <c r="U15" s="14"/>
      <c r="V15" s="14"/>
      <c r="W15" s="14"/>
      <c r="X15" s="144"/>
      <c r="Y15" s="144"/>
      <c r="Z15" s="144"/>
      <c r="AA15" s="14"/>
      <c r="AB15" s="144"/>
      <c r="AC15" s="144"/>
      <c r="AD15" s="144"/>
      <c r="AE15" s="14"/>
      <c r="AF15" s="1"/>
      <c r="AH15" s="1"/>
      <c r="AI15" s="1"/>
      <c r="AJ15" s="1"/>
      <c r="AK15" s="1"/>
      <c r="AM15" s="1"/>
    </row>
    <row r="16" spans="1:39" x14ac:dyDescent="0.2">
      <c r="A16" t="str">
        <f>VLOOKUP(D16,State!$J$3:$AX$13,41,FALSE)</f>
        <v>Vermont</v>
      </c>
      <c r="C16" s="50" t="str">
        <f>IF(RANK(G16,G16:J16)=1,"Dem",IF(RANK(H16,G16:J16)=1,"Rep","Ind"))</f>
        <v>Rep</v>
      </c>
      <c r="D16" s="39">
        <f>MAX(State!J$3:J$13)</f>
        <v>0.41134126067309784</v>
      </c>
      <c r="E16" s="40">
        <f>VLOOKUP(A16,State!$A$3:$I$13,9,FALSE)</f>
        <v>149198</v>
      </c>
      <c r="F16" s="40">
        <f>VLOOKUP(A16,State!$A$3:$B$13,2,FALSE)</f>
        <v>362711</v>
      </c>
      <c r="G16" s="38">
        <f>VLOOKUP(A16,State!$A$3:$L$13,12,FALSE)</f>
        <v>0.2735345771151137</v>
      </c>
      <c r="H16" s="38">
        <f>VLOOKUP(A16,State!$A$3:$N$13,14,FALSE)</f>
        <v>0.68487583778821159</v>
      </c>
      <c r="I16" s="38">
        <f>VLOOKUP(A16,State!$A$3:$P$13,16,FALSE)</f>
        <v>1.2616104832773199E-2</v>
      </c>
      <c r="J16" s="43">
        <f t="shared" ref="J16" si="3">1-G16-H16-I16</f>
        <v>2.8973480263901563E-2</v>
      </c>
      <c r="K16" s="38"/>
      <c r="M16" s="38"/>
      <c r="O16" s="38"/>
    </row>
    <row r="17" spans="1:36" x14ac:dyDescent="0.2">
      <c r="A17" t="str">
        <f>VLOOKUP(D17,State!$J$3:$AX$13,41,FALSE)</f>
        <v>North Dakota</v>
      </c>
      <c r="C17" s="50" t="str">
        <f t="shared" ref="C17:C25" si="4">IF(RANK(G17,G17:J17)=1,"Dem",IF(RANK(H17,G17:J17)=1,"Rep","Ind"))</f>
        <v>Rep</v>
      </c>
      <c r="D17" s="39">
        <f>LARGE(State!J$3:J$13,2)</f>
        <v>0.40454734817242122</v>
      </c>
      <c r="E17" s="40">
        <f>VLOOKUP(A17,State!$A$3:$I$13,9,FALSE)</f>
        <v>144690</v>
      </c>
      <c r="F17" s="40">
        <f>VLOOKUP(A17,State!$A$3:$B$13,2,FALSE)</f>
        <v>357659</v>
      </c>
      <c r="G17" s="38">
        <f>VLOOKUP(A17,State!$A$3:$L$13,12,FALSE)</f>
        <v>0.2538423470400577</v>
      </c>
      <c r="H17" s="38">
        <f>VLOOKUP(A17,State!$A$3:$N$13,14,FALSE)</f>
        <v>0.65838969521247892</v>
      </c>
      <c r="I17" s="38">
        <f>VLOOKUP(A17,State!$A$3:$P$13,16,FALSE)</f>
        <v>0</v>
      </c>
      <c r="J17" s="43">
        <f t="shared" ref="J17:J25" si="5">1-G17-H17-I17</f>
        <v>8.7767957747463377E-2</v>
      </c>
      <c r="K17" s="38"/>
      <c r="M17" s="38"/>
      <c r="O17" s="38"/>
    </row>
    <row r="18" spans="1:36" x14ac:dyDescent="0.2">
      <c r="A18" t="str">
        <f>VLOOKUP(D18,State!$J$3:$AX$13,41,FALSE)</f>
        <v>West Virginia</v>
      </c>
      <c r="C18" s="50" t="str">
        <f t="shared" si="4"/>
        <v>Rep</v>
      </c>
      <c r="D18" s="39">
        <f>LARGE(State!J$3:J$13,3)</f>
        <v>0.33268433621875665</v>
      </c>
      <c r="E18" s="40">
        <f>VLOOKUP(A18,State!$A$3:$I$13,9,FALSE)</f>
        <v>260920</v>
      </c>
      <c r="F18" s="40">
        <f>VLOOKUP(A18,State!$A$3:$B$13,2,FALSE)</f>
        <v>784287</v>
      </c>
      <c r="G18" s="38">
        <f>VLOOKUP(A18,State!$A$3:$L$13,12,FALSE)</f>
        <v>0.3022158980067246</v>
      </c>
      <c r="H18" s="38">
        <f>VLOOKUP(A18,State!$A$3:$N$13,14,FALSE)</f>
        <v>0.63490023422548125</v>
      </c>
      <c r="I18" s="38">
        <f>VLOOKUP(A18,State!$A$3:$P$13,16,FALSE)</f>
        <v>0</v>
      </c>
      <c r="J18" s="43">
        <f t="shared" si="5"/>
        <v>6.2883867767794088E-2</v>
      </c>
      <c r="K18" s="38"/>
      <c r="M18" s="38"/>
      <c r="O18" s="38"/>
    </row>
    <row r="19" spans="1:36" x14ac:dyDescent="0.2">
      <c r="A19" t="str">
        <f>VLOOKUP(D19,State!$J$3:$AX$13,41,FALSE)</f>
        <v>Utah</v>
      </c>
      <c r="C19" s="50" t="str">
        <f t="shared" si="4"/>
        <v>Rep</v>
      </c>
      <c r="D19" s="39">
        <f>LARGE(State!J$3:J$13,4)</f>
        <v>0.32627813977590997</v>
      </c>
      <c r="E19" s="40">
        <f>VLOOKUP(A19,State!$A$3:$I$13,9,FALSE)</f>
        <v>476000</v>
      </c>
      <c r="F19" s="40">
        <f>VLOOKUP(A19,State!$A$3:$B$13,2,FALSE)</f>
        <v>1458878</v>
      </c>
      <c r="G19" s="38">
        <f>VLOOKUP(A19,State!$A$3:$L$13,12,FALSE)</f>
        <v>0.30348939390408247</v>
      </c>
      <c r="H19" s="38">
        <f>VLOOKUP(A19,State!$A$3:$N$13,14,FALSE)</f>
        <v>0.62976753367999239</v>
      </c>
      <c r="I19" s="38">
        <f>VLOOKUP(A19,State!$A$3:$P$13,16,FALSE)</f>
        <v>0</v>
      </c>
      <c r="J19" s="43">
        <f t="shared" si="5"/>
        <v>6.6743072415925142E-2</v>
      </c>
      <c r="K19" s="38"/>
      <c r="M19" s="38"/>
      <c r="O19" s="38"/>
    </row>
    <row r="20" spans="1:36" x14ac:dyDescent="0.2">
      <c r="A20" t="str">
        <f>VLOOKUP(D20,State!$J$3:$AX$13,41,FALSE)</f>
        <v>New Hampshire</v>
      </c>
      <c r="C20" s="50" t="str">
        <f t="shared" si="4"/>
        <v>Rep</v>
      </c>
      <c r="D20" s="39">
        <f>LARGE(State!J$3:J$13,5)</f>
        <v>0.31763860524922471</v>
      </c>
      <c r="E20" s="40">
        <f>VLOOKUP(A20,State!$A$3:$I$13,9,FALSE)</f>
        <v>251970</v>
      </c>
      <c r="F20" s="40">
        <f>VLOOKUP(A20,State!$A$3:$B$13,2,FALSE)</f>
        <v>793260</v>
      </c>
      <c r="G20" s="38">
        <f>VLOOKUP(A20,State!$A$3:$L$13,12,FALSE)</f>
        <v>0.3336094092731261</v>
      </c>
      <c r="H20" s="38">
        <f>VLOOKUP(A20,State!$A$3:$N$13,14,FALSE)</f>
        <v>0.65124801452235082</v>
      </c>
      <c r="I20" s="38">
        <f>VLOOKUP(A20,State!$A$3:$P$13,16,FALSE)</f>
        <v>0</v>
      </c>
      <c r="J20" s="43">
        <f t="shared" si="5"/>
        <v>1.5142576204523084E-2</v>
      </c>
      <c r="K20" s="38"/>
      <c r="M20" s="38"/>
      <c r="O20" s="38"/>
    </row>
    <row r="21" spans="1:36" x14ac:dyDescent="0.2">
      <c r="A21" t="str">
        <f>VLOOKUP(D21,State!$J$3:$AX$13,41,FALSE)</f>
        <v>Indiana</v>
      </c>
      <c r="C21" s="50" t="str">
        <f t="shared" si="4"/>
        <v>Rep</v>
      </c>
      <c r="D21" s="39">
        <f>LARGE(State!J$3:J$13,6)</f>
        <v>0.24454904469227132</v>
      </c>
      <c r="E21" s="40">
        <f>VLOOKUP(A21,State!$A$3:$I$13,9,FALSE)</f>
        <v>738633</v>
      </c>
      <c r="F21" s="40">
        <f>VLOOKUP(A21,State!$A$3:$B$13,2,FALSE)</f>
        <v>3020388</v>
      </c>
      <c r="G21" s="38">
        <f>VLOOKUP(A21,State!$A$3:$L$13,12,FALSE)</f>
        <v>0.320519747793992</v>
      </c>
      <c r="H21" s="38">
        <f>VLOOKUP(A21,State!$A$3:$N$13,14,FALSE)</f>
        <v>0.5650687924862634</v>
      </c>
      <c r="I21" s="38">
        <f>VLOOKUP(A21,State!$A$3:$P$13,16,FALSE)</f>
        <v>0</v>
      </c>
      <c r="J21" s="43">
        <f t="shared" si="5"/>
        <v>0.11441145971974453</v>
      </c>
      <c r="K21" s="38"/>
      <c r="M21" s="38"/>
      <c r="O21" s="38"/>
    </row>
    <row r="22" spans="1:36" x14ac:dyDescent="0.2">
      <c r="A22" t="str">
        <f>VLOOKUP(D22,State!$J$3:$AX$13,41,FALSE)</f>
        <v>Delaware</v>
      </c>
      <c r="C22" s="50" t="str">
        <f t="shared" si="4"/>
        <v>Dem</v>
      </c>
      <c r="D22" s="39">
        <f>LARGE(State!J$3:J$13,7)</f>
        <v>0.20824951536127154</v>
      </c>
      <c r="E22" s="40">
        <f>VLOOKUP(A22,State!$A$3:$I$13,9,FALSE)</f>
        <v>102591</v>
      </c>
      <c r="F22" s="40">
        <f>VLOOKUP(A22,State!$A$3:$B$13,2,FALSE)</f>
        <v>492635</v>
      </c>
      <c r="G22" s="38">
        <f>VLOOKUP(A22,State!$A$3:$L$13,12,FALSE)</f>
        <v>0.59456392663939839</v>
      </c>
      <c r="H22" s="38">
        <f>VLOOKUP(A22,State!$A$3:$N$13,14,FALSE)</f>
        <v>0.38631441127812682</v>
      </c>
      <c r="I22" s="38">
        <f>VLOOKUP(A22,State!$A$3:$P$13,16,FALSE)</f>
        <v>1.2483887665310016E-2</v>
      </c>
      <c r="J22" s="43">
        <f t="shared" si="5"/>
        <v>6.6377744171647723E-3</v>
      </c>
      <c r="K22" s="38"/>
      <c r="M22" s="38"/>
      <c r="O22" s="38"/>
    </row>
    <row r="23" spans="1:36" x14ac:dyDescent="0.2">
      <c r="A23" t="str">
        <f>VLOOKUP(D23,State!$J$3:$AX$13,41,FALSE)</f>
        <v>Missouri</v>
      </c>
      <c r="C23" s="50" t="str">
        <f t="shared" si="4"/>
        <v>Rep</v>
      </c>
      <c r="D23" s="39">
        <f>LARGE(State!J$3:J$13,8)</f>
        <v>0.16413807847658607</v>
      </c>
      <c r="E23" s="40">
        <f>VLOOKUP(A23,State!$A$3:$I$13,9,FALSE)</f>
        <v>494431</v>
      </c>
      <c r="F23" s="40">
        <f>VLOOKUP(A23,State!$A$3:$B$13,2,FALSE)</f>
        <v>3012287</v>
      </c>
      <c r="G23" s="38">
        <f>VLOOKUP(A23,State!$A$3:$L$13,12,FALSE)</f>
        <v>0.40692370946061912</v>
      </c>
      <c r="H23" s="38">
        <f>VLOOKUP(A23,State!$A$3:$N$13,14,FALSE)</f>
        <v>0.57106178793720519</v>
      </c>
      <c r="I23" s="38">
        <f>VLOOKUP(A23,State!$A$3:$P$13,16,FALSE)</f>
        <v>0</v>
      </c>
      <c r="J23" s="43">
        <f t="shared" si="5"/>
        <v>2.2014502602175745E-2</v>
      </c>
      <c r="K23" s="38"/>
      <c r="M23" s="38"/>
      <c r="O23" s="38"/>
    </row>
    <row r="24" spans="1:36" x14ac:dyDescent="0.2">
      <c r="A24" t="str">
        <f>VLOOKUP(D24,State!$J$3:$AX$13,41,FALSE)</f>
        <v>Washington</v>
      </c>
      <c r="C24" s="50" t="str">
        <f t="shared" si="4"/>
        <v>Dem</v>
      </c>
      <c r="D24" s="39">
        <f>LARGE(State!J$3:J$13,9)</f>
        <v>0.13439743184564648</v>
      </c>
      <c r="E24" s="40">
        <f>VLOOKUP(A24,State!$A$3:$I$13,9,FALSE)</f>
        <v>545177</v>
      </c>
      <c r="F24" s="40">
        <f>VLOOKUP(A24,State!$A$3:$B$13,2,FALSE)</f>
        <v>4056454</v>
      </c>
      <c r="G24" s="38">
        <f>VLOOKUP(A24,State!$A$3:$L$13,12,FALSE)</f>
        <v>0.56557845842699062</v>
      </c>
      <c r="H24" s="38">
        <f>VLOOKUP(A24,State!$A$3:$N$13,14,FALSE)</f>
        <v>0.43118102658134422</v>
      </c>
      <c r="I24" s="38">
        <f>VLOOKUP(A24,State!$A$3:$P$13,16,FALSE)</f>
        <v>0</v>
      </c>
      <c r="J24" s="43">
        <f t="shared" si="5"/>
        <v>3.2405149916651665E-3</v>
      </c>
      <c r="K24" s="38"/>
      <c r="M24" s="38"/>
      <c r="O24" s="38"/>
    </row>
    <row r="25" spans="1:36" x14ac:dyDescent="0.2">
      <c r="A25" t="str">
        <f>VLOOKUP(D25,State!$J$3:$AX$13,41,FALSE)</f>
        <v>Montana</v>
      </c>
      <c r="C25" s="50" t="str">
        <f t="shared" si="4"/>
        <v>Rep</v>
      </c>
      <c r="D25" s="39">
        <f>LARGE(State!J$3:J$13,10)</f>
        <v>0.1287060476335635</v>
      </c>
      <c r="E25" s="40">
        <f>VLOOKUP(A25,State!$A$3:$I$13,9,FALSE)</f>
        <v>77688</v>
      </c>
      <c r="F25" s="40">
        <f>VLOOKUP(A25,State!$A$3:$B$13,2,FALSE)</f>
        <v>603608</v>
      </c>
      <c r="G25" s="38">
        <f>VLOOKUP(A25,State!$A$3:$L$13,12,FALSE)</f>
        <v>0.41560085353408172</v>
      </c>
      <c r="H25" s="38">
        <f>VLOOKUP(A25,State!$A$3:$N$13,14,FALSE)</f>
        <v>0.54430690116764524</v>
      </c>
      <c r="I25" s="38">
        <f>VLOOKUP(A25,State!$A$3:$P$13,16,FALSE)</f>
        <v>0</v>
      </c>
      <c r="J25" s="43">
        <f t="shared" si="5"/>
        <v>4.0092245298273044E-2</v>
      </c>
      <c r="K25" s="38"/>
      <c r="M25" s="38"/>
      <c r="O25" s="38"/>
    </row>
    <row r="26" spans="1:36" x14ac:dyDescent="0.2">
      <c r="C26" s="39"/>
      <c r="D26" s="40"/>
      <c r="E26" s="40"/>
      <c r="F26" s="38"/>
      <c r="G26" s="38"/>
      <c r="H26" s="38"/>
      <c r="I26" s="43"/>
      <c r="J26" s="38"/>
      <c r="L26" s="38"/>
      <c r="N26" s="38"/>
    </row>
    <row r="27" spans="1:36" x14ac:dyDescent="0.2">
      <c r="A27" s="44" t="s">
        <v>200</v>
      </c>
      <c r="C27" s="39"/>
      <c r="D27" s="39"/>
      <c r="E27" s="40"/>
      <c r="F27" s="40"/>
      <c r="G27" s="38"/>
      <c r="H27" s="38"/>
      <c r="I27" s="38"/>
      <c r="J27" s="38"/>
      <c r="K27" s="38"/>
      <c r="L27" s="38"/>
    </row>
    <row r="28" spans="1:36" x14ac:dyDescent="0.2">
      <c r="A28" s="128" t="str">
        <f>County!N1</f>
        <v>Democratic</v>
      </c>
      <c r="B28" s="146"/>
      <c r="C28" s="146"/>
      <c r="D28" s="8"/>
      <c r="E28" s="147" t="str">
        <f>County!O1</f>
        <v>Republican</v>
      </c>
      <c r="F28" s="148"/>
      <c r="G28" s="148"/>
      <c r="H28" s="9"/>
      <c r="I28" s="149" t="str">
        <f>County!P1</f>
        <v>Independent</v>
      </c>
      <c r="J28" s="150"/>
      <c r="K28" s="150"/>
      <c r="L28" s="10"/>
      <c r="M28" s="144" t="str">
        <f>County!Q1</f>
        <v>Libertarian</v>
      </c>
      <c r="N28" s="145"/>
      <c r="O28" s="145"/>
      <c r="P28" s="14"/>
      <c r="Q28" s="144" t="str">
        <f>County!R1</f>
        <v>Constitution</v>
      </c>
      <c r="R28" s="145"/>
      <c r="S28" s="145"/>
      <c r="T28" s="14"/>
      <c r="U28" s="144" t="str">
        <f>County!T1</f>
        <v>Ind. American</v>
      </c>
      <c r="V28" s="145"/>
      <c r="W28" s="145"/>
      <c r="X28" s="14"/>
      <c r="Y28" s="144" t="str">
        <f>County!S1</f>
        <v>Green</v>
      </c>
      <c r="Z28" s="145"/>
      <c r="AA28" s="145"/>
      <c r="AB28" s="14"/>
      <c r="AC28" s="1"/>
      <c r="AE28" s="1"/>
      <c r="AF28" s="1"/>
      <c r="AG28" s="1"/>
      <c r="AH28" s="1"/>
      <c r="AJ28" s="1"/>
    </row>
    <row r="29" spans="1:36" ht="13" customHeight="1" x14ac:dyDescent="0.2">
      <c r="A29" t="str">
        <f>VLOOKUP(C29,State!L$3:AY$13,39,FALSE)</f>
        <v>Delaware</v>
      </c>
      <c r="C29" s="25">
        <f>MAX(State!L3:L13)</f>
        <v>0.59456392663939839</v>
      </c>
      <c r="D29" s="14"/>
      <c r="E29" t="str">
        <f>VLOOKUP(G29,State!N$3:AY$13,37,FALSE)</f>
        <v>Vermont</v>
      </c>
      <c r="G29" s="25">
        <f>MAX(State!N3:N13)</f>
        <v>0.68487583778821159</v>
      </c>
      <c r="H29" s="9"/>
      <c r="I29" t="str">
        <f>VLOOKUP(K29,State!P$3:AY$13,35,FALSE)</f>
        <v>Vermont</v>
      </c>
      <c r="K29" s="25">
        <f>MAX(State!P3:P13)</f>
        <v>1.2616104832773199E-2</v>
      </c>
      <c r="L29" s="10"/>
      <c r="M29" t="str">
        <f>VLOOKUP(O29,State!R$3:AY$13,33,FALSE)</f>
        <v>Indiana</v>
      </c>
      <c r="O29" s="25">
        <f>MAX(State!R$3:R$13)</f>
        <v>0.11441145971974462</v>
      </c>
      <c r="P29" s="25"/>
      <c r="Q29" t="str">
        <f>VLOOKUP(S29,State!T$3:AY$13,31,FALSE)</f>
        <v>North Carolina</v>
      </c>
      <c r="S29" s="25">
        <f>MAX(State!T3:T13)</f>
        <v>3.8042603208779274E-3</v>
      </c>
      <c r="T29" s="14"/>
      <c r="U29" t="str">
        <f>VLOOKUP(W29,State!X$3:AY$13,27,FALSE)</f>
        <v>Utah</v>
      </c>
      <c r="W29" s="25">
        <f>MAX(State!X3:X13)</f>
        <v>1.7691678125244196E-2</v>
      </c>
      <c r="Y29" t="str">
        <f>VLOOKUP(AA29,State!V$3:AY$13,29,FALSE)</f>
        <v>West Virginia</v>
      </c>
      <c r="AA29" s="25">
        <f>MAX(State!V3:V13)</f>
        <v>1.4419466343315649E-2</v>
      </c>
      <c r="AD29" s="25"/>
    </row>
    <row r="30" spans="1:36" x14ac:dyDescent="0.2">
      <c r="A30" t="str">
        <f>VLOOKUP(C30,State!L$3:AY$13,39,FALSE)</f>
        <v>Washington</v>
      </c>
      <c r="B30" s="25"/>
      <c r="C30" s="25">
        <f>LARGE(State!L$3:L$13,2)</f>
        <v>0.56557845842699062</v>
      </c>
      <c r="D30" s="14"/>
      <c r="E30" t="str">
        <f>VLOOKUP(G30,State!N$3:AY$13,37,FALSE)</f>
        <v>North Dakota</v>
      </c>
      <c r="F30" s="25"/>
      <c r="G30" s="25">
        <f>LARGE(State!N$3:N$13,2)</f>
        <v>0.65838969521247892</v>
      </c>
      <c r="H30" s="9"/>
      <c r="I30" t="str">
        <f>VLOOKUP(K30,State!P$3:AY$13,35,FALSE)</f>
        <v>Delaware</v>
      </c>
      <c r="J30" s="25"/>
      <c r="K30" s="25">
        <f>LARGE(State!P$3:P$13,2)</f>
        <v>1.2483887665310016E-2</v>
      </c>
      <c r="L30" s="10"/>
      <c r="M30" t="str">
        <f>VLOOKUP(O30,State!R$3:AY$13,33,FALSE)</f>
        <v>Montana</v>
      </c>
      <c r="N30" s="25"/>
      <c r="O30" s="25">
        <f>LARGE(State!R$3:R$13,2)</f>
        <v>4.0057454506898516E-2</v>
      </c>
      <c r="P30" s="25"/>
      <c r="Q30" t="str">
        <f>VLOOKUP(S30,State!T$3:AY$13,31,FALSE)</f>
        <v>Delaware</v>
      </c>
      <c r="R30" s="25"/>
      <c r="S30" s="25">
        <f>LARGE(State!T$3:T$13,2)</f>
        <v>0</v>
      </c>
      <c r="T30" s="14"/>
      <c r="U30" t="str">
        <f>VLOOKUP(W30,State!X$3:AY$13,27,FALSE)</f>
        <v>Delaware</v>
      </c>
      <c r="V30" s="25"/>
      <c r="W30" s="25">
        <f>LARGE(State!X$3:X$13,2)</f>
        <v>0</v>
      </c>
      <c r="Y30" t="str">
        <f>VLOOKUP(AA30,State!V$3:AY$13,29,FALSE)</f>
        <v>Missouri</v>
      </c>
      <c r="Z30" s="25"/>
      <c r="AA30" s="25">
        <f>LARGE(State!V$3:V$13,2)</f>
        <v>5.7212343976520167E-3</v>
      </c>
      <c r="AC30" s="25"/>
      <c r="AD30" s="25"/>
    </row>
    <row r="31" spans="1:36" x14ac:dyDescent="0.2">
      <c r="A31" t="str">
        <f>VLOOKUP(C31,State!L$3:AY$13,39,FALSE)</f>
        <v>North Carolina</v>
      </c>
      <c r="B31" s="25"/>
      <c r="C31" s="25">
        <f>LARGE(State!L$3:L$13,3)</f>
        <v>0.51515616294169964</v>
      </c>
      <c r="D31" s="14"/>
      <c r="E31" t="str">
        <f>VLOOKUP(G31,State!N$3:AY$13,37,FALSE)</f>
        <v>New Hampshire</v>
      </c>
      <c r="F31" s="25"/>
      <c r="G31" s="25">
        <f>LARGE(State!N$3:N$13,3)</f>
        <v>0.65124801452235082</v>
      </c>
      <c r="H31" s="9"/>
      <c r="I31" t="str">
        <f>VLOOKUP(K31,State!P$3:AY$13,35,FALSE)</f>
        <v>Indiana</v>
      </c>
      <c r="J31" s="25"/>
      <c r="K31" s="25">
        <f>LARGE(State!P$3:P$13,3)</f>
        <v>0</v>
      </c>
      <c r="L31" s="10"/>
      <c r="M31" t="str">
        <f>VLOOKUP(O31,State!R$3:AY$13,33,FALSE)</f>
        <v>North Dakota</v>
      </c>
      <c r="N31" s="25"/>
      <c r="O31" s="25">
        <f>LARGE(State!R$3:R$13,3)</f>
        <v>3.8732423900978308E-2</v>
      </c>
      <c r="P31" s="25"/>
      <c r="Q31" t="str">
        <f>VLOOKUP(S31,State!T$3:AY$13,31,FALSE)</f>
        <v>Delaware</v>
      </c>
      <c r="R31" s="25"/>
      <c r="S31" s="25">
        <f>LARGE(State!T$3:T$13,3)</f>
        <v>0</v>
      </c>
      <c r="T31" s="14"/>
      <c r="U31" t="str">
        <f>VLOOKUP(W31,State!X$3:AY$13,27,FALSE)</f>
        <v>Delaware</v>
      </c>
      <c r="V31" s="25"/>
      <c r="W31" s="25">
        <f>LARGE(State!X$3:X$13,3)</f>
        <v>0</v>
      </c>
      <c r="Y31" t="str">
        <f>VLOOKUP(AA31,State!V$3:AY$13,29,FALSE)</f>
        <v>Delaware</v>
      </c>
      <c r="Z31" s="25"/>
      <c r="AA31" s="25">
        <f>LARGE(State!V$3:V$13,3)</f>
        <v>0</v>
      </c>
      <c r="AC31" s="25"/>
      <c r="AD31" s="25"/>
    </row>
    <row r="32" spans="1:36" x14ac:dyDescent="0.2">
      <c r="A32" t="str">
        <f>VLOOKUP(C32,State!L$3:AY$13,39,FALSE)</f>
        <v>Montana</v>
      </c>
      <c r="B32" s="25"/>
      <c r="C32" s="25">
        <f>LARGE(State!L$3:L$13,4)</f>
        <v>0.41560085353408172</v>
      </c>
      <c r="D32" s="14"/>
      <c r="E32" t="str">
        <f>VLOOKUP(G32,State!N$3:AY$13,37,FALSE)</f>
        <v>West Virginia</v>
      </c>
      <c r="F32" s="25"/>
      <c r="G32" s="25">
        <f>LARGE(State!N$3:N$13,4)</f>
        <v>0.63490023422548125</v>
      </c>
      <c r="H32" s="9"/>
      <c r="I32" t="str">
        <f>VLOOKUP(K32,State!P$3:AY$13,35,FALSE)</f>
        <v>Indiana</v>
      </c>
      <c r="J32" s="25"/>
      <c r="K32" s="25">
        <f>LARGE(State!P$3:P$13,4)</f>
        <v>0</v>
      </c>
      <c r="L32" s="10"/>
      <c r="M32" t="str">
        <f>VLOOKUP(O32,State!R$3:AY$13,33,FALSE)</f>
        <v>Utah</v>
      </c>
      <c r="N32" s="25"/>
      <c r="O32" s="25">
        <f>LARGE(State!R$3:R$13,4)</f>
        <v>3.5227757221645672E-2</v>
      </c>
      <c r="P32" s="25"/>
      <c r="Q32" t="str">
        <f>VLOOKUP(S32,State!T$3:AY$13,31,FALSE)</f>
        <v>Delaware</v>
      </c>
      <c r="R32" s="25"/>
      <c r="S32" s="25">
        <f>LARGE(State!T$3:T$13,4)</f>
        <v>0</v>
      </c>
      <c r="T32" s="14"/>
      <c r="U32" t="str">
        <f>VLOOKUP(W32,State!X$3:AY$13,27,FALSE)</f>
        <v>Delaware</v>
      </c>
      <c r="V32" s="25"/>
      <c r="W32" s="25">
        <f>LARGE(State!X$3:X$13,4)</f>
        <v>0</v>
      </c>
      <c r="Y32" t="str">
        <f>VLOOKUP(AA32,State!V$3:AY$13,29,FALSE)</f>
        <v>Delaware</v>
      </c>
      <c r="Z32" s="25"/>
      <c r="AA32" s="25">
        <f>LARGE(State!V$3:V$13,4)</f>
        <v>0</v>
      </c>
      <c r="AC32" s="25"/>
      <c r="AD32" s="25"/>
    </row>
    <row r="33" spans="1:31" x14ac:dyDescent="0.2">
      <c r="A33" t="str">
        <f>VLOOKUP(C33,State!L$3:AY$13,39,FALSE)</f>
        <v>Missouri</v>
      </c>
      <c r="B33" s="25"/>
      <c r="C33" s="25">
        <f>LARGE(State!L$3:L$13,5)</f>
        <v>0.40692370946061912</v>
      </c>
      <c r="D33" s="14"/>
      <c r="E33" t="str">
        <f>VLOOKUP(G33,State!N$3:AY$13,37,FALSE)</f>
        <v>Utah</v>
      </c>
      <c r="F33" s="25"/>
      <c r="G33" s="25">
        <f>LARGE(State!N$3:N$13,5)</f>
        <v>0.62976753367999239</v>
      </c>
      <c r="H33" s="9"/>
      <c r="I33" t="str">
        <f>VLOOKUP(K33,State!P$3:AY$13,35,FALSE)</f>
        <v>Indiana</v>
      </c>
      <c r="J33" s="25"/>
      <c r="K33" s="25">
        <f>LARGE(State!P$3:P$13,5)</f>
        <v>0</v>
      </c>
      <c r="L33" s="10"/>
      <c r="M33" t="str">
        <f>VLOOKUP(O33,State!R$3:AY$13,33,FALSE)</f>
        <v>West Virginia</v>
      </c>
      <c r="N33" s="25"/>
      <c r="O33" s="25">
        <f>LARGE(State!R$3:R$13,5)</f>
        <v>2.8722903732944699E-2</v>
      </c>
      <c r="P33" s="25"/>
      <c r="Q33" t="str">
        <f>VLOOKUP(S33,State!T$3:AY$13,31,FALSE)</f>
        <v>Delaware</v>
      </c>
      <c r="R33" s="25"/>
      <c r="S33" s="25">
        <f>LARGE(State!T$3:T$13,5)</f>
        <v>0</v>
      </c>
      <c r="T33" s="14"/>
      <c r="U33" t="str">
        <f>VLOOKUP(W33,State!X$3:AY$13,27,FALSE)</f>
        <v>Delaware</v>
      </c>
      <c r="V33" s="25"/>
      <c r="W33" s="25">
        <f>LARGE(State!X$3:X$13,5)</f>
        <v>0</v>
      </c>
      <c r="Y33" t="str">
        <f>VLOOKUP(AA33,State!V$3:AY$13,29,FALSE)</f>
        <v>Delaware</v>
      </c>
      <c r="Z33" s="25"/>
      <c r="AA33" s="25">
        <f>LARGE(State!V$3:V$13,5)</f>
        <v>0</v>
      </c>
      <c r="AC33" s="25"/>
      <c r="AD33" s="25"/>
    </row>
    <row r="34" spans="1:31" x14ac:dyDescent="0.2">
      <c r="B34" s="25"/>
      <c r="C34" s="25"/>
      <c r="D34" s="14"/>
      <c r="F34" s="25"/>
      <c r="G34" s="25"/>
      <c r="H34" s="9"/>
      <c r="J34" s="25"/>
      <c r="K34" s="25"/>
      <c r="L34" s="10"/>
      <c r="N34" s="25"/>
      <c r="O34" s="25"/>
      <c r="P34" s="25"/>
      <c r="R34" s="25"/>
      <c r="S34" s="25"/>
      <c r="T34" s="14"/>
      <c r="V34" s="25"/>
      <c r="W34" s="25"/>
      <c r="Z34" s="25"/>
      <c r="AA34" s="25"/>
      <c r="AC34" s="25"/>
      <c r="AD34" s="25"/>
    </row>
    <row r="35" spans="1:31" x14ac:dyDescent="0.2">
      <c r="A35" s="72" t="s">
        <v>308</v>
      </c>
      <c r="B35" s="21"/>
      <c r="C35" s="25"/>
      <c r="D35" s="25"/>
      <c r="E35" s="14"/>
      <c r="F35" s="21"/>
      <c r="G35" s="25"/>
      <c r="H35" s="25"/>
      <c r="I35" s="9"/>
      <c r="J35" s="21"/>
      <c r="K35" s="25"/>
      <c r="L35" s="25"/>
      <c r="M35" s="10"/>
      <c r="N35" s="21"/>
      <c r="O35" s="25"/>
      <c r="P35" s="25"/>
      <c r="Q35" s="25"/>
      <c r="R35" s="21"/>
      <c r="S35" s="25"/>
      <c r="T35" s="25"/>
      <c r="U35" s="14"/>
      <c r="V35" s="14"/>
      <c r="W35" s="14"/>
      <c r="X35" s="14"/>
      <c r="Y35" s="22"/>
      <c r="Z35" s="21"/>
      <c r="AA35" s="25"/>
      <c r="AB35" s="25"/>
      <c r="AC35" s="22"/>
      <c r="AD35" s="14"/>
      <c r="AE35" s="14"/>
    </row>
    <row r="36" spans="1:31" ht="13" customHeight="1" x14ac:dyDescent="0.2">
      <c r="A36" t="str">
        <f>VLOOKUP(C36,State!L$3:AY$13,39,FALSE)</f>
        <v>North Dakota</v>
      </c>
      <c r="B36" s="25"/>
      <c r="C36" s="25">
        <f>MIN(State!L3:L13)</f>
        <v>0.2538423470400577</v>
      </c>
      <c r="D36" s="14"/>
      <c r="E36" t="str">
        <f>VLOOKUP(G36,State!N$3:AY$13,37,FALSE)</f>
        <v>Delaware</v>
      </c>
      <c r="F36" s="25"/>
      <c r="G36" s="25">
        <f>MIN(State!N3:N13)</f>
        <v>0.38631441127812682</v>
      </c>
      <c r="H36" s="9"/>
      <c r="I36" t="str">
        <f>VLOOKUP(K36,State!P$3:AY$13,35,FALSE)</f>
        <v>Indiana</v>
      </c>
      <c r="J36" s="25"/>
      <c r="K36" s="25">
        <f>MIN(State!P3:P13)</f>
        <v>0</v>
      </c>
      <c r="L36" s="10"/>
      <c r="M36" t="str">
        <f>VLOOKUP(O36,State!R$3:AY$13,33,FALSE)</f>
        <v>Vermont</v>
      </c>
      <c r="N36" s="25"/>
      <c r="O36" s="25">
        <f>MIN(State!R3:R13)</f>
        <v>0</v>
      </c>
      <c r="P36" s="25"/>
      <c r="Q36" t="str">
        <f>VLOOKUP(S36,State!T$3:AY$13,31,FALSE)</f>
        <v>Delaware</v>
      </c>
      <c r="R36" s="25"/>
      <c r="S36" s="25">
        <f>MIN(State!T3:T13)</f>
        <v>0</v>
      </c>
      <c r="T36" s="14"/>
      <c r="U36" s="14"/>
      <c r="V36" s="14"/>
      <c r="W36" s="14"/>
      <c r="X36" s="22"/>
      <c r="Z36" s="25"/>
      <c r="AA36" s="25"/>
      <c r="AB36" s="22"/>
      <c r="AC36" s="14"/>
      <c r="AD36" s="14"/>
    </row>
    <row r="37" spans="1:31" x14ac:dyDescent="0.2">
      <c r="A37" t="str">
        <f>VLOOKUP(C37,State!L$3:AY$13,39,FALSE)</f>
        <v>Vermont</v>
      </c>
      <c r="B37" s="25"/>
      <c r="C37" s="25">
        <f>SMALL(State!L$3:L$13,2)</f>
        <v>0.2735345771151137</v>
      </c>
      <c r="D37" s="14"/>
      <c r="E37" t="str">
        <f>VLOOKUP(G37,State!N$3:AY$13,37,FALSE)</f>
        <v>Washington</v>
      </c>
      <c r="F37" s="25"/>
      <c r="G37" s="25">
        <f>SMALL(State!N$3:N$13,2)</f>
        <v>0.43118102658134422</v>
      </c>
      <c r="H37" s="9"/>
      <c r="I37" t="s">
        <v>57</v>
      </c>
      <c r="J37" s="25"/>
      <c r="K37" s="25">
        <f>SMALL(State!P$3:P$13,2)</f>
        <v>0</v>
      </c>
      <c r="L37" s="10"/>
      <c r="M37" t="str">
        <f>VLOOKUP(O37,State!R$3:AY$13,33,FALSE)</f>
        <v>Vermont</v>
      </c>
      <c r="N37" s="25"/>
      <c r="O37" s="25">
        <f>SMALL(State!R$3:R$13,2)</f>
        <v>0</v>
      </c>
      <c r="P37" s="25"/>
      <c r="Q37" t="str">
        <f>VLOOKUP(S37,State!T$3:AY$13,31,FALSE)</f>
        <v>Delaware</v>
      </c>
      <c r="R37" s="25"/>
      <c r="S37" s="25">
        <f>SMALL(State!T$3:T$13,2)</f>
        <v>0</v>
      </c>
      <c r="T37" s="14"/>
      <c r="U37" s="14"/>
      <c r="V37" s="14"/>
      <c r="W37" s="14"/>
      <c r="X37" s="22"/>
      <c r="Z37" s="25"/>
      <c r="AA37" s="25"/>
      <c r="AB37" s="22"/>
      <c r="AC37" s="14"/>
      <c r="AD37" s="14"/>
    </row>
    <row r="38" spans="1:31" x14ac:dyDescent="0.2">
      <c r="A38" t="str">
        <f>VLOOKUP(C38,State!L$3:AY$13,39,FALSE)</f>
        <v>West Virginia</v>
      </c>
      <c r="B38" s="25"/>
      <c r="C38" s="25">
        <f>SMALL(State!L$3:L$13,3)</f>
        <v>0.3022158980067246</v>
      </c>
      <c r="D38" s="14"/>
      <c r="E38" t="str">
        <f>VLOOKUP(G38,State!N$3:AY$13,37,FALSE)</f>
        <v>North Carolina</v>
      </c>
      <c r="F38" s="25"/>
      <c r="G38" s="25">
        <f>SMALL(State!N$3:N$13,3)</f>
        <v>0.47005439797862097</v>
      </c>
      <c r="H38" s="9"/>
      <c r="I38" t="s">
        <v>763</v>
      </c>
      <c r="J38" s="25"/>
      <c r="K38" s="25">
        <f>SMALL(State!P$3:P$13,3)</f>
        <v>0</v>
      </c>
      <c r="L38" s="10"/>
      <c r="M38" t="str">
        <f>VLOOKUP(O38,State!R$3:AY$13,33,FALSE)</f>
        <v>Delaware</v>
      </c>
      <c r="N38" s="25"/>
      <c r="O38" s="25">
        <f>SMALL(State!R$3:R$13,3)</f>
        <v>6.6377744171648382E-3</v>
      </c>
      <c r="P38" s="25"/>
      <c r="Q38" t="str">
        <f>VLOOKUP(S38,State!T$3:AY$13,31,FALSE)</f>
        <v>Delaware</v>
      </c>
      <c r="R38" s="25"/>
      <c r="S38" s="25">
        <f>SMALL(State!T$3:T$13,3)</f>
        <v>0</v>
      </c>
      <c r="T38" s="14"/>
      <c r="U38" s="14"/>
      <c r="V38" s="14"/>
      <c r="W38" s="14"/>
      <c r="X38" s="22"/>
      <c r="Z38" s="25"/>
      <c r="AA38" s="25"/>
      <c r="AB38" s="22"/>
      <c r="AC38" s="14"/>
      <c r="AD38" s="14"/>
    </row>
    <row r="39" spans="1:31" x14ac:dyDescent="0.2">
      <c r="A39" t="str">
        <f>VLOOKUP(C39,State!L$3:AY$13,39,FALSE)</f>
        <v>Utah</v>
      </c>
      <c r="B39" s="25"/>
      <c r="C39" s="25">
        <f>SMALL(State!L$3:L$13,4)</f>
        <v>0.30348939390408247</v>
      </c>
      <c r="D39" s="14"/>
      <c r="E39" t="str">
        <f>VLOOKUP(G39,State!N$3:AY$13,37,FALSE)</f>
        <v>Montana</v>
      </c>
      <c r="F39" s="25"/>
      <c r="G39" s="25">
        <f>SMALL(State!N$3:N$13,4)</f>
        <v>0.54430690116764524</v>
      </c>
      <c r="H39" s="9"/>
      <c r="I39" t="str">
        <f>VLOOKUP(K39,State!P$3:AY$13,35,FALSE)</f>
        <v>Indiana</v>
      </c>
      <c r="J39" s="25"/>
      <c r="K39" s="25">
        <f>SMALL(State!P$3:P$13,4)</f>
        <v>0</v>
      </c>
      <c r="L39" s="10"/>
      <c r="M39" t="str">
        <f>VLOOKUP(O39,State!R$3:AY$13,33,FALSE)</f>
        <v>North Carolina</v>
      </c>
      <c r="N39" s="25"/>
      <c r="O39" s="25">
        <f>SMALL(State!R$3:R$13,4)</f>
        <v>1.0985178758801464E-2</v>
      </c>
      <c r="P39" s="25"/>
      <c r="Q39" t="str">
        <f>VLOOKUP(S39,State!T$3:AY$13,31,FALSE)</f>
        <v>Delaware</v>
      </c>
      <c r="R39" s="25"/>
      <c r="S39" s="25">
        <f>SMALL(State!T$3:T$13,4)</f>
        <v>0</v>
      </c>
      <c r="T39" s="14"/>
      <c r="U39" s="14"/>
      <c r="V39" s="14"/>
      <c r="W39" s="14"/>
      <c r="X39" s="22"/>
      <c r="Z39" s="25"/>
      <c r="AA39" s="25"/>
      <c r="AB39" s="22"/>
      <c r="AC39" s="14"/>
      <c r="AD39" s="14"/>
    </row>
    <row r="40" spans="1:31" x14ac:dyDescent="0.2">
      <c r="A40" t="str">
        <f>VLOOKUP(C40,State!L$3:AY$13,39,FALSE)</f>
        <v>Indiana</v>
      </c>
      <c r="B40" s="25"/>
      <c r="C40" s="25">
        <f>SMALL(State!L$3:L$13,5)</f>
        <v>0.320519747793992</v>
      </c>
      <c r="D40" s="14"/>
      <c r="E40" t="str">
        <f>VLOOKUP(G40,State!N$3:AY$13,37,FALSE)</f>
        <v>Indiana</v>
      </c>
      <c r="F40" s="25"/>
      <c r="G40" s="25">
        <f>SMALL(State!N$3:N$13,5)</f>
        <v>0.5650687924862634</v>
      </c>
      <c r="H40" s="9"/>
      <c r="I40" t="str">
        <f>VLOOKUP(K40,State!P$3:AY$13,35,FALSE)</f>
        <v>Indiana</v>
      </c>
      <c r="J40" s="25"/>
      <c r="K40" s="25">
        <f>SMALL(State!P$3:P$13,5)</f>
        <v>0</v>
      </c>
      <c r="L40" s="10"/>
      <c r="M40" t="str">
        <f>VLOOKUP(O40,State!R$3:AY$13,33,FALSE)</f>
        <v>New Hampshire</v>
      </c>
      <c r="N40" s="25"/>
      <c r="O40" s="25">
        <f>SMALL(State!R$3:R$13,5)</f>
        <v>1.4281572246174016E-2</v>
      </c>
      <c r="P40" s="25"/>
      <c r="Q40" t="str">
        <f>VLOOKUP(S40,State!T$3:AY$13,31,FALSE)</f>
        <v>Delaware</v>
      </c>
      <c r="R40" s="25"/>
      <c r="S40" s="25">
        <f>SMALL(State!T$3:T$13,5)</f>
        <v>0</v>
      </c>
      <c r="T40" s="14"/>
      <c r="U40" s="14"/>
      <c r="V40" s="14"/>
      <c r="W40" s="14"/>
      <c r="X40" s="22"/>
      <c r="Z40" s="25"/>
      <c r="AA40" s="25"/>
      <c r="AB40" s="22"/>
      <c r="AC40" s="14"/>
      <c r="AD40" s="14"/>
    </row>
    <row r="41" spans="1:31" x14ac:dyDescent="0.2">
      <c r="B41" s="25"/>
      <c r="C41" s="25"/>
      <c r="D41" s="14"/>
      <c r="F41" s="25"/>
      <c r="G41" s="25"/>
      <c r="H41" s="9"/>
      <c r="J41" s="25"/>
      <c r="K41" s="25"/>
      <c r="L41" s="10"/>
      <c r="N41" s="25"/>
      <c r="O41" s="25"/>
      <c r="P41" s="25"/>
      <c r="R41" s="25"/>
      <c r="S41" s="25"/>
      <c r="T41" s="14"/>
      <c r="U41" s="14"/>
      <c r="V41" s="14"/>
      <c r="W41" s="14"/>
      <c r="X41" s="22"/>
      <c r="Z41" s="25"/>
      <c r="AA41" s="25"/>
      <c r="AB41" s="22"/>
      <c r="AC41" s="14"/>
      <c r="AD41" s="14"/>
    </row>
    <row r="42" spans="1:31" x14ac:dyDescent="0.2">
      <c r="A42" s="72" t="s">
        <v>182</v>
      </c>
      <c r="B42" s="21"/>
      <c r="C42" s="25"/>
      <c r="D42" s="25"/>
      <c r="E42" s="14"/>
      <c r="F42" s="23"/>
      <c r="G42" s="9"/>
      <c r="H42" s="9"/>
      <c r="I42" s="9"/>
      <c r="J42" s="24"/>
      <c r="K42" s="10"/>
      <c r="L42" s="10"/>
      <c r="M42" s="10"/>
      <c r="N42" s="22"/>
      <c r="O42" s="14"/>
      <c r="P42" s="14"/>
      <c r="Q42" s="14"/>
      <c r="R42" s="22"/>
      <c r="S42" s="14"/>
      <c r="T42" s="14"/>
      <c r="U42" s="14"/>
      <c r="V42" s="14"/>
      <c r="W42" s="14"/>
      <c r="X42" s="14"/>
      <c r="Y42" s="22"/>
      <c r="Z42" s="22"/>
      <c r="AA42" s="14"/>
      <c r="AB42" s="14"/>
      <c r="AC42" s="22"/>
      <c r="AD42" s="14"/>
      <c r="AE42" s="14"/>
    </row>
    <row r="43" spans="1:31" ht="13" customHeight="1" x14ac:dyDescent="0.2">
      <c r="A43" t="str">
        <f>VLOOKUP(C43,County!$J$2:$AP$589,33,FALSE)</f>
        <v>Durham</v>
      </c>
      <c r="B43" t="str">
        <f>VLOOKUP(C43,County!$J$2:$AQ$589,34,FALSE)</f>
        <v>NC</v>
      </c>
      <c r="C43" s="2">
        <f>MAX(County!J1:J589)</f>
        <v>0.8191207995768256</v>
      </c>
      <c r="E43" t="str">
        <f>VLOOKUP(G43,County!$K$2:$AP$589,32,FALSE)</f>
        <v>Garfield</v>
      </c>
      <c r="F43" t="str">
        <f>VLOOKUP(G43,County!$K$2:$AQ$589,33,FALSE)</f>
        <v>MT</v>
      </c>
      <c r="G43" s="2">
        <f>MAX(County!K1:K589)</f>
        <v>0.92373923739237396</v>
      </c>
      <c r="H43" s="2"/>
      <c r="I43" t="str">
        <f>VLOOKUP(K43,County!$L$2:$AP$589,31,FALSE)</f>
        <v>Bennington</v>
      </c>
      <c r="J43" t="str">
        <f>VLOOKUP(K43,County!$L$2:$AQ$589,32,FALSE)</f>
        <v>VT</v>
      </c>
      <c r="K43" s="2">
        <f>MAX(County!L1:L589)</f>
        <v>6.5627030539311237E-2</v>
      </c>
      <c r="L43" s="2"/>
      <c r="M43" t="str">
        <f>VLOOKUP(O43,County!$AK$2:$AP$589,6,FALSE)</f>
        <v>Putnam</v>
      </c>
      <c r="N43" t="str">
        <f>VLOOKUP(O43,County!$AK$2:$AQ$589,7,FALSE)</f>
        <v>IN</v>
      </c>
      <c r="O43" s="2">
        <f>MAX(County!AK1:AK589)</f>
        <v>0.25841404358353509</v>
      </c>
      <c r="P43" s="2"/>
      <c r="Q43" t="str">
        <f>VLOOKUP(S43,County!$AL$2:$AP$589,5,FALSE)</f>
        <v>Onslow</v>
      </c>
      <c r="R43" t="str">
        <f>VLOOKUP(S43,County!$AL$2:$AQ$589,6,FALSE)</f>
        <v>NC</v>
      </c>
      <c r="S43" s="2">
        <f>MAX(County!AL1:AL589)</f>
        <v>7.4568398668121661E-3</v>
      </c>
      <c r="T43" s="2"/>
      <c r="U43" t="str">
        <f>VLOOKUP(W43,County!$AM$2:$AP$589,4,FALSE)</f>
        <v>Juab</v>
      </c>
      <c r="V43" t="str">
        <f>VLOOKUP(W43,County!$AM$2:$AQ$589,5,FALSE)</f>
        <v>UT</v>
      </c>
      <c r="W43" s="2">
        <f>MAX(County!AM1:AM589)</f>
        <v>3.8179916317991634E-2</v>
      </c>
      <c r="X43" s="2"/>
      <c r="Y43" t="str">
        <f>VLOOKUP(AA43,County!$AN$2:$AQ$589,3,FALSE)</f>
        <v>Jefferson</v>
      </c>
      <c r="Z43" t="str">
        <f>VLOOKUP(AA43,County!$AN$2:$AQ$589,4,FALSE)</f>
        <v>WV</v>
      </c>
      <c r="AA43" s="2">
        <f>MAX(County!AN1:AN589)</f>
        <v>5.7004511940134256E-2</v>
      </c>
      <c r="AB43" s="2"/>
    </row>
    <row r="44" spans="1:31" x14ac:dyDescent="0.2">
      <c r="A44" t="str">
        <f>VLOOKUP(C44,County!$J$2:$AP$589,33,FALSE)</f>
        <v>St. Louis</v>
      </c>
      <c r="B44" t="str">
        <f>VLOOKUP(C44,County!$J$2:$AQ$589,34,FALSE)</f>
        <v>MO</v>
      </c>
      <c r="C44" s="2">
        <f>LARGE(County!J1:J589,2)</f>
        <v>0.8043721090628303</v>
      </c>
      <c r="E44" t="str">
        <f>VLOOKUP(G44,County!$K$2:$AP$589,32,FALSE)</f>
        <v>Carter</v>
      </c>
      <c r="F44" t="str">
        <f>VLOOKUP(G44,County!$K$2:$AQ$589,33,FALSE)</f>
        <v>MT</v>
      </c>
      <c r="G44" s="2">
        <f>LARGE(County!K1:K589,2)</f>
        <v>0.87281213535589264</v>
      </c>
      <c r="I44" t="str">
        <f>VLOOKUP(K44,County!$L$2:$AP$589,31,FALSE)</f>
        <v>Essex</v>
      </c>
      <c r="J44" t="str">
        <f>VLOOKUP(K44,County!$L$2:$AQ$589,32,FALSE)</f>
        <v>VT</v>
      </c>
      <c r="K44" s="2">
        <f>LARGE(County!L1:L589,2)</f>
        <v>1.9490726186733733E-2</v>
      </c>
      <c r="M44" t="str">
        <f>VLOOKUP(O44,County!$AK$2:$AP$589,6,FALSE)</f>
        <v>Jay</v>
      </c>
      <c r="N44" t="str">
        <f>VLOOKUP(O44,County!$AK$2:$AQ$589,7,FALSE)</f>
        <v>IN</v>
      </c>
      <c r="O44" s="2">
        <f>LARGE(County!AK1:AK589,2)</f>
        <v>0.23057703747769184</v>
      </c>
      <c r="P44" s="2"/>
      <c r="Q44" t="str">
        <f>VLOOKUP(S44,County!$AL$2:$AP$589,5,FALSE)</f>
        <v>Gates</v>
      </c>
      <c r="R44" t="str">
        <f>VLOOKUP(S44,County!$AL$2:$AQ$589,6,FALSE)</f>
        <v>NC</v>
      </c>
      <c r="S44" s="2">
        <f>LARGE(County!AL1:AL589,2)</f>
        <v>6.5734030001685486E-3</v>
      </c>
      <c r="U44" t="str">
        <f>VLOOKUP(W44,County!$AM$2:$AP$589,4,FALSE)</f>
        <v>Piute</v>
      </c>
      <c r="V44" t="str">
        <f>VLOOKUP(W44,County!$AM$2:$AQ$589,5,FALSE)</f>
        <v>UT</v>
      </c>
      <c r="W44" s="2">
        <f>LARGE(County!AM1:AM589,2)</f>
        <v>3.2530120481927709E-2</v>
      </c>
      <c r="Y44" t="str">
        <f>VLOOKUP(AA44,County!$AN$2:$AQ$589,3,FALSE)</f>
        <v>Berkeley</v>
      </c>
      <c r="Z44" t="str">
        <f>VLOOKUP(AA44,County!$AN$2:$AQ$589,4,FALSE)</f>
        <v>WV</v>
      </c>
      <c r="AA44" s="2">
        <f>LARGE(County!AN1:AN589,2)</f>
        <v>3.9466173257484798E-2</v>
      </c>
    </row>
    <row r="45" spans="1:31" x14ac:dyDescent="0.2">
      <c r="A45" t="str">
        <f>VLOOKUP(C45,County!$J$2:$AP$589,33,FALSE)</f>
        <v>Orange</v>
      </c>
      <c r="B45" t="str">
        <f>VLOOKUP(C45,County!$J$2:$AQ$589,34,FALSE)</f>
        <v>NC</v>
      </c>
      <c r="C45" s="2">
        <f>LARGE(County!J2:J590,3)</f>
        <v>0.76686906797146737</v>
      </c>
      <c r="D45"/>
      <c r="E45" t="str">
        <f>VLOOKUP(G45,County!$K$2:$AP$589,32,FALSE)</f>
        <v>Mercer</v>
      </c>
      <c r="F45" t="str">
        <f>VLOOKUP(G45,County!$K$2:$AQ$589,33,FALSE)</f>
        <v>MO</v>
      </c>
      <c r="G45" s="2">
        <f>LARGE(County!K2:K590,3)</f>
        <v>0.86855524079320112</v>
      </c>
      <c r="I45" t="str">
        <f>VLOOKUP(K45,County!$L$2:$AP$589,31,FALSE)</f>
        <v>Orleans</v>
      </c>
      <c r="J45" t="str">
        <f>VLOOKUP(K45,County!$L$2:$AQ$589,32,FALSE)</f>
        <v>VT</v>
      </c>
      <c r="K45" s="2">
        <f>LARGE(County!L2:L590,3)</f>
        <v>1.8193632228719947E-2</v>
      </c>
      <c r="M45" t="str">
        <f>VLOOKUP(O45,County!$AK$2:$AP$589,6,FALSE)</f>
        <v>Martin</v>
      </c>
      <c r="N45" t="str">
        <f>VLOOKUP(O45,County!$AK$2:$AQ$589,7,FALSE)</f>
        <v>IN</v>
      </c>
      <c r="O45" s="2">
        <f>LARGE(County!AK2:AK590,3)</f>
        <v>0.2299726455646737</v>
      </c>
      <c r="P45" s="2"/>
      <c r="Q45" t="str">
        <f>VLOOKUP(S45,County!$AL$2:$AP$589,5,FALSE)</f>
        <v>Currituck</v>
      </c>
      <c r="R45" t="str">
        <f>VLOOKUP(S45,County!$AL$2:$AQ$589,6,FALSE)</f>
        <v>NC</v>
      </c>
      <c r="S45" s="2">
        <f>LARGE(County!AL2:AL590,3)</f>
        <v>5.9282371294851798E-3</v>
      </c>
      <c r="U45" t="str">
        <f>VLOOKUP(W45,County!$AM$2:$AP$589,4,FALSE)</f>
        <v>Sanpete</v>
      </c>
      <c r="V45" t="str">
        <f>VLOOKUP(W45,County!$AM$2:$AQ$589,5,FALSE)</f>
        <v>UT</v>
      </c>
      <c r="W45" s="2">
        <f>LARGE(County!AM2:AM590,3)</f>
        <v>3.1154649108720091E-2</v>
      </c>
      <c r="Y45" t="str">
        <f>VLOOKUP(AA45,County!$AN$2:$AQ$589,3,FALSE)</f>
        <v>Morgan</v>
      </c>
      <c r="Z45" t="str">
        <f>VLOOKUP(AA45,County!$AN$2:$AQ$589,4,FALSE)</f>
        <v>WV</v>
      </c>
      <c r="AA45" s="2">
        <f>LARGE(County!AN2:AN590,3)</f>
        <v>3.7184750733137831E-2</v>
      </c>
    </row>
    <row r="46" spans="1:31" x14ac:dyDescent="0.2">
      <c r="A46" t="str">
        <f>VLOOKUP(C46,County!$J$2:$AP$589,33,FALSE)</f>
        <v>King</v>
      </c>
      <c r="B46" t="str">
        <f>VLOOKUP(C46,County!$J$2:$AQ$589,34,FALSE)</f>
        <v>WA</v>
      </c>
      <c r="C46" s="2">
        <f>LARGE(County!J2:J591,4)</f>
        <v>0.74068255972835839</v>
      </c>
      <c r="D46"/>
      <c r="E46" t="str">
        <f>VLOOKUP(G46,County!$K$2:$AP$589,32,FALSE)</f>
        <v>Osage</v>
      </c>
      <c r="F46" t="str">
        <f>VLOOKUP(G46,County!$K$2:$AQ$589,33,FALSE)</f>
        <v>MO</v>
      </c>
      <c r="G46" s="2">
        <f>LARGE(County!K2:K591,4)</f>
        <v>0.8643482877621449</v>
      </c>
      <c r="I46" t="str">
        <f>VLOOKUP(K46,County!$L$2:$AP$589,31,FALSE)</f>
        <v>Rutland</v>
      </c>
      <c r="J46" t="str">
        <f>VLOOKUP(K46,County!$L$2:$AQ$589,32,FALSE)</f>
        <v>VT</v>
      </c>
      <c r="K46" s="2">
        <f>LARGE(County!L2:L591,4)</f>
        <v>1.735759021771548E-2</v>
      </c>
      <c r="M46" t="str">
        <f>VLOOKUP(O46,County!$AK$2:$AP$589,6,FALSE)</f>
        <v>Fulton</v>
      </c>
      <c r="N46" t="str">
        <f>VLOOKUP(O46,County!$AK$2:$AQ$589,7,FALSE)</f>
        <v>IN</v>
      </c>
      <c r="O46" s="2">
        <f>LARGE(County!AK2:AK591,4)</f>
        <v>0.22843362928861119</v>
      </c>
      <c r="P46" s="2"/>
      <c r="Q46" t="str">
        <f>VLOOKUP(S46,County!$AL$2:$AP$589,5,FALSE)</f>
        <v>Cumberland</v>
      </c>
      <c r="R46" t="str">
        <f>VLOOKUP(S46,County!$AL$2:$AQ$589,6,FALSE)</f>
        <v>NC</v>
      </c>
      <c r="S46" s="2">
        <f>LARGE(County!AL2:AL591,4)</f>
        <v>5.8023250257691495E-3</v>
      </c>
      <c r="U46" t="str">
        <f>VLOOKUP(W46,County!$AM$2:$AP$589,4,FALSE)</f>
        <v>Wayne</v>
      </c>
      <c r="V46" t="str">
        <f>VLOOKUP(W46,County!$AM$2:$AQ$589,5,FALSE)</f>
        <v>UT</v>
      </c>
      <c r="W46" s="2">
        <f>LARGE(County!AM2:AM591,4)</f>
        <v>2.9095509171410499E-2</v>
      </c>
      <c r="Y46" t="str">
        <f>VLOOKUP(AA46,County!$AN$2:$AQ$589,3,FALSE)</f>
        <v>Hampshire</v>
      </c>
      <c r="Z46" t="str">
        <f>VLOOKUP(AA46,County!$AN$2:$AQ$589,4,FALSE)</f>
        <v>WV</v>
      </c>
      <c r="AA46" s="2">
        <f>LARGE(County!AN2:AN591,4)</f>
        <v>2.9094608341810782E-2</v>
      </c>
    </row>
    <row r="47" spans="1:31" x14ac:dyDescent="0.2">
      <c r="A47" t="str">
        <f>VLOOKUP(C47,County!$J$2:$AP$589,33,FALSE)</f>
        <v>San Juan</v>
      </c>
      <c r="B47" t="str">
        <f>VLOOKUP(C47,County!$J$2:$AQ$589,34,FALSE)</f>
        <v>WA</v>
      </c>
      <c r="C47" s="2">
        <f>LARGE(County!J2:J591,5)</f>
        <v>0.73392325882981158</v>
      </c>
      <c r="D47"/>
      <c r="E47" t="str">
        <f>VLOOKUP(G47,County!$K$2:$AP$589,32,FALSE)</f>
        <v>Petroleum</v>
      </c>
      <c r="F47" t="str">
        <f>VLOOKUP(G47,County!$K$2:$AQ$589,33,FALSE)</f>
        <v>MT</v>
      </c>
      <c r="G47" s="2">
        <f>LARGE(County!K2:K591,5)</f>
        <v>0.85428571428571431</v>
      </c>
      <c r="I47" t="str">
        <f>VLOOKUP(K47,County!$L$2:$AP$589,31,FALSE)</f>
        <v>Caledonia</v>
      </c>
      <c r="J47" t="str">
        <f>VLOOKUP(K47,County!$L$2:$AQ$589,32,FALSE)</f>
        <v>VT</v>
      </c>
      <c r="K47" s="2">
        <f>LARGE(County!L2:L591,5)</f>
        <v>1.40236649345771E-2</v>
      </c>
      <c r="M47" t="str">
        <f>VLOOKUP(O47,County!$AK$2:$AP$589,6,FALSE)</f>
        <v>Morgan</v>
      </c>
      <c r="N47" t="str">
        <f>VLOOKUP(O47,County!$AK$2:$AQ$589,7,FALSE)</f>
        <v>IN</v>
      </c>
      <c r="O47" s="2">
        <f>LARGE(County!AK2:AK591,5)</f>
        <v>0.2276685119759646</v>
      </c>
      <c r="P47" s="2"/>
      <c r="Q47" t="str">
        <f>VLOOKUP(S47,County!$AL$2:$AP$589,5,FALSE)</f>
        <v>Hoke</v>
      </c>
      <c r="R47" t="str">
        <f>VLOOKUP(S47,County!$AL$2:$AQ$589,6,FALSE)</f>
        <v>NC</v>
      </c>
      <c r="S47" s="2">
        <f>LARGE(County!AL2:AL591,5)</f>
        <v>5.2025269416573761E-3</v>
      </c>
      <c r="U47" t="str">
        <f>VLOOKUP(W47,County!$AM$2:$AP$589,4,FALSE)</f>
        <v>Washington</v>
      </c>
      <c r="V47" t="str">
        <f>VLOOKUP(W47,County!$AM$2:$AQ$589,5,FALSE)</f>
        <v>UT</v>
      </c>
      <c r="W47" s="2">
        <f>LARGE(County!AM2:AM591,5)</f>
        <v>2.8681341194145366E-2</v>
      </c>
      <c r="Y47" t="str">
        <f>VLOOKUP(AA47,County!$AN$2:$AQ$589,3,FALSE)</f>
        <v>Grant</v>
      </c>
      <c r="Z47" t="str">
        <f>VLOOKUP(AA47,County!$AN$2:$AQ$589,4,FALSE)</f>
        <v>WV</v>
      </c>
      <c r="AA47" s="2">
        <f>LARGE(County!AN2:AN591,5)</f>
        <v>2.0952380952380951E-2</v>
      </c>
    </row>
    <row r="48" spans="1:31" x14ac:dyDescent="0.2">
      <c r="C48" s="2"/>
      <c r="D48"/>
      <c r="G48" s="2"/>
      <c r="K48" s="2"/>
      <c r="O48" s="2"/>
      <c r="P48" s="2"/>
      <c r="S48" s="2"/>
      <c r="W48" s="2"/>
      <c r="AA48" s="2"/>
    </row>
    <row r="49" spans="1:31" x14ac:dyDescent="0.2">
      <c r="A49" s="72" t="s">
        <v>110</v>
      </c>
    </row>
    <row r="50" spans="1:31" ht="13" customHeight="1" x14ac:dyDescent="0.2">
      <c r="A50" t="str">
        <f>VLOOKUP(C50,County!$J$2:$AP$589,33,FALSE)</f>
        <v>Garfield</v>
      </c>
      <c r="B50" t="str">
        <f>VLOOKUP(C50,County!$J$2:$AQ$589,34,FALSE)</f>
        <v>MT</v>
      </c>
      <c r="C50" s="2">
        <f>MIN(County!J1:J589)</f>
        <v>5.9040590405904057E-2</v>
      </c>
      <c r="D50"/>
      <c r="E50" t="str">
        <f>VLOOKUP(G50,County!$K$2:$AP$589,32,FALSE)</f>
        <v>Durham</v>
      </c>
      <c r="F50" t="str">
        <f>VLOOKUP(G50,County!$K$2:$AQ$589,33,FALSE)</f>
        <v>NC</v>
      </c>
      <c r="G50" s="2">
        <f>MIN(County!K1:K589)</f>
        <v>0.16698126339820152</v>
      </c>
      <c r="K50" s="2"/>
      <c r="L50" s="2"/>
      <c r="O50" s="2"/>
      <c r="P50" s="2"/>
      <c r="S50" s="2"/>
      <c r="T50" s="2"/>
      <c r="W50" s="2"/>
      <c r="X50" s="2"/>
      <c r="AA50" s="2"/>
      <c r="AB50" s="2"/>
    </row>
    <row r="51" spans="1:31" x14ac:dyDescent="0.2">
      <c r="A51" t="str">
        <f>VLOOKUP(C51,County!$J$2:$AP$589,33,FALSE)</f>
        <v>Piute</v>
      </c>
      <c r="B51" t="str">
        <f>VLOOKUP(C51,County!$J$2:$AQ$589,34,FALSE)</f>
        <v>UT</v>
      </c>
      <c r="C51" s="2">
        <f>SMALL(County!J1:J589,2)</f>
        <v>7.8313253012048195E-2</v>
      </c>
      <c r="D51"/>
      <c r="E51" t="str">
        <f>VLOOKUP(G51,County!$K$2:$AP$589,32,FALSE)</f>
        <v>St. Louis</v>
      </c>
      <c r="F51" t="str">
        <f>VLOOKUP(G51,County!$K$2:$AQ$589,33,FALSE)</f>
        <v>MO</v>
      </c>
      <c r="G51" s="2">
        <f>SMALL(County!K1:K589,2)</f>
        <v>0.17527419391113344</v>
      </c>
      <c r="I51" s="69"/>
      <c r="K51" s="2"/>
    </row>
    <row r="52" spans="1:31" x14ac:dyDescent="0.2">
      <c r="A52" t="str">
        <f>VLOOKUP(C52,County!$J$2:$AP$589,33,FALSE)</f>
        <v>Sanpete</v>
      </c>
      <c r="B52" t="str">
        <f>VLOOKUP(C52,County!$J$2:$AQ$589,34,FALSE)</f>
        <v>UT</v>
      </c>
      <c r="C52" s="2">
        <f>SMALL(County!J2:J590,3)</f>
        <v>8.1259033242331774E-2</v>
      </c>
      <c r="D52"/>
      <c r="E52" t="str">
        <f>VLOOKUP(G52,County!$K$2:$AP$589,32,FALSE)</f>
        <v>Orange</v>
      </c>
      <c r="F52" t="str">
        <f>VLOOKUP(G52,County!$K$2:$AQ$589,33,FALSE)</f>
        <v>NC</v>
      </c>
      <c r="G52" s="2">
        <f>SMALL(County!K2:K590,3)</f>
        <v>0.22177680834758004</v>
      </c>
      <c r="I52" s="68"/>
      <c r="K52" s="2"/>
    </row>
    <row r="53" spans="1:31" x14ac:dyDescent="0.2">
      <c r="A53" t="str">
        <f>VLOOKUP(C53,County!$J$2:$AP$589,33,FALSE)</f>
        <v>Juab</v>
      </c>
      <c r="B53" t="str">
        <f>VLOOKUP(C53,County!$J$2:$AQ$589,34,FALSE)</f>
        <v>UT</v>
      </c>
      <c r="C53" s="2">
        <f>SMALL(County!J2:J591,4)</f>
        <v>8.1938633193863325E-2</v>
      </c>
      <c r="D53"/>
      <c r="E53" t="str">
        <f>VLOOKUP(G53,County!$K$2:$AP$589,32,FALSE)</f>
        <v>King</v>
      </c>
      <c r="F53" t="str">
        <f>VLOOKUP(G53,County!$K$2:$AQ$589,33,FALSE)</f>
        <v>WA</v>
      </c>
      <c r="G53" s="2">
        <f>SMALL(County!K2:K591,4)</f>
        <v>0.25626831623748275</v>
      </c>
      <c r="K53" s="2"/>
    </row>
    <row r="54" spans="1:31" x14ac:dyDescent="0.2">
      <c r="A54" t="str">
        <f>VLOOKUP(C54,County!$J$2:$AP$589,33,FALSE)</f>
        <v>Millard</v>
      </c>
      <c r="B54" t="str">
        <f>VLOOKUP(C54,County!$J$2:$AQ$589,34,FALSE)</f>
        <v>UT</v>
      </c>
      <c r="C54" s="2">
        <f>SMALL(County!J2:J591,5)</f>
        <v>8.6615487316421894E-2</v>
      </c>
      <c r="D54"/>
      <c r="E54" t="str">
        <f>VLOOKUP(G54,County!$K$2:$AP$589,32,FALSE)</f>
        <v>San Juan</v>
      </c>
      <c r="F54" t="str">
        <f>VLOOKUP(G54,County!$K$2:$AQ$589,33,FALSE)</f>
        <v>WA</v>
      </c>
      <c r="G54" s="2">
        <f>SMALL(County!K2:K591,5)</f>
        <v>0.26432222137462813</v>
      </c>
      <c r="K54" s="2"/>
    </row>
    <row r="55" spans="1:31" x14ac:dyDescent="0.2">
      <c r="C55" s="2"/>
      <c r="D55"/>
      <c r="G55" s="2"/>
      <c r="K55" s="2"/>
    </row>
    <row r="56" spans="1:31" x14ac:dyDescent="0.2">
      <c r="A56" s="44" t="s">
        <v>511</v>
      </c>
      <c r="C56" s="2"/>
      <c r="D56" t="s">
        <v>512</v>
      </c>
      <c r="G56" s="2"/>
      <c r="H56" t="s">
        <v>2</v>
      </c>
      <c r="K56" s="2"/>
      <c r="L56" s="2"/>
    </row>
    <row r="57" spans="1:31" x14ac:dyDescent="0.2">
      <c r="A57" t="str">
        <f>VLOOKUP(C57,County!$J$2:$AP$589,33,FALSE)</f>
        <v>Clallam</v>
      </c>
      <c r="B57" t="str">
        <f>VLOOKUP(C57,County!$J$2:$AQ$589,34,FALSE)</f>
        <v>WA</v>
      </c>
      <c r="C57" s="2">
        <f>DMAX(County!D1:J589,"Democratic",D56:D57)</f>
        <v>0.49637385919165578</v>
      </c>
      <c r="D57">
        <v>2</v>
      </c>
      <c r="E57" t="str">
        <f>VLOOKUP(G57,County!$K$2:$AP$589,32,FALSE)</f>
        <v>Skagit</v>
      </c>
      <c r="F57" t="str">
        <f>VLOOKUP(G57,County!$K$2:$AQ$589,33,FALSE)</f>
        <v>WA</v>
      </c>
      <c r="G57" s="2">
        <f>DMAX(County!E1:K589,"Republican",H56:H57)</f>
        <v>0.49814584217080143</v>
      </c>
      <c r="H57">
        <v>2</v>
      </c>
      <c r="K57" s="2"/>
      <c r="L57" s="5"/>
    </row>
    <row r="58" spans="1:31" x14ac:dyDescent="0.2">
      <c r="H58" s="2"/>
      <c r="L58" s="2"/>
      <c r="M58" s="5"/>
    </row>
    <row r="59" spans="1:31" x14ac:dyDescent="0.2">
      <c r="A59" s="44" t="s">
        <v>620</v>
      </c>
      <c r="D59" t="s">
        <v>512</v>
      </c>
      <c r="G59" s="2"/>
      <c r="H59" t="s">
        <v>2</v>
      </c>
      <c r="I59" s="7"/>
      <c r="J59" s="7"/>
      <c r="K59" s="48"/>
      <c r="L59" s="49"/>
    </row>
    <row r="60" spans="1:31" x14ac:dyDescent="0.2">
      <c r="A60" t="str">
        <f>VLOOKUP(C60,County!$J$2:$AP$589,33,FALSE)</f>
        <v>Roosevelt</v>
      </c>
      <c r="B60" t="str">
        <f>VLOOKUP(C60,County!$J$2:$AQ$589,34,FALSE)</f>
        <v>MT</v>
      </c>
      <c r="C60" s="2">
        <f>DMIN(County!D1:J589,"Democratic",D59:D60)</f>
        <v>0.48939356126778139</v>
      </c>
      <c r="D60">
        <v>1</v>
      </c>
      <c r="E60" t="str">
        <f>VLOOKUP(G60,County!$K$2:$AP$589,32,FALSE)</f>
        <v>Monongalia</v>
      </c>
      <c r="F60" t="str">
        <f>VLOOKUP(G60,County!$K$2:$AQ$589,33,FALSE)</f>
        <v>WV</v>
      </c>
      <c r="G60" s="2">
        <f>DMIN(County!E1:K589,"Republican",H59:H60)</f>
        <v>0.47678970245671332</v>
      </c>
      <c r="H60">
        <v>1</v>
      </c>
      <c r="I60" s="7"/>
      <c r="J60" s="7"/>
      <c r="K60" s="48"/>
      <c r="L60" s="7"/>
    </row>
    <row r="61" spans="1:31" x14ac:dyDescent="0.2">
      <c r="H61" s="2"/>
      <c r="J61" s="7"/>
      <c r="K61" s="7"/>
      <c r="L61" s="48"/>
      <c r="M61" s="7"/>
    </row>
    <row r="62" spans="1:31" x14ac:dyDescent="0.2">
      <c r="A62" t="s">
        <v>159</v>
      </c>
      <c r="B62" s="15" t="str">
        <f>A28</f>
        <v>Democratic</v>
      </c>
      <c r="C62" s="70" t="str">
        <f>E28</f>
        <v>Republican</v>
      </c>
      <c r="D62" s="71" t="str">
        <f>I28</f>
        <v>Independent</v>
      </c>
      <c r="E62" s="5" t="str">
        <f>M28</f>
        <v>Libertarian</v>
      </c>
      <c r="F62" s="5" t="str">
        <f>Q28</f>
        <v>Constitution</v>
      </c>
      <c r="G62" s="5" t="str">
        <f>U28</f>
        <v>Ind. American</v>
      </c>
      <c r="H62" s="5" t="str">
        <f>Y28</f>
        <v>Green</v>
      </c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spans="1:31" x14ac:dyDescent="0.2">
      <c r="A63" t="s">
        <v>130</v>
      </c>
      <c r="B63" s="5">
        <f>COUNTIF(State!$F$1:$F$13,1)</f>
        <v>3</v>
      </c>
      <c r="C63" s="5">
        <f>COUNTIF(State!$G$1:$G$13,1)</f>
        <v>8</v>
      </c>
      <c r="D63" s="5">
        <f>COUNTIF(State!$H$1:$H$13,1)</f>
        <v>0</v>
      </c>
      <c r="E63" s="5">
        <f>COUNTIF(State!$BA$1:$BA$13,1)</f>
        <v>0</v>
      </c>
      <c r="F63" s="5">
        <f>COUNTIF(State!$BB$1:$BB$13,1)</f>
        <v>0</v>
      </c>
      <c r="G63" s="5">
        <f>COUNTIF(State!$BC$1:$BC$13,1)</f>
        <v>0</v>
      </c>
      <c r="H63" s="5">
        <f>COUNTIF(State!$BD$1:$BD$13,1)</f>
        <v>0</v>
      </c>
      <c r="K63" s="5"/>
      <c r="M63" s="5"/>
      <c r="O63" s="5"/>
      <c r="P63" s="5"/>
      <c r="Q63" s="5"/>
      <c r="S63" s="5"/>
      <c r="T63" s="5"/>
      <c r="U63" s="5"/>
      <c r="W63" s="5"/>
      <c r="X63" s="5"/>
      <c r="Y63" s="5"/>
      <c r="Z63" s="5"/>
      <c r="AA63" s="5"/>
      <c r="AB63" s="5"/>
      <c r="AC63" s="5"/>
      <c r="AD63" s="5"/>
      <c r="AE63" s="5"/>
    </row>
    <row r="64" spans="1:31" x14ac:dyDescent="0.2">
      <c r="A64" t="s">
        <v>284</v>
      </c>
      <c r="B64" s="5">
        <f>COUNTIF(State!$F$1:$F$13,2)</f>
        <v>8</v>
      </c>
      <c r="C64" s="5">
        <f>COUNTIF(State!$G$1:$G$13,2)</f>
        <v>3</v>
      </c>
      <c r="D64" s="5">
        <f>COUNTIF(State!$H$1:$H$13,2)</f>
        <v>0</v>
      </c>
      <c r="E64" s="5">
        <f>COUNTIF(State!$BA$1:$BA$13,2)</f>
        <v>0</v>
      </c>
      <c r="F64" s="5">
        <f>COUNTIF(State!$BB$1:$BB$13,2)</f>
        <v>0</v>
      </c>
      <c r="G64" s="5">
        <f>COUNTIF(State!$BC$1:$BC$13,2)</f>
        <v>0</v>
      </c>
      <c r="H64" s="5">
        <f>COUNTIF(State!$BD$1:$BD$13,2)</f>
        <v>0</v>
      </c>
      <c r="K64" s="5"/>
      <c r="M64" s="5"/>
      <c r="O64" s="5"/>
      <c r="P64" s="5"/>
      <c r="Q64" s="5"/>
      <c r="S64" s="5"/>
      <c r="T64" s="5"/>
      <c r="U64" s="5"/>
      <c r="W64" s="5"/>
      <c r="X64" s="5"/>
      <c r="Y64" s="5"/>
      <c r="Z64" s="5"/>
      <c r="AA64" s="5"/>
      <c r="AB64" s="5"/>
      <c r="AC64" s="5"/>
      <c r="AD64" s="5"/>
      <c r="AE64" s="5"/>
    </row>
    <row r="65" spans="1:31" x14ac:dyDescent="0.2">
      <c r="A65" t="s">
        <v>285</v>
      </c>
      <c r="B65" s="5">
        <f>COUNTIF(State!$F$1:$F$13,3)</f>
        <v>0</v>
      </c>
      <c r="C65" s="5">
        <f>COUNTIF(State!$G$1:$G$13,3)</f>
        <v>0</v>
      </c>
      <c r="D65" s="5">
        <f>COUNTIF(State!$H$1:$H$13,3)</f>
        <v>2</v>
      </c>
      <c r="E65" s="5">
        <f>COUNTIF(State!$BA$1:$BA$13,3)</f>
        <v>8</v>
      </c>
      <c r="F65" s="5">
        <f>COUNTIF(State!$BB$1:$BB$13,3)</f>
        <v>0</v>
      </c>
      <c r="G65" s="5">
        <f>COUNTIF(State!$BC$1:$BC$13,3)</f>
        <v>0</v>
      </c>
      <c r="H65" s="5">
        <f>COUNTIF(State!$BD$1:$BD$13,3)</f>
        <v>0</v>
      </c>
      <c r="K65" s="5"/>
      <c r="M65" s="5"/>
      <c r="O65" s="5"/>
      <c r="P65" s="5"/>
      <c r="Q65" s="5"/>
      <c r="S65" s="5"/>
      <c r="T65" s="5"/>
      <c r="U65" s="5"/>
      <c r="W65" s="5"/>
      <c r="X65" s="5"/>
      <c r="Y65" s="5"/>
      <c r="Z65" s="5"/>
      <c r="AA65" s="5"/>
      <c r="AB65" s="5"/>
      <c r="AC65" s="5"/>
      <c r="AD65" s="5"/>
      <c r="AE65" s="5"/>
    </row>
    <row r="66" spans="1:31" x14ac:dyDescent="0.2">
      <c r="B66" s="5"/>
      <c r="C66" s="5"/>
      <c r="D66" s="5"/>
      <c r="E66" s="5"/>
      <c r="F66" s="5"/>
      <c r="G66" s="5"/>
      <c r="H66" s="5"/>
      <c r="K66" s="5"/>
      <c r="M66" s="5"/>
      <c r="O66" s="5"/>
      <c r="P66" s="5"/>
      <c r="Q66" s="5"/>
      <c r="S66" s="5"/>
      <c r="T66" s="5"/>
      <c r="U66" s="5"/>
      <c r="W66" s="5"/>
      <c r="X66" s="5"/>
      <c r="Y66" s="5"/>
      <c r="Z66" s="5"/>
      <c r="AA66" s="5"/>
      <c r="AB66" s="5"/>
      <c r="AC66" s="5"/>
      <c r="AD66" s="5"/>
      <c r="AE66" s="5"/>
    </row>
    <row r="67" spans="1:31" x14ac:dyDescent="0.2">
      <c r="A67" t="s">
        <v>298</v>
      </c>
      <c r="B67" s="2"/>
      <c r="C67" s="2"/>
    </row>
    <row r="68" spans="1:31" s="5" customFormat="1" x14ac:dyDescent="0.2">
      <c r="A68" s="58" t="s">
        <v>130</v>
      </c>
      <c r="B68" s="1">
        <f>COUNTIF(County!D$1:D$589,1)-B63</f>
        <v>63</v>
      </c>
      <c r="C68" s="1">
        <f>COUNTIF(County!E$1:E$589,1)-C63</f>
        <v>503</v>
      </c>
      <c r="D68" s="1">
        <f>COUNTIF(County!F$1:F$589,1)-D63</f>
        <v>0</v>
      </c>
      <c r="E68" s="1">
        <f>COUNTIF(County!AG$1:AG$589,1)-E63</f>
        <v>0</v>
      </c>
      <c r="F68" s="1">
        <f>COUNTIF(County!AH$1:AH$589,1)-F63</f>
        <v>0</v>
      </c>
      <c r="G68" s="1">
        <f>COUNTIF(County!AI$1:AI$589,1)-G63</f>
        <v>0</v>
      </c>
      <c r="H68" s="1">
        <f>COUNTIF(County!AJ$1:AJ$589,1)-H63</f>
        <v>0</v>
      </c>
    </row>
    <row r="69" spans="1:31" s="5" customFormat="1" x14ac:dyDescent="0.2">
      <c r="A69" s="58" t="s">
        <v>284</v>
      </c>
      <c r="B69" s="1">
        <f>COUNTIF(County!D$1:D$589,2)-B64</f>
        <v>461</v>
      </c>
      <c r="C69" s="1">
        <f>COUNTIF(County!E$1:E$589,2)-C64</f>
        <v>63</v>
      </c>
      <c r="D69" s="1">
        <f>COUNTIF(County!F$1:F$589,2)-D64</f>
        <v>0</v>
      </c>
      <c r="E69" s="1">
        <f>COUNTIF(County!AG$1:AG$589,2)-E64</f>
        <v>33</v>
      </c>
      <c r="F69" s="1">
        <f>COUNTIF(County!AH$1:AH$589,2)-F64</f>
        <v>0</v>
      </c>
      <c r="G69" s="1">
        <f>COUNTIF(County!AI$1:AI$589,2)-G64</f>
        <v>0</v>
      </c>
      <c r="H69" s="1">
        <f>COUNTIF(County!AJ$1:AJ$589,2)-H64</f>
        <v>0</v>
      </c>
    </row>
    <row r="70" spans="1:31" s="5" customFormat="1" x14ac:dyDescent="0.2">
      <c r="A70" s="58" t="s">
        <v>285</v>
      </c>
      <c r="B70" s="1">
        <f>COUNTIF(County!D$1:D$589,3)-B65</f>
        <v>42</v>
      </c>
      <c r="C70" s="1">
        <f>COUNTIF(County!E$1:E$589,3)-C65</f>
        <v>0</v>
      </c>
      <c r="D70" s="1">
        <f>COUNTIF(County!F$1:F$589,3)-D65</f>
        <v>10</v>
      </c>
      <c r="E70" s="1">
        <f>COUNTIF(County!AG$1:AG$589,3)-E65</f>
        <v>416</v>
      </c>
      <c r="F70" s="1">
        <f>COUNTIF(County!AH$1:AH$589,3)-F65</f>
        <v>0</v>
      </c>
      <c r="G70" s="1">
        <f>COUNTIF(County!AI$1:AI$589,3)-G65</f>
        <v>3</v>
      </c>
      <c r="H70" s="1">
        <f>COUNTIF(County!AJ$1:AJ$589,3)-H65</f>
        <v>2</v>
      </c>
    </row>
    <row r="71" spans="1:31" s="5" customFormat="1" x14ac:dyDescent="0.2">
      <c r="A71" s="58" t="s">
        <v>189</v>
      </c>
      <c r="B71" s="1">
        <f>COUNTIF(County!$D$1:$D$589,4)-COUNTIF(State!$F$1:$F$13,4)</f>
        <v>0</v>
      </c>
      <c r="C71" s="1">
        <f>COUNTIF(County!$E$1:$E$589,4)-COUNTIF(State!$G$1:$G$13,4)</f>
        <v>0</v>
      </c>
      <c r="D71" s="1">
        <f>COUNTIF(County!$F$1:$F$589,4)-COUNTIF(State!$H$1:$H$13,4)</f>
        <v>6</v>
      </c>
      <c r="E71" s="1">
        <f>COUNTIF(County!$AG$1:$AG$589,4)-COUNTIF(State!$BA$1:$BA$13,4)</f>
        <v>62</v>
      </c>
      <c r="F71" s="1">
        <f>COUNTIF(County!$AH$1:$AH$589,4)-COUNTIF(State!$BB$1:$BB$13,4)</f>
        <v>100</v>
      </c>
      <c r="G71" s="1">
        <f>COUNTIF(County!$AI$1:$AI$589,4)-COUNTIF(State!$BC$1:$BC$13,4)</f>
        <v>14</v>
      </c>
      <c r="H71" s="1">
        <f>COUNTIF(County!$AJ$1:$AJ$589,4)-COUNTIF(State!$BD$1:$BD$13,4)</f>
        <v>135</v>
      </c>
    </row>
    <row r="73" spans="1:31" x14ac:dyDescent="0.2">
      <c r="A73" s="58" t="s">
        <v>790</v>
      </c>
    </row>
    <row r="74" spans="1:31" x14ac:dyDescent="0.2">
      <c r="A74" t="s">
        <v>292</v>
      </c>
      <c r="B74" s="1">
        <f>COUNTIF(State!$L1:$L13,"&lt;.0999")</f>
        <v>0</v>
      </c>
      <c r="C74" s="1">
        <f>COUNTIF(State!$N1:$N13,"&lt;.0999")</f>
        <v>0</v>
      </c>
      <c r="D74" s="1">
        <f>COUNTIF(State!$P$1:$P$13,"&lt;.0999")</f>
        <v>11</v>
      </c>
    </row>
    <row r="75" spans="1:31" x14ac:dyDescent="0.2">
      <c r="A75" t="s">
        <v>293</v>
      </c>
      <c r="B75" s="1">
        <f>COUNTIF(State!$L$1:$L$13,"&lt;.1999")-B74</f>
        <v>0</v>
      </c>
      <c r="C75" s="1">
        <f>COUNTIF(State!$N$1:$N$13,"&lt;.1999")-C74</f>
        <v>0</v>
      </c>
      <c r="D75" s="1">
        <f>COUNTIF(State!$P$1:$P$13,"&lt;.1999")-D74</f>
        <v>0</v>
      </c>
    </row>
    <row r="76" spans="1:31" x14ac:dyDescent="0.2">
      <c r="A76" t="s">
        <v>187</v>
      </c>
      <c r="B76" s="1">
        <f>COUNTIF(State!$L$1:$L$13,"&lt;.2999")-SUM(B74:B75)</f>
        <v>2</v>
      </c>
      <c r="C76" s="1">
        <f>COUNTIF(State!$N$1:$N$13,"&lt;.2999")-SUM(C74:C75)</f>
        <v>0</v>
      </c>
      <c r="D76" s="1">
        <f>COUNTIF(State!$P$1:$P$13,"&lt;.2999")-SUM(D74:D75)</f>
        <v>0</v>
      </c>
    </row>
    <row r="77" spans="1:31" x14ac:dyDescent="0.2">
      <c r="A77" t="s">
        <v>190</v>
      </c>
      <c r="B77" s="1">
        <f>COUNTIF(State!$L$1:$L$13,"&lt;.3999")-SUM(B74:B76)</f>
        <v>4</v>
      </c>
      <c r="C77" s="1">
        <f>COUNTIF(State!$N$1:$N$13,"&lt;.3999")-SUM(C74:C76)</f>
        <v>1</v>
      </c>
      <c r="D77" s="1">
        <f>COUNTIF(State!$P$1:$P$13,"&lt;.3999")-SUM(D74:D76)</f>
        <v>0</v>
      </c>
    </row>
    <row r="78" spans="1:31" x14ac:dyDescent="0.2">
      <c r="A78" t="s">
        <v>291</v>
      </c>
      <c r="B78" s="1">
        <f>COUNTIF(State!$L$1:$L$13,"&lt;.4999")-SUM(B74:B77)</f>
        <v>2</v>
      </c>
      <c r="C78" s="1">
        <f>COUNTIF(State!$N$1:$N$13,"&lt;.4999")-SUM(C74:C77)</f>
        <v>2</v>
      </c>
      <c r="D78" s="1">
        <f>COUNTIF(State!$P$1:$P$13,"&lt;.4999")-SUM(D74:D77)</f>
        <v>0</v>
      </c>
    </row>
    <row r="79" spans="1:31" x14ac:dyDescent="0.2">
      <c r="A79" t="s">
        <v>302</v>
      </c>
      <c r="B79" s="1">
        <f>COUNTIF(State!$L$1:$L$13,"&lt;.5999")-SUM(B74:B78)</f>
        <v>3</v>
      </c>
      <c r="C79" s="1">
        <f>COUNTIF(State!$N$1:$N$13,"&lt;.5999")-SUM(C74:C78)</f>
        <v>3</v>
      </c>
      <c r="D79" s="1">
        <f>COUNTIF(State!$P$1:$P$13,"&lt;.5999")-SUM(D74:D78)</f>
        <v>0</v>
      </c>
    </row>
    <row r="80" spans="1:31" x14ac:dyDescent="0.2">
      <c r="A80" t="s">
        <v>303</v>
      </c>
      <c r="B80" s="1">
        <f>COUNTIF(State!$L$1:$L$13,"&lt;.6999")-SUM(B74:B79)</f>
        <v>0</v>
      </c>
      <c r="C80" s="1">
        <f>COUNTIF(State!$N$1:$N$13,"&lt;.6999")-SUM(C74:C79)</f>
        <v>5</v>
      </c>
      <c r="D80" s="1">
        <f>COUNTIF(State!$P$1:$P$13,"&lt;.6999")-SUM(D74:D79)</f>
        <v>0</v>
      </c>
    </row>
    <row r="81" spans="1:4" x14ac:dyDescent="0.2">
      <c r="A81" t="s">
        <v>304</v>
      </c>
      <c r="B81" s="1">
        <f>COUNTIF(State!$L$1:$L$13,"&lt;.7999")-SUM(B74:B80)</f>
        <v>0</v>
      </c>
      <c r="C81" s="1">
        <f>COUNTIF(State!$N$1:$N$13,"&lt;.7999")-SUM(C74:C80)</f>
        <v>0</v>
      </c>
      <c r="D81" s="1">
        <f>COUNTIF(State!$P$1:$P$13,"&lt;.7999")-SUM(D74:D80)</f>
        <v>0</v>
      </c>
    </row>
    <row r="82" spans="1:4" x14ac:dyDescent="0.2">
      <c r="A82" t="s">
        <v>305</v>
      </c>
      <c r="B82" s="1">
        <f>COUNTIF(State!$L$1:$L$13,"&lt;.8999")-SUM(B74:B81)</f>
        <v>0</v>
      </c>
      <c r="C82" s="1">
        <f>COUNTIF(State!$N$1:$N$13,"&lt;.8999")-SUM(C74:C81)</f>
        <v>0</v>
      </c>
      <c r="D82" s="1">
        <f>COUNTIF(State!$P$1:$P$13,"&lt;.8999")-SUM(D74:D81)</f>
        <v>0</v>
      </c>
    </row>
    <row r="83" spans="1:4" x14ac:dyDescent="0.2">
      <c r="A83" t="s">
        <v>450</v>
      </c>
      <c r="B83" s="1">
        <f>COUNTIF(State!$L$1:$L$13,"&lt;1")-SUM(B74:B82)</f>
        <v>0</v>
      </c>
      <c r="C83" s="1">
        <f>COUNTIF(State!$N$1:$N$13,"&lt;1")-SUM(C74:C82)</f>
        <v>0</v>
      </c>
      <c r="D83" s="1">
        <f>COUNTIF(State!$P$1:$P$13,"&lt;1")-SUM(D74:D82)</f>
        <v>0</v>
      </c>
    </row>
    <row r="84" spans="1:4" x14ac:dyDescent="0.2">
      <c r="D84"/>
    </row>
    <row r="85" spans="1:4" x14ac:dyDescent="0.2">
      <c r="A85" t="s">
        <v>918</v>
      </c>
      <c r="D85"/>
    </row>
    <row r="86" spans="1:4" x14ac:dyDescent="0.2">
      <c r="A86" t="s">
        <v>292</v>
      </c>
      <c r="B86" s="1">
        <f>COUNTIF(County!J1:J590,"&lt;.0999")-B74</f>
        <v>11</v>
      </c>
      <c r="C86" s="1">
        <f>COUNTIF(County!K1:K590,"&lt;.0999")-C74</f>
        <v>0</v>
      </c>
      <c r="D86" s="1">
        <f>COUNTIF(County!L1:L590,"&lt;.0999")-D74</f>
        <v>566</v>
      </c>
    </row>
    <row r="87" spans="1:4" x14ac:dyDescent="0.2">
      <c r="A87" t="s">
        <v>293</v>
      </c>
      <c r="B87" s="1">
        <f>COUNTIF(County!J1:J590,"&lt;.1999")-SUM(B74:B75)-B86</f>
        <v>173</v>
      </c>
      <c r="C87" s="1">
        <f>COUNTIF(County!K1:K590,"&lt;.1999")-SUM(C74:C75)-C86</f>
        <v>2</v>
      </c>
      <c r="D87" s="1">
        <f>COUNTIF(County!L1:L590,"&lt;.1999")-SUM(D74:D75)-D86</f>
        <v>0</v>
      </c>
    </row>
    <row r="88" spans="1:4" x14ac:dyDescent="0.2">
      <c r="A88" t="s">
        <v>187</v>
      </c>
      <c r="B88" s="1">
        <f>COUNTIF(County!J1:J590,"&lt;.2999")-SUM(B74:B76)-SUM(B86:B87)</f>
        <v>182</v>
      </c>
      <c r="C88" s="1">
        <f>COUNTIF(County!K1:K590,"&lt;.2999")-SUM(C74:C76)-SUM(C86:C87)</f>
        <v>5</v>
      </c>
      <c r="D88" s="1">
        <f>COUNTIF(County!L1:L590,"&lt;.2999")-SUM(D74:D76)-SUM(D86:D87)</f>
        <v>0</v>
      </c>
    </row>
    <row r="89" spans="1:4" x14ac:dyDescent="0.2">
      <c r="A89" t="s">
        <v>190</v>
      </c>
      <c r="B89" s="1">
        <f>COUNTIF(County!J1:J590,"&lt;.3999")-SUM(B74:B77)-SUM(B86:B88)</f>
        <v>83</v>
      </c>
      <c r="C89" s="1">
        <f>COUNTIF(County!K1:K590,"&lt;.3999")-SUM(C74:C77)-SUM(C86:C88)</f>
        <v>24</v>
      </c>
      <c r="D89" s="1">
        <f>COUNTIF(County!L1:L590,"&lt;.3999")-SUM(D74:D77)-SUM(D86:D88)</f>
        <v>0</v>
      </c>
    </row>
    <row r="90" spans="1:4" x14ac:dyDescent="0.2">
      <c r="A90" t="s">
        <v>291</v>
      </c>
      <c r="B90" s="1">
        <f>COUNTIF(County!J1:J590,"&lt;.4999")-SUM(B74:B78)-SUM(B86:B89)</f>
        <v>59</v>
      </c>
      <c r="C90" s="1">
        <f>COUNTIF(County!K1:K590,"&lt;.4999")-SUM(C74:C78)-SUM(C86:C89)</f>
        <v>35</v>
      </c>
      <c r="D90" s="1">
        <f>COUNTIF(County!L1:L590,"&lt;.4999")-SUM(D74:D78)-SUM(D86:D89)</f>
        <v>0</v>
      </c>
    </row>
    <row r="91" spans="1:4" x14ac:dyDescent="0.2">
      <c r="A91" t="s">
        <v>302</v>
      </c>
      <c r="B91" s="1">
        <f>COUNTIF(County!J1:J590,"&lt;.5999")-SUM(B74:B79)-SUM(B86:B90)</f>
        <v>36</v>
      </c>
      <c r="C91" s="1">
        <f>COUNTIF(County!K1:K590,"&lt;.5999")-SUM(C74:C79)-SUM(C86:C90)</f>
        <v>82</v>
      </c>
      <c r="D91" s="1">
        <f>COUNTIF(County!L1:L590,"&lt;.5999")-SUM(D74:D79)-SUM(D86:D90)</f>
        <v>0</v>
      </c>
    </row>
    <row r="92" spans="1:4" x14ac:dyDescent="0.2">
      <c r="A92" t="s">
        <v>303</v>
      </c>
      <c r="B92" s="1">
        <f>COUNTIF(County!J1:J590,"&lt;.6999")-SUM(B74:B80)-SUM(B86:B91)</f>
        <v>17</v>
      </c>
      <c r="C92" s="1">
        <f>COUNTIF(County!K1:K590,"&lt;.6999")-SUM(C74:C80)-SUM(C86:C91)</f>
        <v>187</v>
      </c>
      <c r="D92" s="1">
        <f>COUNTIF(County!L1:L590,"&lt;.6999")-SUM(D74:D80)-SUM(D86:D91)</f>
        <v>0</v>
      </c>
    </row>
    <row r="93" spans="1:4" x14ac:dyDescent="0.2">
      <c r="A93" t="s">
        <v>304</v>
      </c>
      <c r="B93" s="1">
        <f>COUNTIF(County!J1:J590,"&lt;.7999")-SUM(B74:B81)-SUM(B86:B92)</f>
        <v>3</v>
      </c>
      <c r="C93" s="1">
        <f>COUNTIF(County!K1:K590,"&lt;.7999")-SUM(C74:C81)-SUM(C86:C92)</f>
        <v>176</v>
      </c>
      <c r="D93" s="1">
        <f>COUNTIF(County!L1:L590,"&lt;.7999")-SUM(D74:D81)-SUM(D86:D92)</f>
        <v>0</v>
      </c>
    </row>
    <row r="94" spans="1:4" x14ac:dyDescent="0.2">
      <c r="A94" t="s">
        <v>305</v>
      </c>
      <c r="B94" s="1">
        <f>COUNTIF(County!J1:J590,"&lt;.8999")-SUM(B74:B82)-SUM(B86:B93)</f>
        <v>2</v>
      </c>
      <c r="C94" s="1">
        <f>COUNTIF(County!K1:K590,"&lt;.8999")-SUM(C74:C82)-SUM(C86:C93)</f>
        <v>54</v>
      </c>
      <c r="D94" s="1">
        <f>COUNTIF(County!L1:L590,"&lt;.8999")-SUM(D74:D82)-SUM(D86:D93)</f>
        <v>0</v>
      </c>
    </row>
    <row r="95" spans="1:4" x14ac:dyDescent="0.2">
      <c r="A95" t="s">
        <v>450</v>
      </c>
      <c r="B95" s="1">
        <f>COUNTIF(County!J1:J590,"&lt;.9999")-SUM(B74:B83)-SUM(B86:B94)</f>
        <v>0</v>
      </c>
      <c r="C95" s="1">
        <f>COUNTIF(County!K1:K590,"&lt;.9999")-SUM(C74:C83)-SUM(C86:C94)</f>
        <v>1</v>
      </c>
      <c r="D95" s="1">
        <f>COUNTIF(County!L1:L590,"&lt;.9999")-SUM(D74:D83)-SUM(D86:D94)</f>
        <v>0</v>
      </c>
    </row>
    <row r="96" spans="1:4" x14ac:dyDescent="0.2">
      <c r="B96" s="1"/>
      <c r="C96" s="1"/>
      <c r="D96" s="1"/>
    </row>
    <row r="97" spans="2:4" x14ac:dyDescent="0.2">
      <c r="B97" s="1"/>
      <c r="D97"/>
    </row>
    <row r="99" spans="2:4" x14ac:dyDescent="0.2">
      <c r="B99" s="2"/>
    </row>
  </sheetData>
  <mergeCells count="11">
    <mergeCell ref="A28:C28"/>
    <mergeCell ref="E28:G28"/>
    <mergeCell ref="I28:K28"/>
    <mergeCell ref="Q28:S28"/>
    <mergeCell ref="X2:Z2"/>
    <mergeCell ref="AB2:AD2"/>
    <mergeCell ref="M28:O28"/>
    <mergeCell ref="Y28:AA28"/>
    <mergeCell ref="U28:W28"/>
    <mergeCell ref="X15:Z15"/>
    <mergeCell ref="AB15:AD15"/>
  </mergeCells>
  <phoneticPr fontId="8"/>
  <conditionalFormatting sqref="C3:C12 C16:C25">
    <cfRule type="cellIs" dxfId="2" priority="1" stopIfTrue="1" operator="equal">
      <formula>"Rep"</formula>
    </cfRule>
    <cfRule type="cellIs" dxfId="1" priority="2" stopIfTrue="1" operator="equal">
      <formula>"Dem"</formula>
    </cfRule>
    <cfRule type="cellIs" dxfId="0" priority="3" stopIfTrue="1" operator="equal">
      <formula>"Ind"</formula>
    </cfRule>
  </conditionalFormatting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P78"/>
  <sheetViews>
    <sheetView workbookViewId="0">
      <selection activeCell="J73" sqref="J73"/>
    </sheetView>
  </sheetViews>
  <sheetFormatPr baseColWidth="10" defaultRowHeight="14" x14ac:dyDescent="0.2"/>
  <cols>
    <col min="1" max="4" width="1.7109375" customWidth="1"/>
    <col min="11" max="18" width="22.5703125" customWidth="1"/>
  </cols>
  <sheetData>
    <row r="1" spans="1:16" x14ac:dyDescent="0.2">
      <c r="F1" t="s">
        <v>435</v>
      </c>
      <c r="G1" t="s">
        <v>436</v>
      </c>
      <c r="H1" t="s">
        <v>648</v>
      </c>
      <c r="I1" t="s">
        <v>644</v>
      </c>
      <c r="K1" t="str">
        <f>E2</f>
        <v>Delaware</v>
      </c>
      <c r="L1" t="str">
        <f>E3</f>
        <v>Indiana</v>
      </c>
      <c r="M1" t="str">
        <f>E4</f>
        <v>Missouri</v>
      </c>
      <c r="N1" t="str">
        <f>E5</f>
        <v>Montana</v>
      </c>
      <c r="O1" t="str">
        <f>E6</f>
        <v>New Hampshire</v>
      </c>
      <c r="P1" t="str">
        <f>E7</f>
        <v>North Carolina</v>
      </c>
    </row>
    <row r="2" spans="1:16" x14ac:dyDescent="0.2">
      <c r="A2">
        <f>IF(State!F3=1,1,IF(State!G3=1,2,IF(State!H3=1,3,4)))</f>
        <v>1</v>
      </c>
      <c r="B2">
        <f>IF(State!F3=2,1,IF(State!G3=2,2,IF(State!H3=2,3,4)))</f>
        <v>2</v>
      </c>
      <c r="C2">
        <f>IF(State!F3=3,1,IF(State!G3=3,2,IF(State!H3=3,3,4)))</f>
        <v>3</v>
      </c>
      <c r="D2">
        <f>IF(State!F3=4,1,IF(State!G3=4,2,IF(State!H3=4,3,4)))</f>
        <v>4</v>
      </c>
      <c r="E2" t="str">
        <f>State!A3</f>
        <v>Delaware</v>
      </c>
      <c r="F2" s="1">
        <f>MAX(State!K3:O3)</f>
        <v>292903</v>
      </c>
      <c r="G2" s="1">
        <f>LARGE(State!K3:O3,2)</f>
        <v>190312</v>
      </c>
      <c r="H2" s="1"/>
      <c r="I2" s="1">
        <f>State!B3-Graphs!F2-Graphs!G2-Graphs!H2</f>
        <v>9420</v>
      </c>
    </row>
    <row r="3" spans="1:16" x14ac:dyDescent="0.2">
      <c r="A3">
        <f>IF(State!F4=1,1,IF(State!G4=1,2,IF(State!H4=1,3,4)))</f>
        <v>2</v>
      </c>
      <c r="B3">
        <f>IF(State!F4=2,1,IF(State!G4=2,2,IF(State!H4=2,3,4)))</f>
        <v>1</v>
      </c>
      <c r="C3">
        <f>IF(State!F4=3,1,IF(State!G4=3,2,IF(State!H4=3,3,4)))</f>
        <v>4</v>
      </c>
      <c r="D3">
        <f>IF(State!F4=4,1,IF(State!G4=4,2,IF(State!H4=4,3,4)))</f>
        <v>4</v>
      </c>
      <c r="E3" t="str">
        <f>State!A4</f>
        <v>Indiana</v>
      </c>
      <c r="F3" s="1">
        <f>MAX(State!K4:O4)</f>
        <v>1706727</v>
      </c>
      <c r="G3" s="1">
        <f>LARGE(State!K4:O4,2)</f>
        <v>968094</v>
      </c>
      <c r="H3" s="1"/>
      <c r="I3" s="1">
        <f>State!B4-Graphs!F3-Graphs!G3-Graphs!H3</f>
        <v>345567</v>
      </c>
    </row>
    <row r="4" spans="1:16" x14ac:dyDescent="0.2">
      <c r="A4">
        <f>IF(State!F5=1,1,IF(State!G5=1,2,IF(State!H5=1,3,4)))</f>
        <v>2</v>
      </c>
      <c r="B4">
        <f>IF(State!F5=2,1,IF(State!G5=2,2,IF(State!H5=2,3,4)))</f>
        <v>1</v>
      </c>
      <c r="C4">
        <v>3</v>
      </c>
      <c r="D4">
        <v>4</v>
      </c>
      <c r="E4" t="str">
        <f>State!A5</f>
        <v>Missouri</v>
      </c>
      <c r="F4" s="1">
        <f>MAX(State!K5:O5)</f>
        <v>1720202</v>
      </c>
      <c r="G4" s="1">
        <f>LARGE(State!K5:O5,2)</f>
        <v>1225771</v>
      </c>
      <c r="H4" s="1"/>
      <c r="I4" s="1">
        <f>State!B5-Graphs!F4-Graphs!G4-Graphs!H4</f>
        <v>66314</v>
      </c>
    </row>
    <row r="5" spans="1:16" x14ac:dyDescent="0.2">
      <c r="A5">
        <f>IF(State!F6=1,1,IF(State!G6=1,2,IF(State!H6=1,3,4)))</f>
        <v>2</v>
      </c>
      <c r="B5">
        <f>IF(State!F6=2,1,IF(State!G6=2,2,IF(State!H6=2,3,4)))</f>
        <v>1</v>
      </c>
      <c r="C5">
        <f>IF(State!F6=3,1,IF(State!G6=3,2,IF(State!H6=3,3,4)))</f>
        <v>4</v>
      </c>
      <c r="D5">
        <f>IF(State!F6=4,1,IF(State!G6=4,2,IF(State!H6=4,3,4)))</f>
        <v>4</v>
      </c>
      <c r="E5" t="str">
        <f>State!A6</f>
        <v>Montana</v>
      </c>
      <c r="F5" s="1">
        <f>MAX(State!K6:O6)</f>
        <v>328548</v>
      </c>
      <c r="G5" s="1">
        <f>LARGE(State!K6:O6,2)</f>
        <v>250860</v>
      </c>
      <c r="H5" s="1"/>
      <c r="I5" s="1">
        <f>State!B6-Graphs!F5-Graphs!G5-Graphs!H5</f>
        <v>24200</v>
      </c>
    </row>
    <row r="6" spans="1:16" x14ac:dyDescent="0.2">
      <c r="A6">
        <f>IF(State!F7=1,1,IF(State!G7=1,2,IF(State!H7=1,3,4)))</f>
        <v>2</v>
      </c>
      <c r="B6">
        <f>IF(State!F7=2,1,IF(State!G7=2,2,IF(State!H7=2,3,4)))</f>
        <v>1</v>
      </c>
      <c r="C6">
        <f>IF(State!F7=3,1,IF(State!G7=3,2,IF(State!H7=3,3,4)))</f>
        <v>4</v>
      </c>
      <c r="D6">
        <f>IF(State!F7=4,1,IF(State!G7=4,2,IF(State!H7=4,3,4)))</f>
        <v>4</v>
      </c>
      <c r="E6" t="str">
        <f>State!A7</f>
        <v>New Hampshire</v>
      </c>
      <c r="F6" s="1">
        <f>MAX(State!K7:O7)</f>
        <v>516609</v>
      </c>
      <c r="G6" s="1">
        <f>LARGE(State!K7:O7,2)</f>
        <v>264639</v>
      </c>
      <c r="H6" s="1"/>
      <c r="I6" s="1">
        <f>State!B7-Graphs!F6-Graphs!G6-Graphs!H6</f>
        <v>12012</v>
      </c>
    </row>
    <row r="7" spans="1:16" x14ac:dyDescent="0.2">
      <c r="A7">
        <f>IF(State!F8=1,1,IF(State!G8=1,2,IF(State!H8=1,3,4)))</f>
        <v>1</v>
      </c>
      <c r="B7">
        <f>IF(State!F8=2,1,IF(State!G8=2,2,IF(State!H8=2,3,4)))</f>
        <v>2</v>
      </c>
      <c r="C7">
        <f>IF(State!F8=3,1,IF(State!G8=3,2,IF(State!H8=3,3,4)))</f>
        <v>4</v>
      </c>
      <c r="D7">
        <f>IF(State!F8=4,1,IF(State!G8=4,2,IF(State!H8=4,3,4)))</f>
        <v>4</v>
      </c>
      <c r="E7" t="str">
        <f>State!A8</f>
        <v>North Carolina</v>
      </c>
      <c r="F7" s="1">
        <f>MAX(State!K8:O8)</f>
        <v>2834790</v>
      </c>
      <c r="G7" s="1">
        <f>LARGE(State!K8:O8,2)</f>
        <v>2586605</v>
      </c>
      <c r="H7" s="1"/>
      <c r="I7" s="1">
        <f>State!B8-Graphs!F7-Graphs!G7-Graphs!H7</f>
        <v>81383</v>
      </c>
    </row>
    <row r="8" spans="1:16" x14ac:dyDescent="0.2">
      <c r="A8">
        <f>IF(State!F9=1,1,IF(State!G9=1,2,IF(State!H9=1,3,4)))</f>
        <v>2</v>
      </c>
      <c r="B8">
        <f>IF(State!F9=2,1,IF(State!G9=2,2,IF(State!H9=2,3,4)))</f>
        <v>1</v>
      </c>
      <c r="C8">
        <f>IF(State!F9=3,1,IF(State!G9=3,2,IF(State!H9=3,3,4)))</f>
        <v>4</v>
      </c>
      <c r="D8">
        <f>IF(State!F9=4,1,IF(State!G9=4,2,IF(State!H9=4,3,4)))</f>
        <v>4</v>
      </c>
      <c r="E8" t="str">
        <f>State!A9</f>
        <v>North Dakota</v>
      </c>
      <c r="F8" s="1">
        <f>MAX(State!K9:O9)</f>
        <v>235479</v>
      </c>
      <c r="G8" s="1">
        <f>LARGE(State!K9:O9,2)</f>
        <v>90789</v>
      </c>
      <c r="H8" s="1"/>
      <c r="I8" s="1">
        <f>State!B9-Graphs!F8-Graphs!G8-Graphs!H8</f>
        <v>31391</v>
      </c>
    </row>
    <row r="9" spans="1:16" x14ac:dyDescent="0.2">
      <c r="A9">
        <f>IF(State!F10=1,1,IF(State!G10=1,2,IF(State!H10=1,3,4)))</f>
        <v>2</v>
      </c>
      <c r="B9">
        <f>IF(State!F10=2,1,IF(State!G10=2,2,IF(State!H10=2,3,4)))</f>
        <v>1</v>
      </c>
      <c r="C9">
        <f>IF(State!F10=3,1,IF(State!G10=3,2,IF(State!H10=3,3,4)))</f>
        <v>4</v>
      </c>
      <c r="D9">
        <f>IF(State!F10=4,1,IF(State!G10=4,2,IF(State!H10=4,3,4)))</f>
        <v>4</v>
      </c>
      <c r="E9" t="str">
        <f>State!A10</f>
        <v>Utah</v>
      </c>
      <c r="F9" s="1">
        <f>MAX(State!K10:O10)</f>
        <v>918754</v>
      </c>
      <c r="G9" s="1">
        <f>LARGE(State!K10:O10,2)</f>
        <v>442754</v>
      </c>
      <c r="H9" s="1"/>
      <c r="I9" s="1">
        <f>State!B10-Graphs!F9-Graphs!G9-Graphs!H9</f>
        <v>97370</v>
      </c>
    </row>
    <row r="10" spans="1:16" x14ac:dyDescent="0.2">
      <c r="A10">
        <f>IF(State!F11=1,1,IF(State!G11=1,2,IF(State!H11=1,3,4)))</f>
        <v>2</v>
      </c>
      <c r="B10">
        <f>IF(State!F11=2,1,IF(State!G11=2,2,IF(State!H11=2,3,4)))</f>
        <v>1</v>
      </c>
      <c r="C10">
        <f>IF(State!F11=3,1,IF(State!G11=3,2,IF(State!H11=3,3,4)))</f>
        <v>3</v>
      </c>
      <c r="D10">
        <f>IF(State!F11=4,1,IF(State!G11=4,2,IF(State!H11=4,3,4)))</f>
        <v>4</v>
      </c>
      <c r="E10" t="str">
        <f>State!A11</f>
        <v>Vermont</v>
      </c>
      <c r="F10" s="1">
        <f>MAX(State!K11:O11)</f>
        <v>248412</v>
      </c>
      <c r="G10" s="1">
        <f>LARGE(State!K11:O11,2)</f>
        <v>99214</v>
      </c>
      <c r="H10" s="1"/>
      <c r="I10" s="1">
        <f>State!B11-Graphs!F10-Graphs!G10-Graphs!H10</f>
        <v>15085</v>
      </c>
    </row>
    <row r="11" spans="1:16" x14ac:dyDescent="0.2">
      <c r="A11">
        <f>IF(State!F12=1,1,IF(State!G12=1,2,IF(State!H12=1,3,4)))</f>
        <v>1</v>
      </c>
      <c r="B11">
        <f>IF(State!F12=2,1,IF(State!G12=2,2,IF(State!H12=2,3,4)))</f>
        <v>2</v>
      </c>
      <c r="C11">
        <f>IF(State!F12=3,1,IF(State!G12=3,2,IF(State!H12=3,3,4)))</f>
        <v>4</v>
      </c>
      <c r="D11">
        <f>IF(State!F12=4,1,IF(State!G12=4,2,IF(State!H12=4,3,4)))</f>
        <v>4</v>
      </c>
      <c r="E11" t="str">
        <f>State!A12</f>
        <v>Washington</v>
      </c>
      <c r="F11" s="1">
        <f>MAX(State!K12:O12)</f>
        <v>2294243</v>
      </c>
      <c r="G11" s="1">
        <f>LARGE(State!K12:O12,2)</f>
        <v>1749066</v>
      </c>
      <c r="H11" s="1"/>
      <c r="I11" s="1">
        <f>State!B12-Graphs!F11-Graphs!G11-Graphs!H11</f>
        <v>13145</v>
      </c>
    </row>
    <row r="12" spans="1:16" x14ac:dyDescent="0.2">
      <c r="A12">
        <f>IF(State!F13=1,1,IF(State!G13=1,2,IF(State!H13=1,3,4)))</f>
        <v>2</v>
      </c>
      <c r="B12">
        <f>IF(State!F13=2,1,IF(State!G13=2,2,IF(State!H13=2,3,4)))</f>
        <v>1</v>
      </c>
      <c r="C12">
        <f>IF(State!F13=3,1,IF(State!G13=3,2,IF(State!H13=3,3,4)))</f>
        <v>4</v>
      </c>
      <c r="D12">
        <f>IF(State!F13=4,1,IF(State!G13=4,2,IF(State!H13=4,3,4)))</f>
        <v>4</v>
      </c>
      <c r="E12" t="str">
        <f>State!A13</f>
        <v>West Virginia</v>
      </c>
      <c r="F12" s="1">
        <f>MAX(State!K13:O13)</f>
        <v>497944</v>
      </c>
      <c r="G12" s="1">
        <f>LARGE(State!K13:O13,2)</f>
        <v>237024</v>
      </c>
      <c r="H12" s="1"/>
      <c r="I12" s="1">
        <f>State!B13-Graphs!F12-Graphs!G12-Graphs!H12</f>
        <v>49319</v>
      </c>
    </row>
    <row r="13" spans="1:16" x14ac:dyDescent="0.2">
      <c r="A13">
        <f>IF(State!F14=1,1,IF(State!G14=1,2,IF(State!H14=1,3,4)))</f>
        <v>2</v>
      </c>
      <c r="B13">
        <f>IF(State!F14=2,1,IF(State!G14=2,2,IF(State!H14=2,3,4)))</f>
        <v>1</v>
      </c>
      <c r="C13">
        <f>IF(State!F14=3,1,IF(State!G14=3,2,IF(State!H14=3,3,4)))</f>
        <v>4</v>
      </c>
      <c r="D13">
        <f>IF(State!F14=4,1,IF(State!G14=4,2,IF(State!H14=4,3,4)))</f>
        <v>4</v>
      </c>
      <c r="E13" t="str">
        <f>State!A14</f>
        <v>Total</v>
      </c>
      <c r="F13" s="1">
        <f>MAX(State!K14:O14)</f>
        <v>10698658</v>
      </c>
      <c r="G13" s="1">
        <f>LARGE(State!K14:O14,2)</f>
        <v>9001081</v>
      </c>
      <c r="H13" s="1"/>
      <c r="I13" s="1">
        <f>State!B14-Graphs!F13-Graphs!G13-Graphs!H13</f>
        <v>745206</v>
      </c>
    </row>
    <row r="14" spans="1:16" x14ac:dyDescent="0.2">
      <c r="K14" t="str">
        <f>E8</f>
        <v>North Dakota</v>
      </c>
      <c r="M14" t="str">
        <f>E9</f>
        <v>Utah</v>
      </c>
      <c r="N14" t="str">
        <f>E10</f>
        <v>Vermont</v>
      </c>
      <c r="O14" t="str">
        <f>E11</f>
        <v>Washington</v>
      </c>
      <c r="P14" t="str">
        <f>E12</f>
        <v>West Virginia</v>
      </c>
    </row>
    <row r="15" spans="1:16" x14ac:dyDescent="0.2">
      <c r="F15" s="41"/>
      <c r="G15" s="41"/>
    </row>
    <row r="16" spans="1:16" x14ac:dyDescent="0.2">
      <c r="F16" s="2" t="str">
        <f>State!M1</f>
        <v>Republican</v>
      </c>
      <c r="G16" s="2" t="str">
        <f>State!K1</f>
        <v>Democratic</v>
      </c>
      <c r="H16" s="2"/>
    </row>
    <row r="17" spans="5:6" x14ac:dyDescent="0.2">
      <c r="E17" t="s">
        <v>481</v>
      </c>
    </row>
    <row r="32" spans="5:6" x14ac:dyDescent="0.2">
      <c r="F32" t="s">
        <v>790</v>
      </c>
    </row>
    <row r="33" spans="5:8" x14ac:dyDescent="0.2">
      <c r="E33" s="2" t="str">
        <f>Statistics!E28</f>
        <v>Republican</v>
      </c>
      <c r="F33" s="5">
        <f>Statistics!C63</f>
        <v>8</v>
      </c>
      <c r="G33" s="2">
        <f>F33/SUM(F$33:F$36)</f>
        <v>0.72727272727272729</v>
      </c>
      <c r="H33" s="5"/>
    </row>
    <row r="34" spans="5:8" x14ac:dyDescent="0.2">
      <c r="E34" s="2" t="str">
        <f>Statistics!A28</f>
        <v>Democratic</v>
      </c>
      <c r="F34" s="5">
        <f>Statistics!B63</f>
        <v>3</v>
      </c>
      <c r="G34" s="2">
        <f>F34/SUM(F$33:F$36)</f>
        <v>0.27272727272727271</v>
      </c>
      <c r="H34" s="5"/>
    </row>
    <row r="35" spans="5:8" x14ac:dyDescent="0.2">
      <c r="E35" s="2" t="str">
        <f>Statistics!I28</f>
        <v>Independent</v>
      </c>
      <c r="F35" s="5">
        <f>Statistics!D63</f>
        <v>0</v>
      </c>
      <c r="G35" s="2">
        <f>F35/SUM(F$33:F$36)</f>
        <v>0</v>
      </c>
      <c r="H35" s="5"/>
    </row>
    <row r="36" spans="5:8" x14ac:dyDescent="0.2">
      <c r="E36" t="s">
        <v>644</v>
      </c>
      <c r="F36" s="5">
        <f>Statistics!P63</f>
        <v>0</v>
      </c>
      <c r="G36" s="2">
        <f>F36/SUM(F$33:F$36)</f>
        <v>0</v>
      </c>
      <c r="H36" s="5"/>
    </row>
    <row r="39" spans="5:8" x14ac:dyDescent="0.2">
      <c r="H39" s="2"/>
    </row>
    <row r="40" spans="5:8" x14ac:dyDescent="0.2">
      <c r="H40" s="2"/>
    </row>
    <row r="41" spans="5:8" x14ac:dyDescent="0.2">
      <c r="H41" s="2"/>
    </row>
    <row r="42" spans="5:8" x14ac:dyDescent="0.2">
      <c r="H42" s="2"/>
    </row>
    <row r="43" spans="5:8" x14ac:dyDescent="0.2">
      <c r="H43" s="2"/>
    </row>
    <row r="44" spans="5:8" x14ac:dyDescent="0.2">
      <c r="F44" t="s">
        <v>918</v>
      </c>
    </row>
    <row r="45" spans="5:8" x14ac:dyDescent="0.2">
      <c r="E45" s="2" t="str">
        <f>E33</f>
        <v>Republican</v>
      </c>
      <c r="F45" s="5">
        <f>Statistics!C68</f>
        <v>503</v>
      </c>
      <c r="G45" s="2">
        <f>F45/SUM(F$45:F$48)</f>
        <v>0.88869257950530034</v>
      </c>
    </row>
    <row r="46" spans="5:8" x14ac:dyDescent="0.2">
      <c r="E46" s="2" t="str">
        <f>E34</f>
        <v>Democratic</v>
      </c>
      <c r="F46" s="5">
        <f>Statistics!B68</f>
        <v>63</v>
      </c>
      <c r="G46" s="2">
        <f>F46/SUM(F$45:F$48)</f>
        <v>0.11130742049469965</v>
      </c>
    </row>
    <row r="47" spans="5:8" x14ac:dyDescent="0.2">
      <c r="E47" s="2" t="str">
        <f>E35</f>
        <v>Independent</v>
      </c>
      <c r="F47" s="5">
        <f>Statistics!D68</f>
        <v>0</v>
      </c>
      <c r="G47" s="2">
        <f>F47/SUM(F$45:F$48)</f>
        <v>0</v>
      </c>
    </row>
    <row r="48" spans="5:8" x14ac:dyDescent="0.2">
      <c r="E48" s="2" t="str">
        <f>E36</f>
        <v>Other</v>
      </c>
      <c r="F48" s="5">
        <v>0</v>
      </c>
      <c r="G48" s="2">
        <f>F48/SUM(F$45:F$48)</f>
        <v>0</v>
      </c>
    </row>
    <row r="72" spans="11:12" x14ac:dyDescent="0.2">
      <c r="K72" s="2"/>
    </row>
    <row r="73" spans="11:12" x14ac:dyDescent="0.2">
      <c r="K73" s="5"/>
    </row>
    <row r="74" spans="11:12" x14ac:dyDescent="0.2">
      <c r="K74" s="5"/>
    </row>
    <row r="75" spans="11:12" x14ac:dyDescent="0.2">
      <c r="K75" s="5"/>
    </row>
    <row r="77" spans="11:12" x14ac:dyDescent="0.2">
      <c r="L77" s="2"/>
    </row>
    <row r="78" spans="11:12" x14ac:dyDescent="0.2">
      <c r="L78" s="2"/>
    </row>
  </sheetData>
  <phoneticPr fontId="8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N90"/>
  <sheetViews>
    <sheetView zoomScale="110" zoomScaleNormal="110" workbookViewId="0">
      <selection activeCell="K47" sqref="K47"/>
    </sheetView>
  </sheetViews>
  <sheetFormatPr baseColWidth="10" defaultRowHeight="14" x14ac:dyDescent="0.2"/>
  <cols>
    <col min="1" max="1" width="3.140625" customWidth="1"/>
    <col min="2" max="3" width="17.42578125" customWidth="1"/>
    <col min="4" max="4" width="13.5703125" customWidth="1"/>
    <col min="5" max="5" width="15.140625" bestFit="1" customWidth="1"/>
    <col min="6" max="6" width="10.42578125" customWidth="1"/>
    <col min="7" max="7" width="6" bestFit="1" customWidth="1"/>
    <col min="8" max="8" width="3" bestFit="1" customWidth="1"/>
  </cols>
  <sheetData>
    <row r="1" spans="1:8" x14ac:dyDescent="0.2">
      <c r="A1" s="73" t="s">
        <v>419</v>
      </c>
      <c r="B1" s="73" t="s">
        <v>238</v>
      </c>
      <c r="C1" s="73" t="s">
        <v>239</v>
      </c>
      <c r="D1" s="73" t="s">
        <v>202</v>
      </c>
      <c r="E1" s="73" t="s">
        <v>963</v>
      </c>
      <c r="F1" s="73" t="s">
        <v>349</v>
      </c>
      <c r="G1" s="87" t="s">
        <v>402</v>
      </c>
    </row>
    <row r="2" spans="1:8" x14ac:dyDescent="0.2">
      <c r="A2">
        <v>1</v>
      </c>
      <c r="D2" s="12" t="s">
        <v>54</v>
      </c>
      <c r="F2" t="str">
        <f t="shared" ref="F2:F8" si="0">D2</f>
        <v>Democratic</v>
      </c>
      <c r="G2" t="s">
        <v>113</v>
      </c>
      <c r="H2">
        <f t="shared" ref="H2:H14" si="1">COUNTIF($A$26:$A$82,A2)</f>
        <v>11</v>
      </c>
    </row>
    <row r="3" spans="1:8" x14ac:dyDescent="0.2">
      <c r="A3">
        <v>2</v>
      </c>
      <c r="D3" s="11" t="s">
        <v>155</v>
      </c>
      <c r="F3" t="str">
        <f t="shared" si="0"/>
        <v>Republican</v>
      </c>
      <c r="G3" t="s">
        <v>114</v>
      </c>
      <c r="H3">
        <f t="shared" si="1"/>
        <v>11</v>
      </c>
    </row>
    <row r="4" spans="1:8" x14ac:dyDescent="0.2">
      <c r="A4">
        <v>3</v>
      </c>
      <c r="D4" s="57" t="s">
        <v>173</v>
      </c>
      <c r="F4" t="str">
        <f t="shared" si="0"/>
        <v>Independent</v>
      </c>
      <c r="G4" t="s">
        <v>115</v>
      </c>
      <c r="H4">
        <f t="shared" si="1"/>
        <v>2</v>
      </c>
    </row>
    <row r="5" spans="1:8" x14ac:dyDescent="0.2">
      <c r="A5">
        <v>4</v>
      </c>
      <c r="D5" t="s">
        <v>753</v>
      </c>
      <c r="F5" t="str">
        <f t="shared" si="0"/>
        <v>Libertarian</v>
      </c>
      <c r="G5" t="s">
        <v>116</v>
      </c>
      <c r="H5">
        <f t="shared" si="1"/>
        <v>8</v>
      </c>
    </row>
    <row r="6" spans="1:8" x14ac:dyDescent="0.2">
      <c r="A6">
        <v>5</v>
      </c>
      <c r="D6" t="s">
        <v>180</v>
      </c>
      <c r="F6" t="str">
        <f t="shared" si="0"/>
        <v>Constitution</v>
      </c>
      <c r="G6" t="s">
        <v>117</v>
      </c>
      <c r="H6">
        <f t="shared" si="1"/>
        <v>1</v>
      </c>
    </row>
    <row r="7" spans="1:8" x14ac:dyDescent="0.2">
      <c r="A7">
        <v>6</v>
      </c>
      <c r="B7" s="1"/>
      <c r="D7" t="s">
        <v>27</v>
      </c>
      <c r="F7" t="str">
        <f t="shared" si="0"/>
        <v>Green</v>
      </c>
      <c r="G7" t="s">
        <v>118</v>
      </c>
      <c r="H7">
        <f t="shared" si="1"/>
        <v>1</v>
      </c>
    </row>
    <row r="8" spans="1:8" x14ac:dyDescent="0.2">
      <c r="A8">
        <v>7</v>
      </c>
      <c r="B8" s="1"/>
      <c r="D8" t="s">
        <v>1017</v>
      </c>
      <c r="F8" t="str">
        <f t="shared" si="0"/>
        <v>Ind. American</v>
      </c>
      <c r="H8">
        <f t="shared" si="1"/>
        <v>1</v>
      </c>
    </row>
    <row r="9" spans="1:8" x14ac:dyDescent="0.2">
      <c r="A9">
        <v>8</v>
      </c>
      <c r="B9" s="1"/>
      <c r="D9" s="1" t="s">
        <v>641</v>
      </c>
      <c r="F9" t="str">
        <f>D9</f>
        <v>Write-ins</v>
      </c>
      <c r="H9">
        <f t="shared" si="1"/>
        <v>9</v>
      </c>
    </row>
    <row r="10" spans="1:8" x14ac:dyDescent="0.2">
      <c r="A10">
        <v>9</v>
      </c>
      <c r="B10" s="1"/>
      <c r="D10" t="s">
        <v>1029</v>
      </c>
      <c r="F10" t="str">
        <f>D10</f>
        <v>State1</v>
      </c>
      <c r="H10">
        <f t="shared" si="1"/>
        <v>4</v>
      </c>
    </row>
    <row r="11" spans="1:8" x14ac:dyDescent="0.2">
      <c r="A11">
        <v>10</v>
      </c>
      <c r="B11" s="1"/>
      <c r="D11" t="s">
        <v>928</v>
      </c>
      <c r="F11" t="str">
        <f>D11</f>
        <v>State2</v>
      </c>
      <c r="H11">
        <f t="shared" si="1"/>
        <v>3</v>
      </c>
    </row>
    <row r="12" spans="1:8" x14ac:dyDescent="0.2">
      <c r="A12">
        <v>11</v>
      </c>
      <c r="B12" s="1"/>
      <c r="D12" t="s">
        <v>240</v>
      </c>
      <c r="F12" t="str">
        <f>D12</f>
        <v>State3</v>
      </c>
      <c r="H12">
        <f t="shared" si="1"/>
        <v>3</v>
      </c>
    </row>
    <row r="13" spans="1:8" x14ac:dyDescent="0.2">
      <c r="A13">
        <v>12</v>
      </c>
      <c r="B13" s="1"/>
      <c r="D13" t="s">
        <v>1079</v>
      </c>
      <c r="F13" t="str">
        <f>D13</f>
        <v>State4</v>
      </c>
      <c r="H13">
        <f t="shared" si="1"/>
        <v>2</v>
      </c>
    </row>
    <row r="14" spans="1:8" x14ac:dyDescent="0.2">
      <c r="A14">
        <v>13</v>
      </c>
      <c r="B14" s="1"/>
      <c r="D14" t="s">
        <v>1080</v>
      </c>
      <c r="F14" t="str">
        <f t="shared" ref="F14" si="2">D14</f>
        <v>State5</v>
      </c>
      <c r="H14">
        <f t="shared" si="1"/>
        <v>1</v>
      </c>
    </row>
    <row r="15" spans="1:8" x14ac:dyDescent="0.2">
      <c r="B15" s="1"/>
    </row>
    <row r="16" spans="1:8" x14ac:dyDescent="0.2">
      <c r="B16" s="1"/>
    </row>
    <row r="17" spans="1:14" x14ac:dyDescent="0.2">
      <c r="B17" s="1"/>
    </row>
    <row r="18" spans="1:14" x14ac:dyDescent="0.2">
      <c r="B18" s="1"/>
    </row>
    <row r="19" spans="1:14" x14ac:dyDescent="0.2">
      <c r="B19" s="1"/>
    </row>
    <row r="25" spans="1:14" x14ac:dyDescent="0.2">
      <c r="H25" t="s">
        <v>251</v>
      </c>
      <c r="N25" t="s">
        <v>1113</v>
      </c>
    </row>
    <row r="26" spans="1:14" x14ac:dyDescent="0.2">
      <c r="A26">
        <v>1</v>
      </c>
      <c r="B26" t="s">
        <v>1023</v>
      </c>
      <c r="C26" t="s">
        <v>1008</v>
      </c>
      <c r="D26" t="s">
        <v>54</v>
      </c>
      <c r="E26" t="s">
        <v>662</v>
      </c>
      <c r="F26" t="s">
        <v>1024</v>
      </c>
      <c r="G26" t="str">
        <f t="shared" ref="G26:G90" si="3">IF(VLOOKUP(A26,$A$2:$G$19,7,0)&lt;&gt;"",VLOOKUP(A26,$A$2:$G$19,7,0),"")</f>
        <v>dem</v>
      </c>
      <c r="H26">
        <v>1</v>
      </c>
    </row>
    <row r="27" spans="1:14" x14ac:dyDescent="0.2">
      <c r="A27">
        <v>2</v>
      </c>
      <c r="B27" s="7" t="s">
        <v>1114</v>
      </c>
      <c r="C27" t="s">
        <v>1008</v>
      </c>
      <c r="D27" t="s">
        <v>155</v>
      </c>
      <c r="E27" t="s">
        <v>662</v>
      </c>
      <c r="F27" s="7" t="s">
        <v>1115</v>
      </c>
      <c r="G27" t="str">
        <f t="shared" si="3"/>
        <v>rep</v>
      </c>
      <c r="H27">
        <v>0</v>
      </c>
    </row>
    <row r="28" spans="1:14" x14ac:dyDescent="0.2">
      <c r="A28">
        <v>3</v>
      </c>
      <c r="B28" s="7" t="s">
        <v>1116</v>
      </c>
      <c r="C28" s="7" t="s">
        <v>1008</v>
      </c>
      <c r="D28" s="7" t="s">
        <v>1117</v>
      </c>
      <c r="E28" s="7" t="s">
        <v>662</v>
      </c>
      <c r="F28" s="7" t="s">
        <v>1118</v>
      </c>
      <c r="G28" t="str">
        <f t="shared" si="3"/>
        <v>ind</v>
      </c>
      <c r="H28">
        <v>0</v>
      </c>
    </row>
    <row r="29" spans="1:14" x14ac:dyDescent="0.2">
      <c r="A29">
        <v>4</v>
      </c>
      <c r="B29" s="7" t="s">
        <v>1119</v>
      </c>
      <c r="C29" s="7" t="s">
        <v>1008</v>
      </c>
      <c r="D29" s="7" t="s">
        <v>753</v>
      </c>
      <c r="E29" s="7" t="s">
        <v>662</v>
      </c>
      <c r="F29" s="7" t="s">
        <v>1120</v>
      </c>
      <c r="G29" t="str">
        <f t="shared" si="3"/>
        <v>lib</v>
      </c>
      <c r="H29">
        <v>0</v>
      </c>
    </row>
    <row r="30" spans="1:14" x14ac:dyDescent="0.2">
      <c r="A30">
        <v>8</v>
      </c>
      <c r="B30" t="s">
        <v>641</v>
      </c>
      <c r="C30" t="s">
        <v>1008</v>
      </c>
      <c r="D30" s="7" t="s">
        <v>1008</v>
      </c>
      <c r="E30" t="s">
        <v>662</v>
      </c>
      <c r="F30" t="s">
        <v>641</v>
      </c>
      <c r="G30" t="str">
        <f t="shared" si="3"/>
        <v/>
      </c>
      <c r="H30">
        <v>0</v>
      </c>
    </row>
    <row r="31" spans="1:14" x14ac:dyDescent="0.2">
      <c r="A31">
        <v>1</v>
      </c>
      <c r="B31" s="7" t="s">
        <v>1050</v>
      </c>
      <c r="C31" s="7" t="s">
        <v>1052</v>
      </c>
      <c r="D31" t="s">
        <v>54</v>
      </c>
      <c r="E31" t="s">
        <v>622</v>
      </c>
      <c r="F31" s="7" t="s">
        <v>1051</v>
      </c>
      <c r="G31" t="str">
        <f t="shared" si="3"/>
        <v>dem</v>
      </c>
      <c r="H31">
        <v>0</v>
      </c>
    </row>
    <row r="32" spans="1:14" x14ac:dyDescent="0.2">
      <c r="A32">
        <v>2</v>
      </c>
      <c r="B32" t="s">
        <v>1009</v>
      </c>
      <c r="C32" t="s">
        <v>1011</v>
      </c>
      <c r="D32" t="s">
        <v>155</v>
      </c>
      <c r="E32" t="s">
        <v>622</v>
      </c>
      <c r="F32" t="s">
        <v>1010</v>
      </c>
      <c r="G32" t="str">
        <f t="shared" si="3"/>
        <v>rep</v>
      </c>
      <c r="H32">
        <v>1</v>
      </c>
    </row>
    <row r="33" spans="1:9" x14ac:dyDescent="0.2">
      <c r="A33">
        <v>4</v>
      </c>
      <c r="B33" t="s">
        <v>1053</v>
      </c>
      <c r="C33" s="7" t="s">
        <v>1054</v>
      </c>
      <c r="D33" s="7" t="s">
        <v>753</v>
      </c>
      <c r="E33" s="7" t="s">
        <v>622</v>
      </c>
      <c r="F33" s="7" t="s">
        <v>1055</v>
      </c>
      <c r="G33" t="str">
        <f t="shared" si="3"/>
        <v>lib</v>
      </c>
      <c r="H33">
        <v>0</v>
      </c>
    </row>
    <row r="34" spans="1:9" x14ac:dyDescent="0.2">
      <c r="A34">
        <v>8</v>
      </c>
      <c r="B34" t="s">
        <v>641</v>
      </c>
      <c r="C34" t="s">
        <v>1008</v>
      </c>
      <c r="D34" t="s">
        <v>1008</v>
      </c>
      <c r="E34" t="s">
        <v>622</v>
      </c>
      <c r="F34" t="s">
        <v>641</v>
      </c>
      <c r="G34" t="str">
        <f>IF(VLOOKUP(A34,$A$2:$G$19,7,0)&lt;&gt;"",VLOOKUP(A34,$A$2:$G$19,7,0),"")</f>
        <v/>
      </c>
      <c r="H34">
        <v>0</v>
      </c>
    </row>
    <row r="35" spans="1:9" x14ac:dyDescent="0.2">
      <c r="A35">
        <v>1</v>
      </c>
      <c r="B35" s="7" t="s">
        <v>1056</v>
      </c>
      <c r="C35" t="s">
        <v>1008</v>
      </c>
      <c r="D35" t="s">
        <v>54</v>
      </c>
      <c r="E35" t="s">
        <v>198</v>
      </c>
      <c r="F35" s="7" t="s">
        <v>1057</v>
      </c>
      <c r="G35" t="str">
        <f t="shared" si="3"/>
        <v>dem</v>
      </c>
      <c r="H35">
        <v>0</v>
      </c>
    </row>
    <row r="36" spans="1:9" x14ac:dyDescent="0.2">
      <c r="A36">
        <v>2</v>
      </c>
      <c r="B36" t="s">
        <v>1032</v>
      </c>
      <c r="C36" t="s">
        <v>1008</v>
      </c>
      <c r="D36" s="1" t="s">
        <v>155</v>
      </c>
      <c r="E36" t="s">
        <v>198</v>
      </c>
      <c r="F36" t="s">
        <v>1033</v>
      </c>
      <c r="G36" t="str">
        <f t="shared" si="3"/>
        <v>rep</v>
      </c>
      <c r="H36">
        <v>1</v>
      </c>
      <c r="I36" t="s">
        <v>1099</v>
      </c>
    </row>
    <row r="37" spans="1:9" x14ac:dyDescent="0.2">
      <c r="A37">
        <v>4</v>
      </c>
      <c r="B37" t="s">
        <v>1058</v>
      </c>
      <c r="C37" s="7" t="s">
        <v>1008</v>
      </c>
      <c r="D37" s="45" t="s">
        <v>753</v>
      </c>
      <c r="E37" s="7" t="s">
        <v>198</v>
      </c>
      <c r="F37" s="7" t="s">
        <v>1059</v>
      </c>
      <c r="G37" t="str">
        <f t="shared" si="3"/>
        <v>lib</v>
      </c>
      <c r="H37">
        <v>0</v>
      </c>
    </row>
    <row r="38" spans="1:9" x14ac:dyDescent="0.2">
      <c r="A38">
        <v>6</v>
      </c>
      <c r="B38" t="s">
        <v>1060</v>
      </c>
      <c r="C38" s="7" t="s">
        <v>1008</v>
      </c>
      <c r="D38" s="45" t="s">
        <v>27</v>
      </c>
      <c r="E38" s="7" t="s">
        <v>198</v>
      </c>
      <c r="F38" s="7" t="s">
        <v>1061</v>
      </c>
      <c r="G38" t="str">
        <f t="shared" si="3"/>
        <v>grn</v>
      </c>
      <c r="H38">
        <v>0</v>
      </c>
    </row>
    <row r="39" spans="1:9" x14ac:dyDescent="0.2">
      <c r="A39">
        <v>8</v>
      </c>
      <c r="B39" t="s">
        <v>641</v>
      </c>
      <c r="C39" t="s">
        <v>1008</v>
      </c>
      <c r="D39" s="45" t="s">
        <v>1008</v>
      </c>
      <c r="E39" t="s">
        <v>198</v>
      </c>
      <c r="F39" t="s">
        <v>641</v>
      </c>
      <c r="G39" t="str">
        <f t="shared" si="3"/>
        <v/>
      </c>
      <c r="H39">
        <v>0</v>
      </c>
    </row>
    <row r="40" spans="1:9" x14ac:dyDescent="0.2">
      <c r="A40">
        <v>9</v>
      </c>
      <c r="B40" t="s">
        <v>1142</v>
      </c>
      <c r="C40" s="7" t="s">
        <v>1008</v>
      </c>
      <c r="D40" s="45" t="s">
        <v>1122</v>
      </c>
      <c r="E40" t="s">
        <v>198</v>
      </c>
      <c r="F40" t="s">
        <v>1143</v>
      </c>
      <c r="G40" t="str">
        <f t="shared" si="3"/>
        <v/>
      </c>
      <c r="H40">
        <v>0</v>
      </c>
    </row>
    <row r="41" spans="1:9" x14ac:dyDescent="0.2">
      <c r="A41">
        <v>10</v>
      </c>
      <c r="B41" s="7" t="s">
        <v>1144</v>
      </c>
      <c r="C41" s="7" t="s">
        <v>1008</v>
      </c>
      <c r="D41" s="45" t="s">
        <v>1122</v>
      </c>
      <c r="E41" t="s">
        <v>198</v>
      </c>
      <c r="F41" s="7" t="s">
        <v>645</v>
      </c>
      <c r="G41" t="str">
        <f t="shared" si="3"/>
        <v/>
      </c>
      <c r="H41">
        <v>0</v>
      </c>
    </row>
    <row r="42" spans="1:9" x14ac:dyDescent="0.2">
      <c r="A42">
        <v>11</v>
      </c>
      <c r="B42" t="s">
        <v>1145</v>
      </c>
      <c r="C42" s="7" t="s">
        <v>1008</v>
      </c>
      <c r="D42" s="45" t="s">
        <v>1122</v>
      </c>
      <c r="E42" t="s">
        <v>198</v>
      </c>
      <c r="F42" t="s">
        <v>1146</v>
      </c>
      <c r="G42" t="str">
        <f t="shared" si="3"/>
        <v/>
      </c>
      <c r="H42">
        <v>0</v>
      </c>
    </row>
    <row r="43" spans="1:9" x14ac:dyDescent="0.2">
      <c r="A43">
        <v>1</v>
      </c>
      <c r="B43" s="7" t="s">
        <v>1062</v>
      </c>
      <c r="C43" s="7" t="s">
        <v>1063</v>
      </c>
      <c r="D43" s="1" t="s">
        <v>54</v>
      </c>
      <c r="E43" t="s">
        <v>917</v>
      </c>
      <c r="F43" s="7" t="s">
        <v>1064</v>
      </c>
      <c r="G43" t="str">
        <f t="shared" si="3"/>
        <v>dem</v>
      </c>
      <c r="H43">
        <v>2</v>
      </c>
      <c r="I43" t="s">
        <v>1034</v>
      </c>
    </row>
    <row r="44" spans="1:9" x14ac:dyDescent="0.2">
      <c r="A44">
        <v>2</v>
      </c>
      <c r="B44" s="7" t="s">
        <v>1065</v>
      </c>
      <c r="C44" s="7" t="s">
        <v>1067</v>
      </c>
      <c r="D44" s="1" t="s">
        <v>155</v>
      </c>
      <c r="E44" t="s">
        <v>917</v>
      </c>
      <c r="F44" s="7" t="s">
        <v>1066</v>
      </c>
      <c r="G44" t="str">
        <f>IF(VLOOKUP(A44,$A$2:$G$19,7,0)&lt;&gt;"",VLOOKUP(A44,$A$2:$G$19,7,0),"")</f>
        <v>rep</v>
      </c>
      <c r="H44">
        <v>0</v>
      </c>
    </row>
    <row r="45" spans="1:9" x14ac:dyDescent="0.2">
      <c r="A45">
        <v>4</v>
      </c>
      <c r="B45" s="7" t="s">
        <v>1068</v>
      </c>
      <c r="C45" s="7" t="s">
        <v>1070</v>
      </c>
      <c r="D45" s="1" t="s">
        <v>753</v>
      </c>
      <c r="E45" t="s">
        <v>917</v>
      </c>
      <c r="F45" s="7" t="s">
        <v>1069</v>
      </c>
      <c r="G45" t="str">
        <f t="shared" si="3"/>
        <v>lib</v>
      </c>
      <c r="H45">
        <v>0</v>
      </c>
    </row>
    <row r="46" spans="1:9" ht="15" x14ac:dyDescent="0.2">
      <c r="A46">
        <v>9</v>
      </c>
      <c r="B46" s="7" t="s">
        <v>1162</v>
      </c>
      <c r="C46" s="120" t="s">
        <v>1164</v>
      </c>
      <c r="D46" s="45" t="s">
        <v>1122</v>
      </c>
      <c r="E46" s="7" t="s">
        <v>917</v>
      </c>
      <c r="F46" s="7" t="s">
        <v>1163</v>
      </c>
      <c r="G46" t="str">
        <f t="shared" si="3"/>
        <v/>
      </c>
      <c r="H46">
        <v>0</v>
      </c>
    </row>
    <row r="47" spans="1:9" x14ac:dyDescent="0.2">
      <c r="A47">
        <v>1</v>
      </c>
      <c r="B47" t="s">
        <v>1096</v>
      </c>
      <c r="C47" t="s">
        <v>1008</v>
      </c>
      <c r="D47" s="1" t="s">
        <v>54</v>
      </c>
      <c r="E47" t="s">
        <v>313</v>
      </c>
      <c r="F47" t="s">
        <v>1097</v>
      </c>
      <c r="G47" t="str">
        <f t="shared" si="3"/>
        <v>dem</v>
      </c>
      <c r="H47">
        <v>0</v>
      </c>
    </row>
    <row r="48" spans="1:9" x14ac:dyDescent="0.2">
      <c r="A48">
        <v>2</v>
      </c>
      <c r="B48" t="s">
        <v>1021</v>
      </c>
      <c r="C48" t="s">
        <v>1008</v>
      </c>
      <c r="D48" s="1" t="s">
        <v>155</v>
      </c>
      <c r="E48" t="s">
        <v>313</v>
      </c>
      <c r="F48" t="s">
        <v>1022</v>
      </c>
      <c r="G48" t="str">
        <f t="shared" si="3"/>
        <v>rep</v>
      </c>
      <c r="H48">
        <v>1</v>
      </c>
    </row>
    <row r="49" spans="1:14" x14ac:dyDescent="0.2">
      <c r="A49">
        <v>4</v>
      </c>
      <c r="B49" t="s">
        <v>1098</v>
      </c>
      <c r="C49" t="s">
        <v>1008</v>
      </c>
      <c r="D49" s="1" t="s">
        <v>753</v>
      </c>
      <c r="E49" t="s">
        <v>313</v>
      </c>
      <c r="F49" t="s">
        <v>6</v>
      </c>
      <c r="G49" t="str">
        <f t="shared" si="3"/>
        <v>lib</v>
      </c>
      <c r="H49">
        <v>0</v>
      </c>
    </row>
    <row r="50" spans="1:14" x14ac:dyDescent="0.2">
      <c r="A50">
        <v>8</v>
      </c>
      <c r="B50" t="s">
        <v>641</v>
      </c>
      <c r="C50" t="s">
        <v>1008</v>
      </c>
      <c r="D50" s="1" t="s">
        <v>1008</v>
      </c>
      <c r="E50" t="s">
        <v>313</v>
      </c>
      <c r="F50" t="s">
        <v>641</v>
      </c>
      <c r="G50" t="str">
        <f t="shared" si="3"/>
        <v/>
      </c>
      <c r="H50">
        <v>0</v>
      </c>
    </row>
    <row r="51" spans="1:14" x14ac:dyDescent="0.2">
      <c r="A51">
        <v>1</v>
      </c>
      <c r="B51" t="s">
        <v>1109</v>
      </c>
      <c r="C51" t="s">
        <v>1008</v>
      </c>
      <c r="D51" s="1" t="s">
        <v>54</v>
      </c>
      <c r="E51" t="s">
        <v>654</v>
      </c>
      <c r="F51" t="s">
        <v>664</v>
      </c>
      <c r="G51" t="str">
        <f t="shared" si="3"/>
        <v>dem</v>
      </c>
      <c r="H51">
        <v>1</v>
      </c>
      <c r="N51" t="s">
        <v>1015</v>
      </c>
    </row>
    <row r="52" spans="1:14" x14ac:dyDescent="0.2">
      <c r="A52">
        <v>2</v>
      </c>
      <c r="B52" s="7" t="s">
        <v>1110</v>
      </c>
      <c r="C52" t="s">
        <v>1008</v>
      </c>
      <c r="D52" s="1" t="s">
        <v>155</v>
      </c>
      <c r="E52" t="s">
        <v>654</v>
      </c>
      <c r="F52" s="7" t="s">
        <v>1041</v>
      </c>
      <c r="G52" t="str">
        <f t="shared" si="3"/>
        <v>rep</v>
      </c>
      <c r="H52">
        <v>0</v>
      </c>
      <c r="N52" t="s">
        <v>1038</v>
      </c>
    </row>
    <row r="53" spans="1:14" x14ac:dyDescent="0.2">
      <c r="A53">
        <v>4</v>
      </c>
      <c r="B53" s="7" t="s">
        <v>1111</v>
      </c>
      <c r="C53" t="s">
        <v>1008</v>
      </c>
      <c r="D53" s="7" t="s">
        <v>753</v>
      </c>
      <c r="E53" t="s">
        <v>654</v>
      </c>
      <c r="F53" s="7" t="s">
        <v>1042</v>
      </c>
      <c r="G53" t="str">
        <f t="shared" si="3"/>
        <v>lib</v>
      </c>
      <c r="H53">
        <v>0</v>
      </c>
      <c r="N53" t="s">
        <v>1039</v>
      </c>
    </row>
    <row r="54" spans="1:14" x14ac:dyDescent="0.2">
      <c r="A54">
        <v>5</v>
      </c>
      <c r="B54" s="7" t="s">
        <v>1112</v>
      </c>
      <c r="C54" t="s">
        <v>1008</v>
      </c>
      <c r="D54" s="7" t="s">
        <v>180</v>
      </c>
      <c r="E54" t="s">
        <v>654</v>
      </c>
      <c r="F54" s="7" t="s">
        <v>1043</v>
      </c>
      <c r="G54" t="str">
        <f t="shared" si="3"/>
        <v>cst</v>
      </c>
      <c r="H54">
        <v>0</v>
      </c>
      <c r="N54" t="s">
        <v>1040</v>
      </c>
    </row>
    <row r="55" spans="1:14" x14ac:dyDescent="0.2">
      <c r="A55">
        <v>8</v>
      </c>
      <c r="B55" t="s">
        <v>641</v>
      </c>
      <c r="C55" t="s">
        <v>1008</v>
      </c>
      <c r="D55" t="s">
        <v>1008</v>
      </c>
      <c r="E55" t="s">
        <v>654</v>
      </c>
      <c r="F55" t="s">
        <v>641</v>
      </c>
      <c r="G55" t="str">
        <f t="shared" si="3"/>
        <v/>
      </c>
      <c r="H55">
        <v>0</v>
      </c>
    </row>
    <row r="56" spans="1:14" x14ac:dyDescent="0.2">
      <c r="A56">
        <v>1</v>
      </c>
      <c r="B56" s="7" t="s">
        <v>1044</v>
      </c>
      <c r="C56" s="7" t="s">
        <v>1045</v>
      </c>
      <c r="D56" s="1" t="s">
        <v>299</v>
      </c>
      <c r="E56" t="s">
        <v>533</v>
      </c>
      <c r="F56" s="7" t="s">
        <v>1046</v>
      </c>
      <c r="G56" t="str">
        <f t="shared" si="3"/>
        <v>dem</v>
      </c>
      <c r="H56">
        <v>0</v>
      </c>
    </row>
    <row r="57" spans="1:14" x14ac:dyDescent="0.2">
      <c r="A57">
        <v>2</v>
      </c>
      <c r="B57" t="s">
        <v>1012</v>
      </c>
      <c r="C57" t="s">
        <v>1013</v>
      </c>
      <c r="D57" s="1" t="s">
        <v>155</v>
      </c>
      <c r="E57" t="s">
        <v>533</v>
      </c>
      <c r="F57" t="s">
        <v>1014</v>
      </c>
      <c r="G57" t="str">
        <f t="shared" si="3"/>
        <v>rep</v>
      </c>
      <c r="H57">
        <v>1</v>
      </c>
    </row>
    <row r="58" spans="1:14" x14ac:dyDescent="0.2">
      <c r="A58">
        <v>4</v>
      </c>
      <c r="B58" s="7" t="s">
        <v>1047</v>
      </c>
      <c r="C58" s="7" t="s">
        <v>1048</v>
      </c>
      <c r="D58" s="45" t="s">
        <v>753</v>
      </c>
      <c r="E58" t="s">
        <v>533</v>
      </c>
      <c r="F58" t="s">
        <v>1049</v>
      </c>
      <c r="G58" t="str">
        <f t="shared" si="3"/>
        <v>lib</v>
      </c>
      <c r="H58">
        <v>0</v>
      </c>
    </row>
    <row r="59" spans="1:14" x14ac:dyDescent="0.2">
      <c r="A59">
        <v>8</v>
      </c>
      <c r="B59" t="s">
        <v>641</v>
      </c>
      <c r="C59" t="s">
        <v>1008</v>
      </c>
      <c r="D59" t="s">
        <v>1008</v>
      </c>
      <c r="E59" t="s">
        <v>533</v>
      </c>
      <c r="F59" t="s">
        <v>641</v>
      </c>
      <c r="H59">
        <v>0</v>
      </c>
    </row>
    <row r="60" spans="1:14" x14ac:dyDescent="0.2">
      <c r="A60">
        <v>1</v>
      </c>
      <c r="B60" t="s">
        <v>1101</v>
      </c>
      <c r="C60" t="s">
        <v>1102</v>
      </c>
      <c r="D60" s="1" t="s">
        <v>54</v>
      </c>
      <c r="E60" t="s">
        <v>70</v>
      </c>
      <c r="F60" t="s">
        <v>1103</v>
      </c>
      <c r="G60" t="str">
        <f t="shared" si="3"/>
        <v>dem</v>
      </c>
      <c r="H60">
        <v>0</v>
      </c>
    </row>
    <row r="61" spans="1:14" x14ac:dyDescent="0.2">
      <c r="A61">
        <v>2</v>
      </c>
      <c r="B61" t="s">
        <v>1016</v>
      </c>
      <c r="C61" t="s">
        <v>1100</v>
      </c>
      <c r="D61" s="1" t="s">
        <v>155</v>
      </c>
      <c r="E61" t="s">
        <v>70</v>
      </c>
      <c r="F61" t="s">
        <v>1104</v>
      </c>
      <c r="G61" t="str">
        <f t="shared" si="3"/>
        <v>rep</v>
      </c>
      <c r="H61">
        <v>2</v>
      </c>
      <c r="I61" t="s">
        <v>1035</v>
      </c>
    </row>
    <row r="62" spans="1:14" x14ac:dyDescent="0.2">
      <c r="A62">
        <v>4</v>
      </c>
      <c r="B62" s="7" t="s">
        <v>1131</v>
      </c>
      <c r="C62" s="7" t="s">
        <v>1132</v>
      </c>
      <c r="D62" s="1" t="s">
        <v>753</v>
      </c>
      <c r="E62" t="s">
        <v>70</v>
      </c>
      <c r="F62" t="s">
        <v>1107</v>
      </c>
      <c r="G62" t="str">
        <f t="shared" si="3"/>
        <v>lib</v>
      </c>
      <c r="H62">
        <v>0</v>
      </c>
    </row>
    <row r="63" spans="1:14" x14ac:dyDescent="0.2">
      <c r="A63">
        <v>7</v>
      </c>
      <c r="B63" t="s">
        <v>1105</v>
      </c>
      <c r="C63" t="s">
        <v>1106</v>
      </c>
      <c r="D63" s="1" t="s">
        <v>1017</v>
      </c>
      <c r="E63" t="s">
        <v>70</v>
      </c>
      <c r="F63" t="s">
        <v>1108</v>
      </c>
      <c r="G63" t="str">
        <f t="shared" si="3"/>
        <v/>
      </c>
      <c r="H63">
        <v>0</v>
      </c>
    </row>
    <row r="64" spans="1:14" x14ac:dyDescent="0.2">
      <c r="A64">
        <v>8</v>
      </c>
      <c r="B64" t="s">
        <v>641</v>
      </c>
      <c r="C64" t="s">
        <v>1008</v>
      </c>
      <c r="D64" s="7" t="s">
        <v>1008</v>
      </c>
      <c r="E64" t="s">
        <v>70</v>
      </c>
      <c r="F64" t="s">
        <v>641</v>
      </c>
      <c r="G64" t="str">
        <f t="shared" si="3"/>
        <v/>
      </c>
      <c r="H64">
        <v>0</v>
      </c>
    </row>
    <row r="65" spans="1:8" x14ac:dyDescent="0.2">
      <c r="A65">
        <v>9</v>
      </c>
      <c r="B65" s="7" t="s">
        <v>1175</v>
      </c>
      <c r="C65" s="7" t="s">
        <v>1176</v>
      </c>
      <c r="D65" s="45" t="s">
        <v>1122</v>
      </c>
      <c r="E65" t="s">
        <v>70</v>
      </c>
      <c r="F65" s="7" t="s">
        <v>1180</v>
      </c>
      <c r="G65" t="str">
        <f t="shared" si="3"/>
        <v/>
      </c>
      <c r="H65">
        <v>0</v>
      </c>
    </row>
    <row r="66" spans="1:8" x14ac:dyDescent="0.2">
      <c r="A66">
        <v>10</v>
      </c>
      <c r="B66" s="7" t="s">
        <v>1177</v>
      </c>
      <c r="C66" s="7" t="s">
        <v>1008</v>
      </c>
      <c r="D66" s="45" t="s">
        <v>1122</v>
      </c>
      <c r="E66" t="s">
        <v>70</v>
      </c>
      <c r="F66" s="7" t="s">
        <v>1090</v>
      </c>
      <c r="G66" t="str">
        <f t="shared" si="3"/>
        <v/>
      </c>
      <c r="H66">
        <v>0</v>
      </c>
    </row>
    <row r="67" spans="1:8" x14ac:dyDescent="0.2">
      <c r="A67">
        <v>11</v>
      </c>
      <c r="B67" s="7" t="s">
        <v>1178</v>
      </c>
      <c r="C67" s="7" t="s">
        <v>1008</v>
      </c>
      <c r="D67" s="45" t="s">
        <v>1122</v>
      </c>
      <c r="E67" t="s">
        <v>70</v>
      </c>
      <c r="F67" s="7" t="s">
        <v>1181</v>
      </c>
      <c r="G67" t="str">
        <f t="shared" si="3"/>
        <v/>
      </c>
      <c r="H67">
        <v>0</v>
      </c>
    </row>
    <row r="68" spans="1:8" x14ac:dyDescent="0.2">
      <c r="A68">
        <v>12</v>
      </c>
      <c r="B68" s="7" t="s">
        <v>1179</v>
      </c>
      <c r="C68" s="7" t="s">
        <v>1183</v>
      </c>
      <c r="D68" s="45" t="s">
        <v>1122</v>
      </c>
      <c r="E68" t="s">
        <v>70</v>
      </c>
      <c r="F68" s="7" t="s">
        <v>1182</v>
      </c>
      <c r="G68" t="str">
        <f t="shared" si="3"/>
        <v/>
      </c>
      <c r="H68">
        <v>0</v>
      </c>
    </row>
    <row r="69" spans="1:8" x14ac:dyDescent="0.2">
      <c r="A69">
        <v>1</v>
      </c>
      <c r="B69" s="7" t="s">
        <v>1077</v>
      </c>
      <c r="C69" t="s">
        <v>1008</v>
      </c>
      <c r="D69" t="s">
        <v>54</v>
      </c>
      <c r="E69" t="s">
        <v>105</v>
      </c>
      <c r="F69" s="7" t="s">
        <v>1078</v>
      </c>
      <c r="G69" t="str">
        <f t="shared" si="3"/>
        <v>dem</v>
      </c>
      <c r="H69">
        <v>0</v>
      </c>
    </row>
    <row r="70" spans="1:8" x14ac:dyDescent="0.2">
      <c r="A70">
        <v>2</v>
      </c>
      <c r="B70" t="s">
        <v>1018</v>
      </c>
      <c r="C70" t="s">
        <v>1008</v>
      </c>
      <c r="D70" t="s">
        <v>155</v>
      </c>
      <c r="E70" t="s">
        <v>105</v>
      </c>
      <c r="F70" t="s">
        <v>233</v>
      </c>
      <c r="G70" t="str">
        <f t="shared" si="3"/>
        <v>rep</v>
      </c>
      <c r="H70">
        <v>1</v>
      </c>
    </row>
    <row r="71" spans="1:8" x14ac:dyDescent="0.2">
      <c r="A71">
        <v>3</v>
      </c>
      <c r="B71" t="s">
        <v>1081</v>
      </c>
      <c r="D71" t="s">
        <v>173</v>
      </c>
      <c r="E71" t="s">
        <v>105</v>
      </c>
      <c r="F71" t="s">
        <v>1082</v>
      </c>
      <c r="G71" t="str">
        <f t="shared" si="3"/>
        <v>ind</v>
      </c>
      <c r="H71">
        <v>0</v>
      </c>
    </row>
    <row r="72" spans="1:8" x14ac:dyDescent="0.2">
      <c r="A72">
        <v>8</v>
      </c>
      <c r="B72" t="s">
        <v>641</v>
      </c>
      <c r="C72" t="s">
        <v>1008</v>
      </c>
      <c r="D72" t="s">
        <v>1008</v>
      </c>
      <c r="E72" t="s">
        <v>105</v>
      </c>
      <c r="F72" t="s">
        <v>641</v>
      </c>
      <c r="G72" t="str">
        <f t="shared" si="3"/>
        <v/>
      </c>
      <c r="H72">
        <v>0</v>
      </c>
    </row>
    <row r="73" spans="1:8" x14ac:dyDescent="0.2">
      <c r="A73">
        <v>9</v>
      </c>
      <c r="B73" s="7" t="s">
        <v>1121</v>
      </c>
      <c r="D73" t="s">
        <v>173</v>
      </c>
      <c r="E73" t="s">
        <v>105</v>
      </c>
      <c r="F73" t="s">
        <v>1091</v>
      </c>
      <c r="G73" t="str">
        <f t="shared" si="3"/>
        <v/>
      </c>
      <c r="H73">
        <v>0</v>
      </c>
    </row>
    <row r="74" spans="1:8" x14ac:dyDescent="0.2">
      <c r="A74">
        <v>10</v>
      </c>
      <c r="B74" t="s">
        <v>1083</v>
      </c>
      <c r="D74" t="s">
        <v>173</v>
      </c>
      <c r="E74" t="s">
        <v>105</v>
      </c>
      <c r="F74" t="s">
        <v>1087</v>
      </c>
      <c r="G74" t="str">
        <f t="shared" si="3"/>
        <v/>
      </c>
      <c r="H74">
        <v>0</v>
      </c>
    </row>
    <row r="75" spans="1:8" x14ac:dyDescent="0.2">
      <c r="A75">
        <v>11</v>
      </c>
      <c r="B75" t="s">
        <v>1084</v>
      </c>
      <c r="D75" t="s">
        <v>1092</v>
      </c>
      <c r="E75" t="s">
        <v>105</v>
      </c>
      <c r="F75" t="s">
        <v>1088</v>
      </c>
      <c r="G75" t="str">
        <f t="shared" si="3"/>
        <v/>
      </c>
      <c r="H75">
        <v>0</v>
      </c>
    </row>
    <row r="76" spans="1:8" x14ac:dyDescent="0.2">
      <c r="A76">
        <v>12</v>
      </c>
      <c r="B76" t="s">
        <v>1085</v>
      </c>
      <c r="D76" t="s">
        <v>1093</v>
      </c>
      <c r="E76" t="s">
        <v>105</v>
      </c>
      <c r="F76" t="s">
        <v>1089</v>
      </c>
      <c r="G76" t="str">
        <f t="shared" si="3"/>
        <v/>
      </c>
      <c r="H76">
        <v>0</v>
      </c>
    </row>
    <row r="77" spans="1:8" x14ac:dyDescent="0.2">
      <c r="A77">
        <v>13</v>
      </c>
      <c r="B77" t="s">
        <v>1086</v>
      </c>
      <c r="D77" t="s">
        <v>173</v>
      </c>
      <c r="E77" t="s">
        <v>105</v>
      </c>
      <c r="F77" t="s">
        <v>1090</v>
      </c>
      <c r="G77" t="str">
        <f t="shared" si="3"/>
        <v/>
      </c>
      <c r="H77">
        <v>0</v>
      </c>
    </row>
    <row r="78" spans="1:8" x14ac:dyDescent="0.2">
      <c r="A78">
        <v>1</v>
      </c>
      <c r="B78" t="s">
        <v>1006</v>
      </c>
      <c r="C78" t="s">
        <v>1008</v>
      </c>
      <c r="D78" s="1" t="s">
        <v>54</v>
      </c>
      <c r="E78" t="s">
        <v>387</v>
      </c>
      <c r="F78" t="s">
        <v>1007</v>
      </c>
      <c r="G78" t="str">
        <f t="shared" si="3"/>
        <v>dem</v>
      </c>
      <c r="H78">
        <v>1</v>
      </c>
    </row>
    <row r="79" spans="1:8" x14ac:dyDescent="0.2">
      <c r="A79">
        <v>2</v>
      </c>
      <c r="B79" t="s">
        <v>1094</v>
      </c>
      <c r="C79" t="s">
        <v>1008</v>
      </c>
      <c r="D79" s="1" t="s">
        <v>155</v>
      </c>
      <c r="E79" t="s">
        <v>387</v>
      </c>
      <c r="F79" t="s">
        <v>1095</v>
      </c>
      <c r="G79" t="str">
        <f t="shared" si="3"/>
        <v>rep</v>
      </c>
      <c r="H79">
        <v>0</v>
      </c>
    </row>
    <row r="80" spans="1:8" x14ac:dyDescent="0.2">
      <c r="A80">
        <v>8</v>
      </c>
      <c r="B80" s="7" t="s">
        <v>641</v>
      </c>
      <c r="C80" t="s">
        <v>1008</v>
      </c>
      <c r="D80" s="45" t="s">
        <v>1008</v>
      </c>
      <c r="E80" t="s">
        <v>387</v>
      </c>
      <c r="F80" t="s">
        <v>641</v>
      </c>
      <c r="G80" t="str">
        <f t="shared" si="3"/>
        <v/>
      </c>
      <c r="H80">
        <v>0</v>
      </c>
    </row>
    <row r="81" spans="1:9" x14ac:dyDescent="0.2">
      <c r="A81">
        <v>1</v>
      </c>
      <c r="B81" s="7" t="s">
        <v>1071</v>
      </c>
      <c r="C81" t="s">
        <v>1008</v>
      </c>
      <c r="D81" s="1" t="s">
        <v>54</v>
      </c>
      <c r="E81" t="s">
        <v>392</v>
      </c>
      <c r="F81" s="7" t="s">
        <v>1074</v>
      </c>
      <c r="G81" t="str">
        <f t="shared" si="3"/>
        <v>dem</v>
      </c>
      <c r="H81">
        <v>0</v>
      </c>
    </row>
    <row r="82" spans="1:9" x14ac:dyDescent="0.2">
      <c r="A82">
        <v>2</v>
      </c>
      <c r="B82" t="s">
        <v>1019</v>
      </c>
      <c r="C82" t="s">
        <v>1008</v>
      </c>
      <c r="D82" s="1" t="s">
        <v>155</v>
      </c>
      <c r="E82" t="s">
        <v>392</v>
      </c>
      <c r="F82" t="s">
        <v>1020</v>
      </c>
      <c r="G82" t="str">
        <f t="shared" si="3"/>
        <v>rep</v>
      </c>
      <c r="H82">
        <v>1</v>
      </c>
      <c r="I82" t="s">
        <v>1036</v>
      </c>
    </row>
    <row r="83" spans="1:9" x14ac:dyDescent="0.2">
      <c r="A83">
        <v>4</v>
      </c>
      <c r="B83" s="7" t="s">
        <v>1072</v>
      </c>
      <c r="C83" t="s">
        <v>1008</v>
      </c>
      <c r="D83" s="45" t="s">
        <v>753</v>
      </c>
      <c r="E83" t="s">
        <v>392</v>
      </c>
      <c r="F83" t="s">
        <v>1075</v>
      </c>
      <c r="G83" t="str">
        <f t="shared" si="3"/>
        <v>lib</v>
      </c>
      <c r="H83">
        <v>0</v>
      </c>
    </row>
    <row r="84" spans="1:9" x14ac:dyDescent="0.2">
      <c r="A84">
        <v>6</v>
      </c>
      <c r="B84" s="7" t="s">
        <v>1073</v>
      </c>
      <c r="C84" s="7" t="s">
        <v>1008</v>
      </c>
      <c r="D84" s="45" t="s">
        <v>0</v>
      </c>
      <c r="E84" t="s">
        <v>392</v>
      </c>
      <c r="F84" t="s">
        <v>1076</v>
      </c>
      <c r="G84" s="7" t="s">
        <v>1147</v>
      </c>
      <c r="H84">
        <v>0</v>
      </c>
    </row>
    <row r="85" spans="1:9" x14ac:dyDescent="0.2">
      <c r="A85">
        <v>8</v>
      </c>
      <c r="B85" t="s">
        <v>641</v>
      </c>
      <c r="C85" t="s">
        <v>1008</v>
      </c>
      <c r="D85" s="1" t="s">
        <v>1008</v>
      </c>
      <c r="E85" t="s">
        <v>392</v>
      </c>
      <c r="F85" t="s">
        <v>641</v>
      </c>
      <c r="G85" t="str">
        <f t="shared" si="3"/>
        <v/>
      </c>
      <c r="H85">
        <v>0</v>
      </c>
    </row>
    <row r="86" spans="1:9" x14ac:dyDescent="0.2">
      <c r="A86">
        <v>9</v>
      </c>
      <c r="B86" s="7" t="s">
        <v>1126</v>
      </c>
      <c r="C86" t="s">
        <v>1008</v>
      </c>
      <c r="D86" s="45" t="s">
        <v>1122</v>
      </c>
      <c r="E86" t="s">
        <v>392</v>
      </c>
      <c r="F86" t="s">
        <v>1123</v>
      </c>
      <c r="G86" t="str">
        <f t="shared" si="3"/>
        <v/>
      </c>
      <c r="H86">
        <v>0</v>
      </c>
    </row>
    <row r="87" spans="1:9" x14ac:dyDescent="0.2">
      <c r="A87">
        <v>10</v>
      </c>
      <c r="B87" s="7" t="s">
        <v>1127</v>
      </c>
      <c r="C87" t="s">
        <v>1008</v>
      </c>
      <c r="D87" s="45" t="s">
        <v>1122</v>
      </c>
      <c r="E87" t="s">
        <v>392</v>
      </c>
      <c r="F87" t="s">
        <v>658</v>
      </c>
      <c r="G87" t="str">
        <f t="shared" si="3"/>
        <v/>
      </c>
      <c r="H87">
        <v>0</v>
      </c>
    </row>
    <row r="88" spans="1:9" x14ac:dyDescent="0.2">
      <c r="A88">
        <v>11</v>
      </c>
      <c r="B88" s="7" t="s">
        <v>1128</v>
      </c>
      <c r="C88" t="s">
        <v>1008</v>
      </c>
      <c r="D88" s="45" t="s">
        <v>1122</v>
      </c>
      <c r="E88" t="s">
        <v>392</v>
      </c>
      <c r="F88" t="s">
        <v>61</v>
      </c>
      <c r="G88" t="str">
        <f t="shared" si="3"/>
        <v/>
      </c>
      <c r="H88">
        <v>0</v>
      </c>
    </row>
    <row r="89" spans="1:9" x14ac:dyDescent="0.2">
      <c r="A89">
        <v>12</v>
      </c>
      <c r="B89" s="7" t="s">
        <v>1129</v>
      </c>
      <c r="C89" t="s">
        <v>1008</v>
      </c>
      <c r="D89" s="45" t="s">
        <v>1122</v>
      </c>
      <c r="E89" t="s">
        <v>392</v>
      </c>
      <c r="F89" t="s">
        <v>1124</v>
      </c>
      <c r="G89" t="str">
        <f t="shared" si="3"/>
        <v/>
      </c>
      <c r="H89">
        <v>0</v>
      </c>
    </row>
    <row r="90" spans="1:9" x14ac:dyDescent="0.2">
      <c r="A90">
        <v>13</v>
      </c>
      <c r="B90" s="7" t="s">
        <v>1130</v>
      </c>
      <c r="C90" t="s">
        <v>1008</v>
      </c>
      <c r="D90" s="45" t="s">
        <v>1122</v>
      </c>
      <c r="E90" t="s">
        <v>392</v>
      </c>
      <c r="F90" t="s">
        <v>1125</v>
      </c>
      <c r="G90" t="str">
        <f t="shared" si="3"/>
        <v/>
      </c>
      <c r="H90">
        <v>0</v>
      </c>
    </row>
  </sheetData>
  <phoneticPr fontId="1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C1"/>
  <sheetViews>
    <sheetView workbookViewId="0">
      <selection activeCell="A2" sqref="A2:C2"/>
    </sheetView>
  </sheetViews>
  <sheetFormatPr baseColWidth="10" defaultRowHeight="14" x14ac:dyDescent="0.2"/>
  <cols>
    <col min="1" max="1" width="15.140625" bestFit="1" customWidth="1"/>
    <col min="2" max="2" width="15.140625" customWidth="1"/>
    <col min="3" max="3" width="55.140625" bestFit="1" customWidth="1"/>
  </cols>
  <sheetData>
    <row r="1" spans="1:3" x14ac:dyDescent="0.2">
      <c r="A1" s="73" t="s">
        <v>963</v>
      </c>
      <c r="B1" s="73" t="s">
        <v>296</v>
      </c>
      <c r="C1" s="73" t="s">
        <v>350</v>
      </c>
    </row>
  </sheetData>
  <phoneticPr fontId="8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Copyright</vt:lpstr>
      <vt:lpstr>State</vt:lpstr>
      <vt:lpstr>County</vt:lpstr>
      <vt:lpstr>Town</vt:lpstr>
      <vt:lpstr>Party</vt:lpstr>
      <vt:lpstr>Statistics</vt:lpstr>
      <vt:lpstr>Graphs</vt:lpstr>
      <vt:lpstr>Candidates</vt:lpstr>
      <vt:lpstr>Notes</vt:lpstr>
      <vt:lpstr>Sources</vt:lpstr>
      <vt:lpstr>Update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>Microsoft Office User</cp:lastModifiedBy>
  <dcterms:created xsi:type="dcterms:W3CDTF">1999-02-06T16:15:59Z</dcterms:created>
  <dcterms:modified xsi:type="dcterms:W3CDTF">2021-04-26T02:23:50Z</dcterms:modified>
</cp:coreProperties>
</file>