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ang\Downloads\"/>
    </mc:Choice>
  </mc:AlternateContent>
  <xr:revisionPtr revIDLastSave="0" documentId="13_ncr:1_{629A1F3E-214D-46F6-95AF-06AC06F58013}" xr6:coauthVersionLast="36" xr6:coauthVersionMax="46" xr10:uidLastSave="{00000000-0000-0000-0000-000000000000}"/>
  <bookViews>
    <workbookView xWindow="0" yWindow="0" windowWidth="14388" windowHeight="4608" xr2:uid="{00000000-000D-0000-FFFF-FFFF00000000}"/>
  </bookViews>
  <sheets>
    <sheet name="pop" sheetId="1" r:id="rId1"/>
  </sheets>
  <calcPr calcId="191029"/>
</workbook>
</file>

<file path=xl/calcChain.xml><?xml version="1.0" encoding="utf-8"?>
<calcChain xmlns="http://schemas.openxmlformats.org/spreadsheetml/2006/main">
  <c r="E54" i="1" l="1"/>
  <c r="D54" i="1"/>
  <c r="I54" i="1" s="1"/>
  <c r="H52" i="1"/>
  <c r="H45" i="1"/>
  <c r="H48" i="1"/>
  <c r="H49" i="1"/>
  <c r="H47" i="1"/>
  <c r="H41" i="1"/>
  <c r="H50" i="1"/>
  <c r="H51" i="1"/>
  <c r="H42" i="1"/>
  <c r="H43" i="1"/>
  <c r="H46" i="1"/>
  <c r="H44" i="1"/>
  <c r="H40" i="1"/>
  <c r="H39" i="1"/>
  <c r="H35" i="1"/>
  <c r="H28" i="1"/>
  <c r="H25" i="1"/>
  <c r="H27" i="1"/>
  <c r="H38" i="1"/>
  <c r="H20" i="1"/>
  <c r="H37" i="1"/>
  <c r="H18" i="1"/>
  <c r="H6" i="1"/>
  <c r="H34" i="1"/>
  <c r="H31" i="1"/>
  <c r="H36" i="1"/>
  <c r="H19" i="1"/>
  <c r="H13" i="1"/>
  <c r="H24" i="1"/>
  <c r="H29" i="1"/>
  <c r="H21" i="1"/>
  <c r="H15" i="1"/>
  <c r="H22" i="1"/>
  <c r="H33" i="1"/>
  <c r="H10" i="1"/>
  <c r="H32" i="1"/>
  <c r="H12" i="1"/>
  <c r="H9" i="1"/>
  <c r="H23" i="1"/>
  <c r="H16" i="1"/>
  <c r="H5" i="1"/>
  <c r="H4" i="1"/>
  <c r="H30" i="1"/>
  <c r="H7" i="1"/>
  <c r="H8" i="1"/>
  <c r="H11" i="1"/>
  <c r="H26" i="1"/>
  <c r="H14" i="1"/>
  <c r="H17" i="1"/>
  <c r="H2" i="1"/>
  <c r="H3" i="1"/>
  <c r="H54" i="1" l="1"/>
  <c r="AB36" i="1"/>
  <c r="AB52" i="1"/>
  <c r="AB43" i="1"/>
  <c r="AB6" i="1"/>
  <c r="AB46" i="1"/>
  <c r="AB16" i="1"/>
  <c r="AB38" i="1"/>
  <c r="AB50" i="1"/>
  <c r="AB28" i="1"/>
  <c r="AB14" i="1"/>
  <c r="AB29" i="1"/>
  <c r="AB4" i="1"/>
  <c r="AB18" i="1"/>
  <c r="AB21" i="1"/>
  <c r="AB22" i="1"/>
  <c r="AB19" i="1"/>
  <c r="AB27" i="1"/>
  <c r="AB32" i="1"/>
  <c r="AB8" i="1"/>
  <c r="AB7" i="1"/>
  <c r="AB9" i="1"/>
  <c r="AB15" i="1"/>
  <c r="AB40" i="1"/>
  <c r="AB35" i="1"/>
  <c r="AB37" i="1"/>
  <c r="AB23" i="1"/>
  <c r="AB47" i="1"/>
  <c r="AB33" i="1"/>
  <c r="AB3" i="1"/>
  <c r="AB31" i="1"/>
  <c r="AB2" i="1"/>
  <c r="AB49" i="1"/>
  <c r="AB30" i="1"/>
  <c r="AB10" i="1"/>
  <c r="AB44" i="1"/>
  <c r="AB39" i="1"/>
  <c r="AB5" i="1"/>
  <c r="AB17" i="1"/>
  <c r="AB48" i="1"/>
  <c r="AB42" i="1"/>
  <c r="AB20" i="1"/>
  <c r="AB51" i="1"/>
  <c r="AB24" i="1"/>
  <c r="AB26" i="1"/>
  <c r="AB13" i="1"/>
  <c r="AB25" i="1"/>
  <c r="AB34" i="1"/>
  <c r="AB12" i="1"/>
  <c r="AB41" i="1"/>
  <c r="AB11" i="1"/>
  <c r="U36" i="1"/>
  <c r="U52" i="1"/>
  <c r="U43" i="1"/>
  <c r="U6" i="1"/>
  <c r="U46" i="1"/>
  <c r="U16" i="1"/>
  <c r="U38" i="1"/>
  <c r="U50" i="1"/>
  <c r="U28" i="1"/>
  <c r="U14" i="1"/>
  <c r="U29" i="1"/>
  <c r="U4" i="1"/>
  <c r="U18" i="1"/>
  <c r="U21" i="1"/>
  <c r="U22" i="1"/>
  <c r="U19" i="1"/>
  <c r="U27" i="1"/>
  <c r="U32" i="1"/>
  <c r="U8" i="1"/>
  <c r="U7" i="1"/>
  <c r="U9" i="1"/>
  <c r="U15" i="1"/>
  <c r="U40" i="1"/>
  <c r="U35" i="1"/>
  <c r="U37" i="1"/>
  <c r="U23" i="1"/>
  <c r="U47" i="1"/>
  <c r="U33" i="1"/>
  <c r="U3" i="1"/>
  <c r="U31" i="1"/>
  <c r="U2" i="1"/>
  <c r="U49" i="1"/>
  <c r="U30" i="1"/>
  <c r="U10" i="1"/>
  <c r="U44" i="1"/>
  <c r="U39" i="1"/>
  <c r="U5" i="1"/>
  <c r="U17" i="1"/>
  <c r="U48" i="1"/>
  <c r="U42" i="1"/>
  <c r="U20" i="1"/>
  <c r="U51" i="1"/>
  <c r="U24" i="1"/>
  <c r="U26" i="1"/>
  <c r="U13" i="1"/>
  <c r="U25" i="1"/>
  <c r="U34" i="1"/>
  <c r="U12" i="1"/>
  <c r="U41" i="1"/>
  <c r="U11" i="1"/>
  <c r="I36" i="1"/>
  <c r="I52" i="1"/>
  <c r="I43" i="1"/>
  <c r="I6" i="1"/>
  <c r="I46" i="1"/>
  <c r="I16" i="1"/>
  <c r="I38" i="1"/>
  <c r="I50" i="1"/>
  <c r="I28" i="1"/>
  <c r="I14" i="1"/>
  <c r="I29" i="1"/>
  <c r="I4" i="1"/>
  <c r="I18" i="1"/>
  <c r="I21" i="1"/>
  <c r="I22" i="1"/>
  <c r="I19" i="1"/>
  <c r="I27" i="1"/>
  <c r="I32" i="1"/>
  <c r="I8" i="1"/>
  <c r="I7" i="1"/>
  <c r="I9" i="1"/>
  <c r="I15" i="1"/>
  <c r="I40" i="1"/>
  <c r="I35" i="1"/>
  <c r="I37" i="1"/>
  <c r="I23" i="1"/>
  <c r="I47" i="1"/>
  <c r="I33" i="1"/>
  <c r="I3" i="1"/>
  <c r="I31" i="1"/>
  <c r="I2" i="1"/>
  <c r="I49" i="1"/>
  <c r="I30" i="1"/>
  <c r="I10" i="1"/>
  <c r="I44" i="1"/>
  <c r="I39" i="1"/>
  <c r="I5" i="1"/>
  <c r="I17" i="1"/>
  <c r="I48" i="1"/>
  <c r="I42" i="1"/>
  <c r="I20" i="1"/>
  <c r="I51" i="1"/>
  <c r="I24" i="1"/>
  <c r="I26" i="1"/>
  <c r="I13" i="1"/>
  <c r="I25" i="1"/>
  <c r="I34" i="1"/>
  <c r="I12" i="1"/>
  <c r="I41" i="1"/>
  <c r="I11" i="1"/>
  <c r="D45" i="1"/>
  <c r="F45" i="1" s="1"/>
  <c r="G45" i="1" s="1"/>
  <c r="L36" i="1"/>
  <c r="L52" i="1"/>
  <c r="L43" i="1"/>
  <c r="L6" i="1"/>
  <c r="L46" i="1"/>
  <c r="L16" i="1"/>
  <c r="L38" i="1"/>
  <c r="L45" i="1"/>
  <c r="L50" i="1"/>
  <c r="L28" i="1"/>
  <c r="L14" i="1"/>
  <c r="L29" i="1"/>
  <c r="L4" i="1"/>
  <c r="L18" i="1"/>
  <c r="L21" i="1"/>
  <c r="L22" i="1"/>
  <c r="L19" i="1"/>
  <c r="L27" i="1"/>
  <c r="L32" i="1"/>
  <c r="L8" i="1"/>
  <c r="L7" i="1"/>
  <c r="L9" i="1"/>
  <c r="L15" i="1"/>
  <c r="L40" i="1"/>
  <c r="L35" i="1"/>
  <c r="L37" i="1"/>
  <c r="L23" i="1"/>
  <c r="L47" i="1"/>
  <c r="L33" i="1"/>
  <c r="L3" i="1"/>
  <c r="L31" i="1"/>
  <c r="L2" i="1"/>
  <c r="L49" i="1"/>
  <c r="L30" i="1"/>
  <c r="L10" i="1"/>
  <c r="L44" i="1"/>
  <c r="L39" i="1"/>
  <c r="L5" i="1"/>
  <c r="L17" i="1"/>
  <c r="L48" i="1"/>
  <c r="L42" i="1"/>
  <c r="L20" i="1"/>
  <c r="L51" i="1"/>
  <c r="L24" i="1"/>
  <c r="L26" i="1"/>
  <c r="L13" i="1"/>
  <c r="L25" i="1"/>
  <c r="L34" i="1"/>
  <c r="L12" i="1"/>
  <c r="L41" i="1"/>
  <c r="N52" i="1"/>
  <c r="O52" i="1" s="1"/>
  <c r="N43" i="1"/>
  <c r="O43" i="1" s="1"/>
  <c r="N6" i="1"/>
  <c r="O6" i="1" s="1"/>
  <c r="N46" i="1"/>
  <c r="O46" i="1" s="1"/>
  <c r="N16" i="1"/>
  <c r="O16" i="1" s="1"/>
  <c r="N38" i="1"/>
  <c r="O38" i="1" s="1"/>
  <c r="N50" i="1"/>
  <c r="O50" i="1" s="1"/>
  <c r="N28" i="1"/>
  <c r="O28" i="1" s="1"/>
  <c r="N14" i="1"/>
  <c r="O14" i="1" s="1"/>
  <c r="N29" i="1"/>
  <c r="O29" i="1" s="1"/>
  <c r="N4" i="1"/>
  <c r="O4" i="1" s="1"/>
  <c r="N18" i="1"/>
  <c r="O18" i="1" s="1"/>
  <c r="N21" i="1"/>
  <c r="O21" i="1" s="1"/>
  <c r="N22" i="1"/>
  <c r="O22" i="1" s="1"/>
  <c r="N19" i="1"/>
  <c r="O19" i="1" s="1"/>
  <c r="N27" i="1"/>
  <c r="O27" i="1" s="1"/>
  <c r="N32" i="1"/>
  <c r="O32" i="1" s="1"/>
  <c r="N8" i="1"/>
  <c r="O8" i="1" s="1"/>
  <c r="N7" i="1"/>
  <c r="O7" i="1" s="1"/>
  <c r="N9" i="1"/>
  <c r="O9" i="1" s="1"/>
  <c r="N15" i="1"/>
  <c r="O15" i="1" s="1"/>
  <c r="N40" i="1"/>
  <c r="O40" i="1" s="1"/>
  <c r="N35" i="1"/>
  <c r="O35" i="1" s="1"/>
  <c r="N37" i="1"/>
  <c r="O37" i="1" s="1"/>
  <c r="N23" i="1"/>
  <c r="O23" i="1" s="1"/>
  <c r="N47" i="1"/>
  <c r="O47" i="1" s="1"/>
  <c r="N33" i="1"/>
  <c r="O33" i="1" s="1"/>
  <c r="N3" i="1"/>
  <c r="O3" i="1" s="1"/>
  <c r="N31" i="1"/>
  <c r="O31" i="1" s="1"/>
  <c r="N2" i="1"/>
  <c r="O2" i="1" s="1"/>
  <c r="N49" i="1"/>
  <c r="O49" i="1" s="1"/>
  <c r="N30" i="1"/>
  <c r="O30" i="1" s="1"/>
  <c r="N10" i="1"/>
  <c r="O10" i="1" s="1"/>
  <c r="N44" i="1"/>
  <c r="O44" i="1" s="1"/>
  <c r="N39" i="1"/>
  <c r="O39" i="1" s="1"/>
  <c r="N5" i="1"/>
  <c r="O5" i="1" s="1"/>
  <c r="N17" i="1"/>
  <c r="O17" i="1" s="1"/>
  <c r="N48" i="1"/>
  <c r="O48" i="1" s="1"/>
  <c r="N42" i="1"/>
  <c r="O42" i="1" s="1"/>
  <c r="N20" i="1"/>
  <c r="O20" i="1" s="1"/>
  <c r="N51" i="1"/>
  <c r="O51" i="1" s="1"/>
  <c r="N24" i="1"/>
  <c r="O24" i="1" s="1"/>
  <c r="N26" i="1"/>
  <c r="O26" i="1" s="1"/>
  <c r="N13" i="1"/>
  <c r="O13" i="1" s="1"/>
  <c r="N25" i="1"/>
  <c r="O25" i="1" s="1"/>
  <c r="N34" i="1"/>
  <c r="O34" i="1" s="1"/>
  <c r="N12" i="1"/>
  <c r="O12" i="1" s="1"/>
  <c r="N41" i="1"/>
  <c r="O41" i="1" s="1"/>
  <c r="F36" i="1"/>
  <c r="G36" i="1" s="1"/>
  <c r="F52" i="1"/>
  <c r="G52" i="1" s="1"/>
  <c r="F43" i="1"/>
  <c r="G43" i="1" s="1"/>
  <c r="F6" i="1"/>
  <c r="G6" i="1" s="1"/>
  <c r="F46" i="1"/>
  <c r="G46" i="1" s="1"/>
  <c r="F16" i="1"/>
  <c r="G16" i="1" s="1"/>
  <c r="F38" i="1"/>
  <c r="G38" i="1" s="1"/>
  <c r="F50" i="1"/>
  <c r="G50" i="1" s="1"/>
  <c r="F28" i="1"/>
  <c r="G28" i="1" s="1"/>
  <c r="F14" i="1"/>
  <c r="G14" i="1" s="1"/>
  <c r="F29" i="1"/>
  <c r="G29" i="1" s="1"/>
  <c r="F4" i="1"/>
  <c r="G4" i="1" s="1"/>
  <c r="F18" i="1"/>
  <c r="G18" i="1" s="1"/>
  <c r="F21" i="1"/>
  <c r="G21" i="1" s="1"/>
  <c r="F22" i="1"/>
  <c r="G22" i="1" s="1"/>
  <c r="F19" i="1"/>
  <c r="G19" i="1" s="1"/>
  <c r="F27" i="1"/>
  <c r="G27" i="1" s="1"/>
  <c r="F32" i="1"/>
  <c r="G32" i="1" s="1"/>
  <c r="F8" i="1"/>
  <c r="G8" i="1" s="1"/>
  <c r="F7" i="1"/>
  <c r="G7" i="1" s="1"/>
  <c r="F9" i="1"/>
  <c r="G9" i="1" s="1"/>
  <c r="F15" i="1"/>
  <c r="G15" i="1" s="1"/>
  <c r="F40" i="1"/>
  <c r="G40" i="1" s="1"/>
  <c r="F35" i="1"/>
  <c r="G35" i="1" s="1"/>
  <c r="F37" i="1"/>
  <c r="G37" i="1" s="1"/>
  <c r="F23" i="1"/>
  <c r="G23" i="1" s="1"/>
  <c r="F47" i="1"/>
  <c r="G47" i="1" s="1"/>
  <c r="F33" i="1"/>
  <c r="G33" i="1" s="1"/>
  <c r="F3" i="1"/>
  <c r="G3" i="1" s="1"/>
  <c r="F31" i="1"/>
  <c r="G31" i="1" s="1"/>
  <c r="F2" i="1"/>
  <c r="G2" i="1" s="1"/>
  <c r="F49" i="1"/>
  <c r="G49" i="1" s="1"/>
  <c r="F30" i="1"/>
  <c r="G30" i="1" s="1"/>
  <c r="F10" i="1"/>
  <c r="G10" i="1" s="1"/>
  <c r="F44" i="1"/>
  <c r="G44" i="1" s="1"/>
  <c r="F39" i="1"/>
  <c r="G39" i="1" s="1"/>
  <c r="F5" i="1"/>
  <c r="G5" i="1" s="1"/>
  <c r="F17" i="1"/>
  <c r="G17" i="1" s="1"/>
  <c r="F48" i="1"/>
  <c r="G48" i="1" s="1"/>
  <c r="F42" i="1"/>
  <c r="G42" i="1" s="1"/>
  <c r="F20" i="1"/>
  <c r="G20" i="1" s="1"/>
  <c r="F51" i="1"/>
  <c r="G51" i="1" s="1"/>
  <c r="F24" i="1"/>
  <c r="G24" i="1" s="1"/>
  <c r="F26" i="1"/>
  <c r="G26" i="1" s="1"/>
  <c r="F13" i="1"/>
  <c r="G13" i="1" s="1"/>
  <c r="F25" i="1"/>
  <c r="G25" i="1" s="1"/>
  <c r="F34" i="1"/>
  <c r="G34" i="1" s="1"/>
  <c r="F12" i="1"/>
  <c r="G12" i="1" s="1"/>
  <c r="F41" i="1"/>
  <c r="G41" i="1" s="1"/>
  <c r="N36" i="1"/>
  <c r="O36" i="1" s="1"/>
  <c r="N11" i="1"/>
  <c r="O11" i="1" s="1"/>
  <c r="L11" i="1"/>
  <c r="F11" i="1"/>
  <c r="G11" i="1" s="1"/>
  <c r="AC17" i="1" l="1"/>
  <c r="AC7" i="1"/>
  <c r="AC37" i="1"/>
  <c r="AB45" i="1"/>
  <c r="AC45" i="1" s="1"/>
  <c r="I45" i="1"/>
  <c r="I53" i="1" s="1"/>
  <c r="U45" i="1"/>
  <c r="AC8" i="1" l="1"/>
  <c r="AC13" i="1"/>
  <c r="AC27" i="1"/>
  <c r="AC4" i="1"/>
  <c r="AC31" i="1"/>
  <c r="AC52" i="1"/>
  <c r="AC33" i="1"/>
  <c r="AC25" i="1"/>
  <c r="AC14" i="1"/>
  <c r="AC39" i="1"/>
  <c r="AC38" i="1"/>
  <c r="AC11" i="1"/>
  <c r="AC9" i="1"/>
  <c r="AC20" i="1"/>
  <c r="AC43" i="1"/>
  <c r="AC3" i="1"/>
  <c r="AC50" i="1"/>
  <c r="AC29" i="1"/>
  <c r="AC5" i="1"/>
  <c r="AC19" i="1"/>
  <c r="AC32" i="1"/>
  <c r="AC47" i="1"/>
  <c r="AC30" i="1"/>
  <c r="AC35" i="1"/>
  <c r="AC23" i="1"/>
  <c r="AC36" i="1"/>
  <c r="AC10" i="1"/>
  <c r="AC21" i="1"/>
  <c r="X54" i="1"/>
  <c r="AC41" i="1"/>
  <c r="AC24" i="1"/>
  <c r="AC46" i="1"/>
  <c r="AC2" i="1"/>
  <c r="AC42" i="1"/>
  <c r="AC28" i="1"/>
  <c r="AC51" i="1"/>
  <c r="AC6" i="1"/>
  <c r="AC18" i="1"/>
  <c r="AC15" i="1"/>
  <c r="AC48" i="1"/>
  <c r="AC12" i="1"/>
  <c r="AC34" i="1"/>
  <c r="W54" i="1"/>
  <c r="Y54" i="1"/>
  <c r="AB54" i="1"/>
  <c r="AA54" i="1"/>
  <c r="AC26" i="1"/>
  <c r="AC22" i="1"/>
  <c r="AC44" i="1"/>
  <c r="AC16" i="1"/>
  <c r="AC40" i="1"/>
  <c r="AC49" i="1"/>
  <c r="Z54" i="1"/>
  <c r="V54" i="1"/>
  <c r="AC54" i="1" l="1"/>
</calcChain>
</file>

<file path=xl/sharedStrings.xml><?xml version="1.0" encoding="utf-8"?>
<sst xmlns="http://schemas.openxmlformats.org/spreadsheetml/2006/main" count="582" uniqueCount="144">
  <si>
    <t>pop2010</t>
  </si>
  <si>
    <t>pop2020</t>
  </si>
  <si>
    <t>ec2010</t>
  </si>
  <si>
    <t>ec2020</t>
  </si>
  <si>
    <t>ec_change</t>
  </si>
  <si>
    <t>popchange</t>
  </si>
  <si>
    <t>Alabama</t>
  </si>
  <si>
    <t>Trump</t>
  </si>
  <si>
    <t>Alaska</t>
  </si>
  <si>
    <t>Arizona</t>
  </si>
  <si>
    <t>Biden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</si>
  <si>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</si>
  <si>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</si>
  <si>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</si>
  <si>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</si>
  <si>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</si>
  <si>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</si>
  <si>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</si>
  <si>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</si>
  <si>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</si>
  <si>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</si>
  <si>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</si>
  <si>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</si>
  <si>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</si>
  <si>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</si>
  <si>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</si>
  <si>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</si>
  <si>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</si>
  <si>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</si>
  <si>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</si>
  <si>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</si>
  <si>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</si>
  <si>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</si>
  <si>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</si>
  <si>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</si>
  <si>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</si>
  <si>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</si>
  <si>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</si>
  <si>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</si>
  <si>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</si>
  <si>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</si>
  <si>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</si>
  <si>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</si>
  <si>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</si>
  <si>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</si>
  <si>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</si>
  <si>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</si>
  <si>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</si>
  <si>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</si>
  <si>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</si>
  <si>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</si>
  <si>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</si>
  <si>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</si>
  <si>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</si>
  <si>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</si>
  <si>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</si>
  <si>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</si>
  <si>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</si>
  <si>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</si>
  <si>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WY</t>
  </si>
  <si>
    <t>WI</t>
  </si>
  <si>
    <t>WV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</si>
  <si>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</si>
  <si>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</si>
  <si>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</si>
  <si>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</si>
  <si>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</si>
  <si>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</si>
  <si>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</si>
  <si>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</si>
  <si>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</si>
  <si>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</si>
  <si>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</si>
  <si>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</si>
  <si>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</si>
  <si>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</si>
  <si>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</si>
  <si>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</si>
  <si>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</si>
  <si>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</si>
  <si>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NH</t>
  </si>
  <si>
    <t>NV</t>
  </si>
  <si>
    <t>NE</t>
  </si>
  <si>
    <t>MT</t>
  </si>
  <si>
    <t>MO</t>
  </si>
  <si>
    <t>MS</t>
  </si>
  <si>
    <t>MN</t>
  </si>
  <si>
    <t>MI</t>
  </si>
  <si>
    <t>MA</t>
  </si>
  <si>
    <t>MD</t>
  </si>
  <si>
    <t>ME</t>
  </si>
  <si>
    <t>LA</t>
  </si>
  <si>
    <t>KY</t>
  </si>
  <si>
    <t>KS</t>
  </si>
  <si>
    <t>IA</t>
  </si>
  <si>
    <t>IN</t>
  </si>
  <si>
    <t>IL</t>
  </si>
  <si>
    <t>ID</t>
  </si>
  <si>
    <t>HI</t>
  </si>
  <si>
    <t>GA</t>
  </si>
  <si>
    <t>FL</t>
  </si>
  <si>
    <t>DC</t>
  </si>
  <si>
    <t>DE</t>
  </si>
  <si>
    <t>CT</t>
  </si>
  <si>
    <t>CO</t>
  </si>
  <si>
    <t>CA</t>
  </si>
  <si>
    <t>AR</t>
  </si>
  <si>
    <t>AZ</t>
  </si>
  <si>
    <t>AL</t>
  </si>
  <si>
    <t>AK</t>
  </si>
  <si>
    <t>abv</t>
  </si>
  <si>
    <t>popchange_per</t>
  </si>
  <si>
    <t>house_seats_2010</t>
  </si>
  <si>
    <t>tot_covid_cases_4_1_20</t>
  </si>
  <si>
    <t>land_area_miles</t>
  </si>
  <si>
    <t>tot_covid_death_4_1_20</t>
  </si>
  <si>
    <t>new_covid_death_4_1_20</t>
  </si>
  <si>
    <t>popdiff_pct</t>
  </si>
  <si>
    <t>popdiff</t>
  </si>
  <si>
    <t>GOTC_rank</t>
  </si>
  <si>
    <t>State</t>
  </si>
  <si>
    <t>House_2020</t>
  </si>
  <si>
    <t>Density</t>
  </si>
  <si>
    <t>Density_rank</t>
  </si>
  <si>
    <t>Hispanic%</t>
  </si>
  <si>
    <t>Hispanic_rank</t>
  </si>
  <si>
    <t>Biden%</t>
  </si>
  <si>
    <t>Biden_rank</t>
  </si>
  <si>
    <t>Count_funding</t>
  </si>
  <si>
    <t>GOTC_per_capita</t>
  </si>
  <si>
    <t>pop20_est</t>
  </si>
  <si>
    <t>New</t>
  </si>
  <si>
    <t>Pres2020</t>
  </si>
  <si>
    <t>correlations:</t>
  </si>
  <si>
    <t>ranked r in bold</t>
  </si>
  <si>
    <t xml:space="preserve">column E source: </t>
  </si>
  <si>
    <t>https://www2.census.gov/programs-surveys/popest/datasets/2010-2020/state/totals/nst-est2020-popchg2010-2020.csv</t>
  </si>
  <si>
    <t>linked from:</t>
  </si>
  <si>
    <t>https://www.census.gov/programs-surveys/popest/technical-documentation/research/evaluation-estimates/2020-evaluation-estimates/2010s-state-total.html</t>
  </si>
  <si>
    <t xml:space="preserve">column D source: </t>
  </si>
  <si>
    <t>https://www2.census.gov/programs-surveys/decennial/2020/data/apportionment/apportionment-2020-table01.xlsx</t>
  </si>
  <si>
    <t>https://www.census.gov/data/tables/2020/dec/2020-apportionment-data.html</t>
  </si>
  <si>
    <t>&lt;median%</t>
  </si>
  <si>
    <t>&lt;total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</si>
</sst>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18" fillId="0" borderId="0" xfId="0" applyFont="1"/>
    <xf numFmtId="4" fontId="0" fillId="0" borderId="0" xfId="0" applyNumberFormat="1"/>
    <xf numFmtId="164" fontId="0" fillId="0" borderId="0" xfId="42" applyNumberFormat="1" applyFont="1"/>
    <xf numFmtId="165" fontId="0" fillId="0" borderId="0" xfId="0" applyNumberFormat="1"/>
    <xf numFmtId="166" fontId="0" fillId="0" borderId="0" xfId="0" applyNumberFormat="1"/>
    <xf numFmtId="166" fontId="0" fillId="0" borderId="0" xfId="42" applyNumberFormat="1" applyFont="1"/>
    <xf numFmtId="0" fontId="0" fillId="0" borderId="0" xfId="0" applyFill="1"/>
    <xf numFmtId="167" fontId="0" fillId="0" borderId="0" xfId="43" applyNumberFormat="1" applyFont="1"/>
    <xf numFmtId="0" fontId="16" fillId="0" borderId="0" xfId="0" applyFont="1"/>
    <xf numFmtId="165" fontId="16" fillId="0" borderId="0" xfId="0" applyNumberFormat="1" applyFont="1"/>
    <xf numFmtId="166" fontId="16" fillId="0" borderId="0" xfId="0" applyNumberFormat="1" applyFont="1"/>
    <xf numFmtId="167" fontId="16" fillId="0" borderId="0" xfId="43" applyNumberFormat="1" applyFont="1"/>
    <xf numFmtId="164" fontId="16" fillId="0" borderId="0" xfId="42" applyNumberFormat="1" applyFont="1"/>
    <xf numFmtId="0" fontId="16" fillId="0" borderId="0" xfId="43" applyNumberFormat="1" applyFont="1"/>
    <xf numFmtId="2" fontId="16" fillId="0" borderId="0" xfId="0" applyNumberFormat="1" applyFont="1"/>
    <xf numFmtId="2" fontId="16" fillId="0" borderId="0" xfId="0" applyNumberFormat="1" applyFont="1" applyAlignment="1">
      <alignment horizontal="right"/>
    </xf>
    <xf numFmtId="2" fontId="0" fillId="0" borderId="0" xfId="0" applyNumberFormat="1" applyFont="1"/>
    <xf numFmtId="165" fontId="16" fillId="0" borderId="0" xfId="0" applyNumberFormat="1" applyFont="1" applyAlignment="1">
      <alignment horizontal="right"/>
    </xf>
    <xf numFmtId="0" fontId="0" fillId="33" borderId="0" xfId="0" applyFill="1"/>
    <xf numFmtId="166" fontId="0" fillId="33" borderId="0" xfId="42" applyNumberFormat="1" applyFont="1" applyFill="1"/>
    <xf numFmtId="166" fontId="0" fillId="33" borderId="0" xfId="0" applyNumberFormat="1" applyFill="1"/>
    <xf numFmtId="0" fontId="19" fillId="0" borderId="0" xfId="44"/>
    <xf numFmtId="0" fontId="16" fillId="0" borderId="0" xfId="0" applyFon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data/tables/2020/dec/2020-apportionment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workbookViewId="0">
      <pane ySplit="1" topLeftCell="A26" activePane="bottomLeft" state="frozen"/>
      <selection pane="bottomLeft" activeCell="K53" sqref="K53:K54"/>
    </sheetView>
  </sheetViews>
  <sheetFormatPr defaultColWidth="11" defaultRowHeight="15.6" x14ac:dyDescent="0.3"/>
  <cols>
    <col min="1" max="1" width="17" customWidth="1"/>
    <col min="2" max="2" width="0" hidden="1" customWidth="1"/>
    <col min="3" max="3" width="2.8984375" hidden="1" customWidth="1"/>
    <col min="6" max="7" width="11" hidden="1" customWidth="1"/>
    <col min="8" max="8" width="9" customWidth="1"/>
    <col min="10" max="10" width="0" hidden="1" customWidth="1"/>
    <col min="11" max="11" width="11.19921875" customWidth="1"/>
    <col min="12" max="12" width="6.5" customWidth="1"/>
    <col min="13" max="15" width="0" hidden="1" customWidth="1"/>
    <col min="16" max="16" width="6.59765625" customWidth="1"/>
    <col min="17" max="17" width="6.09765625" hidden="1" customWidth="1"/>
    <col min="18" max="18" width="8.3984375" hidden="1" customWidth="1"/>
    <col min="19" max="20" width="0" hidden="1" customWidth="1"/>
    <col min="21" max="21" width="7.69921875" style="5" customWidth="1"/>
    <col min="22" max="22" width="5.3984375" customWidth="1"/>
    <col min="23" max="23" width="9.19921875" customWidth="1"/>
    <col min="24" max="24" width="7.3984375" customWidth="1"/>
    <col min="25" max="25" width="7.19921875" style="6" customWidth="1"/>
    <col min="26" max="26" width="5.09765625" customWidth="1"/>
    <col min="27" max="27" width="12.5" style="9" customWidth="1"/>
    <col min="28" max="28" width="7.5" style="4" customWidth="1"/>
  </cols>
  <sheetData>
    <row r="1" spans="1:29" x14ac:dyDescent="0.3">
      <c r="A1" s="10" t="s">
        <v>120</v>
      </c>
      <c r="B1" s="10" t="s">
        <v>110</v>
      </c>
      <c r="C1" s="10" t="s">
        <v>0</v>
      </c>
      <c r="D1" s="10" t="s">
        <v>1</v>
      </c>
      <c r="E1" s="10" t="s">
        <v>130</v>
      </c>
      <c r="F1" s="10" t="s">
        <v>5</v>
      </c>
      <c r="G1" s="10" t="s">
        <v>111</v>
      </c>
      <c r="H1" s="10" t="s">
        <v>118</v>
      </c>
      <c r="I1" s="10" t="s">
        <v>117</v>
      </c>
      <c r="J1" s="10" t="s">
        <v>112</v>
      </c>
      <c r="K1" s="10" t="s">
        <v>121</v>
      </c>
      <c r="L1" s="10" t="s">
        <v>131</v>
      </c>
      <c r="M1" s="10" t="s">
        <v>2</v>
      </c>
      <c r="N1" s="10" t="s">
        <v>3</v>
      </c>
      <c r="O1" s="10" t="s">
        <v>4</v>
      </c>
      <c r="P1" s="10" t="s">
        <v>132</v>
      </c>
      <c r="Q1" s="10" t="s">
        <v>113</v>
      </c>
      <c r="R1" s="10" t="s">
        <v>115</v>
      </c>
      <c r="S1" s="10" t="s">
        <v>116</v>
      </c>
      <c r="T1" s="10" t="s">
        <v>114</v>
      </c>
      <c r="U1" s="11" t="s">
        <v>122</v>
      </c>
      <c r="V1" s="10" t="s">
        <v>123</v>
      </c>
      <c r="W1" s="10" t="s">
        <v>124</v>
      </c>
      <c r="X1" s="10" t="s">
        <v>125</v>
      </c>
      <c r="Y1" s="12" t="s">
        <v>126</v>
      </c>
      <c r="Z1" s="10" t="s">
        <v>127</v>
      </c>
      <c r="AA1" s="13" t="s">
        <v>128</v>
      </c>
      <c r="AB1" s="14" t="s">
        <v>129</v>
      </c>
      <c r="AC1" s="15" t="s">
        <v>119</v>
      </c>
    </row>
    <row r="2" spans="1:29" x14ac:dyDescent="0.3">
      <c r="A2" s="8" t="s">
        <v>40</v>
      </c>
      <c r="B2" t="s">
        <v>77</v>
      </c>
      <c r="C2">
        <v>19421055</v>
      </c>
      <c r="D2" s="1">
        <v>20215751</v>
      </c>
      <c r="E2">
        <v>19336776</v>
      </c>
      <c r="F2">
        <f>D2-C2</f>
        <v>794696</v>
      </c>
      <c r="G2">
        <f>F2/C2*100</f>
        <v>4.0919301242903643</v>
      </c>
      <c r="H2">
        <f>D2-E2</f>
        <v>878975</v>
      </c>
      <c r="I2" s="7">
        <f>(D2-E2)/E2</f>
        <v>4.5456129811919009E-2</v>
      </c>
      <c r="J2">
        <v>27</v>
      </c>
      <c r="K2">
        <v>26</v>
      </c>
      <c r="L2">
        <f>K2-J2</f>
        <v>-1</v>
      </c>
      <c r="M2">
        <v>29</v>
      </c>
      <c r="N2">
        <f>K2+2</f>
        <v>28</v>
      </c>
      <c r="O2">
        <f>N2-M2</f>
        <v>-1</v>
      </c>
      <c r="P2" t="s">
        <v>10</v>
      </c>
      <c r="Q2">
        <v>84735</v>
      </c>
      <c r="R2">
        <v>1672</v>
      </c>
      <c r="S2">
        <v>365</v>
      </c>
      <c r="T2" s="3">
        <v>47126.400000000001</v>
      </c>
      <c r="U2" s="5">
        <f>D2/T2</f>
        <v>428.96870968289534</v>
      </c>
      <c r="V2">
        <v>8</v>
      </c>
      <c r="W2">
        <v>19.3</v>
      </c>
      <c r="X2">
        <v>9</v>
      </c>
      <c r="Y2" s="6">
        <v>0.6171683</v>
      </c>
      <c r="Z2">
        <v>7</v>
      </c>
      <c r="AA2" s="9">
        <v>20000000</v>
      </c>
      <c r="AB2" s="4">
        <f>AA2/D2</f>
        <v>0.98932757927222192</v>
      </c>
      <c r="AC2">
        <f>RANK(AB2,AB$2:AB$52,0)</f>
        <v>10</v>
      </c>
    </row>
    <row r="3" spans="1:29" x14ac:dyDescent="0.3">
      <c r="A3" t="s">
        <v>38</v>
      </c>
      <c r="B3" t="s">
        <v>79</v>
      </c>
      <c r="C3">
        <v>8807501</v>
      </c>
      <c r="D3" s="1">
        <v>9294493</v>
      </c>
      <c r="E3">
        <v>8882371</v>
      </c>
      <c r="F3">
        <f>D3-C3</f>
        <v>486992</v>
      </c>
      <c r="G3">
        <f>F3/C3*100</f>
        <v>5.5292869112362295</v>
      </c>
      <c r="H3">
        <f>D3-E3</f>
        <v>412122</v>
      </c>
      <c r="I3" s="7">
        <f>(D3-E3)/E3</f>
        <v>4.6397746727759967E-2</v>
      </c>
      <c r="J3">
        <v>12</v>
      </c>
      <c r="K3">
        <v>12</v>
      </c>
      <c r="L3">
        <f>K3-J3</f>
        <v>0</v>
      </c>
      <c r="M3">
        <v>14</v>
      </c>
      <c r="N3">
        <f>K3+2</f>
        <v>14</v>
      </c>
      <c r="O3">
        <f>N3-M3</f>
        <v>0</v>
      </c>
      <c r="P3" t="s">
        <v>10</v>
      </c>
      <c r="Q3">
        <v>22255</v>
      </c>
      <c r="R3">
        <v>355</v>
      </c>
      <c r="S3">
        <v>88</v>
      </c>
      <c r="T3" s="3">
        <v>7354.22</v>
      </c>
      <c r="U3" s="5">
        <f>D3/T3</f>
        <v>1263.8312424703095</v>
      </c>
      <c r="V3">
        <v>2</v>
      </c>
      <c r="W3">
        <v>20.9</v>
      </c>
      <c r="X3">
        <v>8</v>
      </c>
      <c r="Y3" s="6">
        <v>0.58071280000000003</v>
      </c>
      <c r="Z3">
        <v>14</v>
      </c>
      <c r="AA3" s="9">
        <v>9000000</v>
      </c>
      <c r="AB3" s="4">
        <f>AA3/D3</f>
        <v>0.96831532392353192</v>
      </c>
      <c r="AC3">
        <f>RANK(AB3,AB$2:AB$52,0)</f>
        <v>11</v>
      </c>
    </row>
    <row r="4" spans="1:29" x14ac:dyDescent="0.3">
      <c r="A4" t="s">
        <v>21</v>
      </c>
      <c r="B4" t="s">
        <v>96</v>
      </c>
      <c r="C4">
        <v>12864380</v>
      </c>
      <c r="D4" s="1">
        <v>12822739</v>
      </c>
      <c r="E4">
        <v>12587530</v>
      </c>
      <c r="F4">
        <f>D4-C4</f>
        <v>-41641</v>
      </c>
      <c r="G4">
        <f>F4/C4*100</f>
        <v>-0.32369224167818428</v>
      </c>
      <c r="H4">
        <f>D4-E4</f>
        <v>235209</v>
      </c>
      <c r="I4" s="7">
        <f>(D4-E4)/E4</f>
        <v>1.8685874035652746E-2</v>
      </c>
      <c r="J4">
        <v>18</v>
      </c>
      <c r="K4">
        <v>17</v>
      </c>
      <c r="L4">
        <f>K4-J4</f>
        <v>-1</v>
      </c>
      <c r="M4">
        <v>20</v>
      </c>
      <c r="N4">
        <f>K4+2</f>
        <v>19</v>
      </c>
      <c r="O4">
        <f>N4-M4</f>
        <v>-1</v>
      </c>
      <c r="P4" t="s">
        <v>10</v>
      </c>
      <c r="Q4">
        <v>6980</v>
      </c>
      <c r="R4">
        <v>141</v>
      </c>
      <c r="S4">
        <v>42</v>
      </c>
      <c r="T4" s="3">
        <v>55518.93</v>
      </c>
      <c r="U4" s="5">
        <f>D4/T4</f>
        <v>230.96156572181778</v>
      </c>
      <c r="V4">
        <v>13</v>
      </c>
      <c r="W4">
        <v>17.5</v>
      </c>
      <c r="X4">
        <v>10</v>
      </c>
      <c r="Y4" s="6">
        <v>0.58659039999999996</v>
      </c>
      <c r="Z4">
        <v>12</v>
      </c>
      <c r="AA4" s="9">
        <v>30500000</v>
      </c>
      <c r="AB4" s="4">
        <f>AA4/D4</f>
        <v>2.3785869774000701</v>
      </c>
      <c r="AC4">
        <f>RANK(AB4,AB$2:AB$52,0)</f>
        <v>3</v>
      </c>
    </row>
    <row r="5" spans="1:29" x14ac:dyDescent="0.3">
      <c r="A5" t="s">
        <v>46</v>
      </c>
      <c r="B5" t="s">
        <v>71</v>
      </c>
      <c r="C5">
        <v>12734905</v>
      </c>
      <c r="D5" s="1">
        <v>13011844</v>
      </c>
      <c r="E5">
        <v>12783254</v>
      </c>
      <c r="F5">
        <f>D5-C5</f>
        <v>276939</v>
      </c>
      <c r="G5">
        <f>F5/C5*100</f>
        <v>2.1746451975888319</v>
      </c>
      <c r="H5">
        <f>D5-E5</f>
        <v>228590</v>
      </c>
      <c r="I5" s="7">
        <f>(D5-E5)/E5</f>
        <v>1.7881988420162816E-2</v>
      </c>
      <c r="J5">
        <v>18</v>
      </c>
      <c r="K5">
        <v>17</v>
      </c>
      <c r="L5">
        <f>K5-J5</f>
        <v>-1</v>
      </c>
      <c r="M5">
        <v>20</v>
      </c>
      <c r="N5">
        <f>K5+2</f>
        <v>19</v>
      </c>
      <c r="O5">
        <f>N5-M5</f>
        <v>-1</v>
      </c>
      <c r="P5" t="s">
        <v>10</v>
      </c>
      <c r="Q5">
        <v>5805</v>
      </c>
      <c r="R5">
        <v>74</v>
      </c>
      <c r="S5">
        <v>11</v>
      </c>
      <c r="T5" s="3">
        <v>44742.7</v>
      </c>
      <c r="U5" s="5">
        <f>D5/T5</f>
        <v>290.81490388376204</v>
      </c>
      <c r="V5">
        <v>10</v>
      </c>
      <c r="W5">
        <v>7.8</v>
      </c>
      <c r="X5">
        <v>29</v>
      </c>
      <c r="Y5" s="6">
        <v>0.50589209999999996</v>
      </c>
      <c r="Z5">
        <v>23</v>
      </c>
      <c r="AA5" s="9">
        <v>4000000</v>
      </c>
      <c r="AB5" s="4">
        <f>AA5/D5</f>
        <v>0.30741223150231434</v>
      </c>
      <c r="AC5">
        <f>RANK(AB5,AB$2:AB$52,0)</f>
        <v>21</v>
      </c>
    </row>
    <row r="6" spans="1:29" x14ac:dyDescent="0.3">
      <c r="A6" t="s">
        <v>12</v>
      </c>
      <c r="B6" t="s">
        <v>105</v>
      </c>
      <c r="C6">
        <v>37341989</v>
      </c>
      <c r="D6" s="1">
        <v>39576757</v>
      </c>
      <c r="E6">
        <v>39368078</v>
      </c>
      <c r="F6">
        <f>D6-C6</f>
        <v>2234768</v>
      </c>
      <c r="G6">
        <f>F6/C6*100</f>
        <v>5.9845981958807819</v>
      </c>
      <c r="H6">
        <f>D6-E6</f>
        <v>208679</v>
      </c>
      <c r="I6" s="7">
        <f>(D6-E6)/E6</f>
        <v>5.3007159760250422E-3</v>
      </c>
      <c r="J6">
        <v>53</v>
      </c>
      <c r="K6">
        <v>52</v>
      </c>
      <c r="L6">
        <f>K6-J6</f>
        <v>-1</v>
      </c>
      <c r="M6">
        <v>55</v>
      </c>
      <c r="N6">
        <f>K6+2</f>
        <v>54</v>
      </c>
      <c r="O6">
        <f>N6-M6</f>
        <v>-1</v>
      </c>
      <c r="P6" t="s">
        <v>10</v>
      </c>
      <c r="Q6">
        <v>8155</v>
      </c>
      <c r="R6">
        <v>172</v>
      </c>
      <c r="S6">
        <v>0</v>
      </c>
      <c r="T6" s="3">
        <v>155779.22</v>
      </c>
      <c r="U6" s="5">
        <f>D6/T6</f>
        <v>254.05671565180515</v>
      </c>
      <c r="V6">
        <v>12</v>
      </c>
      <c r="W6">
        <v>39.4</v>
      </c>
      <c r="X6">
        <v>3</v>
      </c>
      <c r="Y6" s="6">
        <v>0.64908909999999997</v>
      </c>
      <c r="Z6">
        <v>6</v>
      </c>
      <c r="AA6" s="9">
        <v>187000000</v>
      </c>
      <c r="AB6" s="4">
        <f>AA6/D6</f>
        <v>4.7249955320998129</v>
      </c>
      <c r="AC6">
        <f>RANK(AB6,AB$2:AB$52,0)</f>
        <v>2</v>
      </c>
    </row>
    <row r="7" spans="1:29" x14ac:dyDescent="0.3">
      <c r="A7" t="s">
        <v>29</v>
      </c>
      <c r="B7" t="s">
        <v>88</v>
      </c>
      <c r="C7">
        <v>6559644</v>
      </c>
      <c r="D7" s="1">
        <v>7033469</v>
      </c>
      <c r="E7">
        <v>6893574</v>
      </c>
      <c r="F7">
        <f>D7-C7</f>
        <v>473825</v>
      </c>
      <c r="G7">
        <f>F7/C7*100</f>
        <v>7.223334071178253</v>
      </c>
      <c r="H7">
        <f>D7-E7</f>
        <v>139895</v>
      </c>
      <c r="I7" s="7">
        <f>(D7-E7)/E7</f>
        <v>2.0293537140531167E-2</v>
      </c>
      <c r="J7">
        <v>9</v>
      </c>
      <c r="K7">
        <v>9</v>
      </c>
      <c r="L7">
        <f>K7-J7</f>
        <v>0</v>
      </c>
      <c r="M7">
        <v>11</v>
      </c>
      <c r="N7">
        <f>K7+2</f>
        <v>11</v>
      </c>
      <c r="O7">
        <f>N7-M7</f>
        <v>0</v>
      </c>
      <c r="P7" t="s">
        <v>10</v>
      </c>
      <c r="Q7">
        <v>7738</v>
      </c>
      <c r="R7">
        <v>122</v>
      </c>
      <c r="S7">
        <v>33</v>
      </c>
      <c r="T7" s="3">
        <v>7800.06</v>
      </c>
      <c r="U7" s="5">
        <f>D7/T7</f>
        <v>901.71985856519052</v>
      </c>
      <c r="V7">
        <v>4</v>
      </c>
      <c r="W7">
        <v>12.4</v>
      </c>
      <c r="X7">
        <v>17</v>
      </c>
      <c r="Y7" s="6">
        <v>0.67115550000000002</v>
      </c>
      <c r="Z7">
        <v>3</v>
      </c>
      <c r="AA7" s="9">
        <v>6650000</v>
      </c>
      <c r="AB7" s="4">
        <f>AA7/D7</f>
        <v>0.94547939288564431</v>
      </c>
      <c r="AC7">
        <f>RANK(AB7,AB$2:AB$52,0)</f>
        <v>12</v>
      </c>
    </row>
    <row r="8" spans="1:29" x14ac:dyDescent="0.3">
      <c r="A8" t="s">
        <v>28</v>
      </c>
      <c r="B8" t="s">
        <v>89</v>
      </c>
      <c r="C8">
        <v>5789929</v>
      </c>
      <c r="D8" s="1">
        <v>6185278</v>
      </c>
      <c r="E8">
        <v>6055802</v>
      </c>
      <c r="F8">
        <f>D8-C8</f>
        <v>395349</v>
      </c>
      <c r="G8">
        <f>F8/C8*100</f>
        <v>6.8282184462020172</v>
      </c>
      <c r="H8">
        <f>D8-E8</f>
        <v>129476</v>
      </c>
      <c r="I8" s="7">
        <f>(D8-E8)/E8</f>
        <v>2.1380487671162299E-2</v>
      </c>
      <c r="J8">
        <v>8</v>
      </c>
      <c r="K8">
        <v>8</v>
      </c>
      <c r="L8">
        <f>K8-J8</f>
        <v>0</v>
      </c>
      <c r="M8">
        <v>10</v>
      </c>
      <c r="N8">
        <f>K8+2</f>
        <v>10</v>
      </c>
      <c r="O8">
        <f>N8-M8</f>
        <v>0</v>
      </c>
      <c r="P8" t="s">
        <v>10</v>
      </c>
      <c r="Q8">
        <v>1985</v>
      </c>
      <c r="R8">
        <v>31</v>
      </c>
      <c r="S8">
        <v>13</v>
      </c>
      <c r="T8" s="3">
        <v>9707.24</v>
      </c>
      <c r="U8" s="5">
        <f>D8/T8</f>
        <v>637.18193842946096</v>
      </c>
      <c r="V8">
        <v>6</v>
      </c>
      <c r="W8">
        <v>10.6</v>
      </c>
      <c r="X8">
        <v>23</v>
      </c>
      <c r="Y8" s="6">
        <v>0.67029050000000001</v>
      </c>
      <c r="Z8">
        <v>4</v>
      </c>
      <c r="AA8" s="9">
        <v>5000000</v>
      </c>
      <c r="AB8" s="4">
        <f>AA8/D8</f>
        <v>0.80837110312584171</v>
      </c>
      <c r="AC8">
        <f>RANK(AB8,AB$2:AB$52,0)</f>
        <v>14</v>
      </c>
    </row>
    <row r="9" spans="1:29" x14ac:dyDescent="0.3">
      <c r="A9" t="s">
        <v>30</v>
      </c>
      <c r="B9" t="s">
        <v>87</v>
      </c>
      <c r="C9">
        <v>9911626</v>
      </c>
      <c r="D9" s="1">
        <v>10084442</v>
      </c>
      <c r="E9">
        <v>9966555</v>
      </c>
      <c r="F9">
        <f>D9-C9</f>
        <v>172816</v>
      </c>
      <c r="G9">
        <f>F9/C9*100</f>
        <v>1.743568613262849</v>
      </c>
      <c r="H9">
        <f>D9-E9</f>
        <v>117887</v>
      </c>
      <c r="I9" s="7">
        <f>(D9-E9)/E9</f>
        <v>1.1828259614279959E-2</v>
      </c>
      <c r="J9">
        <v>14</v>
      </c>
      <c r="K9">
        <v>13</v>
      </c>
      <c r="L9">
        <f>K9-J9</f>
        <v>-1</v>
      </c>
      <c r="M9">
        <v>16</v>
      </c>
      <c r="N9">
        <f>K9+2</f>
        <v>15</v>
      </c>
      <c r="O9">
        <f>N9-M9</f>
        <v>-1</v>
      </c>
      <c r="P9" t="s">
        <v>10</v>
      </c>
      <c r="Q9">
        <v>9334</v>
      </c>
      <c r="R9">
        <v>337</v>
      </c>
      <c r="S9">
        <v>78</v>
      </c>
      <c r="T9" s="3">
        <v>56538.9</v>
      </c>
      <c r="U9" s="5">
        <f>D9/T9</f>
        <v>178.36289704964193</v>
      </c>
      <c r="V9">
        <v>19</v>
      </c>
      <c r="W9">
        <v>5.3</v>
      </c>
      <c r="X9">
        <v>39</v>
      </c>
      <c r="Y9" s="6">
        <v>0.51413560000000003</v>
      </c>
      <c r="Z9">
        <v>21</v>
      </c>
      <c r="AA9" s="9">
        <v>16000000</v>
      </c>
      <c r="AB9" s="4">
        <f>AA9/D9</f>
        <v>1.5866024119133215</v>
      </c>
      <c r="AC9">
        <f>RANK(AB9,AB$2:AB$52,0)</f>
        <v>7</v>
      </c>
    </row>
    <row r="10" spans="1:29" x14ac:dyDescent="0.3">
      <c r="A10" t="s">
        <v>43</v>
      </c>
      <c r="B10" t="s">
        <v>74</v>
      </c>
      <c r="C10">
        <v>11568495</v>
      </c>
      <c r="D10" s="1">
        <v>11808848</v>
      </c>
      <c r="E10">
        <v>11693217</v>
      </c>
      <c r="F10">
        <f>D10-C10</f>
        <v>240353</v>
      </c>
      <c r="G10">
        <f>F10/C10*100</f>
        <v>2.0776514144666183</v>
      </c>
      <c r="H10">
        <f>D10-E10</f>
        <v>115631</v>
      </c>
      <c r="I10" s="7">
        <f>(D10-E10)/E10</f>
        <v>9.8887243775600854E-3</v>
      </c>
      <c r="J10">
        <v>16</v>
      </c>
      <c r="K10">
        <v>15</v>
      </c>
      <c r="L10">
        <f>K10-J10</f>
        <v>-1</v>
      </c>
      <c r="M10">
        <v>18</v>
      </c>
      <c r="N10">
        <f>K10+2</f>
        <v>17</v>
      </c>
      <c r="O10">
        <f>N10-M10</f>
        <v>-1</v>
      </c>
      <c r="P10" t="s">
        <v>7</v>
      </c>
      <c r="Q10">
        <v>2547</v>
      </c>
      <c r="R10">
        <v>65</v>
      </c>
      <c r="S10">
        <v>10</v>
      </c>
      <c r="T10" s="3">
        <v>40860.69</v>
      </c>
      <c r="U10" s="5">
        <f>D10/T10</f>
        <v>289.00265756647769</v>
      </c>
      <c r="V10">
        <v>11</v>
      </c>
      <c r="W10">
        <v>4</v>
      </c>
      <c r="X10">
        <v>44</v>
      </c>
      <c r="Y10" s="6">
        <v>0.459233</v>
      </c>
      <c r="Z10">
        <v>30</v>
      </c>
      <c r="AA10" s="9">
        <v>0</v>
      </c>
      <c r="AB10" s="4">
        <f>AA10/D10</f>
        <v>0</v>
      </c>
      <c r="AC10">
        <f>RANK(AB10,AB$2:AB$52,0)</f>
        <v>29</v>
      </c>
    </row>
    <row r="11" spans="1:29" x14ac:dyDescent="0.3">
      <c r="A11" t="s">
        <v>6</v>
      </c>
      <c r="B11" t="s">
        <v>109</v>
      </c>
      <c r="C11">
        <v>4802982</v>
      </c>
      <c r="D11" s="1">
        <v>5030053</v>
      </c>
      <c r="E11">
        <v>4921532</v>
      </c>
      <c r="F11">
        <f>D11-C11</f>
        <v>227071</v>
      </c>
      <c r="G11">
        <f>F11/C11*100</f>
        <v>4.7277087442759518</v>
      </c>
      <c r="H11">
        <f>D11-E11</f>
        <v>108521</v>
      </c>
      <c r="I11" s="7">
        <f>(D11-E11)/E11</f>
        <v>2.2050247768377815E-2</v>
      </c>
      <c r="J11">
        <v>7</v>
      </c>
      <c r="K11">
        <v>7</v>
      </c>
      <c r="L11">
        <f>K11-J11</f>
        <v>0</v>
      </c>
      <c r="M11">
        <v>9</v>
      </c>
      <c r="N11">
        <f>K11+2</f>
        <v>9</v>
      </c>
      <c r="O11">
        <f>N11-M11</f>
        <v>0</v>
      </c>
      <c r="P11" t="s">
        <v>7</v>
      </c>
      <c r="Q11">
        <v>143</v>
      </c>
      <c r="R11">
        <v>3</v>
      </c>
      <c r="S11">
        <v>0</v>
      </c>
      <c r="T11" s="3">
        <v>50645.33</v>
      </c>
      <c r="U11" s="5">
        <f>D11/T11</f>
        <v>99.319186981307055</v>
      </c>
      <c r="V11">
        <v>28</v>
      </c>
      <c r="W11">
        <v>4.5</v>
      </c>
      <c r="X11">
        <v>40</v>
      </c>
      <c r="Y11" s="6">
        <v>0.3708863</v>
      </c>
      <c r="Z11">
        <v>43</v>
      </c>
      <c r="AA11" s="9">
        <v>1240000</v>
      </c>
      <c r="AB11" s="4">
        <f>AA11/D11</f>
        <v>0.2465182772428044</v>
      </c>
      <c r="AC11">
        <f>RANK(AB11,AB$2:AB$52,0)</f>
        <v>23</v>
      </c>
    </row>
    <row r="12" spans="1:29" x14ac:dyDescent="0.3">
      <c r="A12" t="s">
        <v>57</v>
      </c>
      <c r="B12" t="s">
        <v>60</v>
      </c>
      <c r="C12">
        <v>5698230</v>
      </c>
      <c r="D12" s="1">
        <v>5897473</v>
      </c>
      <c r="E12">
        <v>5832655</v>
      </c>
      <c r="F12">
        <f>D12-C12</f>
        <v>199243</v>
      </c>
      <c r="G12">
        <f>F12/C12*100</f>
        <v>3.4965770072461098</v>
      </c>
      <c r="H12">
        <f>D12-E12</f>
        <v>64818</v>
      </c>
      <c r="I12" s="7">
        <f>(D12-E12)/E12</f>
        <v>1.1112949420118283E-2</v>
      </c>
      <c r="J12">
        <v>8</v>
      </c>
      <c r="K12">
        <v>8</v>
      </c>
      <c r="L12">
        <f>K12-J12</f>
        <v>0</v>
      </c>
      <c r="M12">
        <v>10</v>
      </c>
      <c r="N12">
        <f>K12+2</f>
        <v>10</v>
      </c>
      <c r="O12">
        <f>N12-M12</f>
        <v>0</v>
      </c>
      <c r="P12" t="s">
        <v>10</v>
      </c>
      <c r="Q12">
        <v>1550</v>
      </c>
      <c r="R12">
        <v>24</v>
      </c>
      <c r="S12">
        <v>8</v>
      </c>
      <c r="T12" s="3">
        <v>54157.8</v>
      </c>
      <c r="U12" s="5">
        <f>D12/T12</f>
        <v>108.8942497664233</v>
      </c>
      <c r="V12">
        <v>26</v>
      </c>
      <c r="W12">
        <v>7.1</v>
      </c>
      <c r="X12">
        <v>33</v>
      </c>
      <c r="Y12" s="6">
        <v>0.50319060000000004</v>
      </c>
      <c r="Z12">
        <v>24</v>
      </c>
      <c r="AA12" s="9">
        <v>1000000</v>
      </c>
      <c r="AB12" s="4">
        <f>AA12/D12</f>
        <v>0.16956415061162636</v>
      </c>
      <c r="AC12">
        <f>RANK(AB12,AB$2:AB$52,0)</f>
        <v>25</v>
      </c>
    </row>
    <row r="13" spans="1:29" x14ac:dyDescent="0.3">
      <c r="A13" t="s">
        <v>54</v>
      </c>
      <c r="B13" t="s">
        <v>63</v>
      </c>
      <c r="C13">
        <v>8037736</v>
      </c>
      <c r="D13" s="1">
        <v>8654542</v>
      </c>
      <c r="E13">
        <v>8590563</v>
      </c>
      <c r="F13">
        <f>D13-C13</f>
        <v>616806</v>
      </c>
      <c r="G13">
        <f>F13/C13*100</f>
        <v>7.6738773206783604</v>
      </c>
      <c r="H13">
        <f>D13-E13</f>
        <v>63979</v>
      </c>
      <c r="I13" s="7">
        <f>(D13-E13)/E13</f>
        <v>7.4475910368156312E-3</v>
      </c>
      <c r="J13">
        <v>11</v>
      </c>
      <c r="K13">
        <v>11</v>
      </c>
      <c r="L13">
        <f>K13-J13</f>
        <v>0</v>
      </c>
      <c r="M13">
        <v>13</v>
      </c>
      <c r="N13">
        <f>K13+2</f>
        <v>13</v>
      </c>
      <c r="O13">
        <f>N13-M13</f>
        <v>0</v>
      </c>
      <c r="P13" t="s">
        <v>10</v>
      </c>
      <c r="Q13">
        <v>321</v>
      </c>
      <c r="R13">
        <v>16</v>
      </c>
      <c r="S13">
        <v>3</v>
      </c>
      <c r="T13" s="3">
        <v>39490.089999999997</v>
      </c>
      <c r="U13" s="5">
        <f>D13/T13</f>
        <v>219.15731263210594</v>
      </c>
      <c r="V13">
        <v>15</v>
      </c>
      <c r="W13">
        <v>9.6999999999999993</v>
      </c>
      <c r="X13">
        <v>27</v>
      </c>
      <c r="Y13" s="6">
        <v>0.55154689999999995</v>
      </c>
      <c r="Z13">
        <v>17</v>
      </c>
      <c r="AA13" s="9">
        <v>1500000</v>
      </c>
      <c r="AB13" s="4">
        <f>AA13/D13</f>
        <v>0.17331939691320464</v>
      </c>
      <c r="AC13">
        <f>RANK(AB13,AB$2:AB$52,0)</f>
        <v>24</v>
      </c>
    </row>
    <row r="14" spans="1:29" x14ac:dyDescent="0.3">
      <c r="A14" t="s">
        <v>19</v>
      </c>
      <c r="B14" t="s">
        <v>98</v>
      </c>
      <c r="C14">
        <v>1366862</v>
      </c>
      <c r="D14" s="1">
        <v>1460137</v>
      </c>
      <c r="E14">
        <v>1407006</v>
      </c>
      <c r="F14">
        <f>D14-C14</f>
        <v>93275</v>
      </c>
      <c r="G14">
        <f>F14/C14*100</f>
        <v>6.8240246637919553</v>
      </c>
      <c r="H14">
        <f>D14-E14</f>
        <v>53131</v>
      </c>
      <c r="I14" s="7">
        <f>(D14-E14)/E14</f>
        <v>3.7761743731014652E-2</v>
      </c>
      <c r="J14">
        <v>2</v>
      </c>
      <c r="K14">
        <v>2</v>
      </c>
      <c r="L14">
        <f>K14-J14</f>
        <v>0</v>
      </c>
      <c r="M14">
        <v>4</v>
      </c>
      <c r="N14">
        <f>K14+2</f>
        <v>4</v>
      </c>
      <c r="O14">
        <f>N14-M14</f>
        <v>0</v>
      </c>
      <c r="P14" t="s">
        <v>10</v>
      </c>
      <c r="Q14">
        <v>311</v>
      </c>
      <c r="R14">
        <v>1</v>
      </c>
      <c r="S14">
        <v>0</v>
      </c>
      <c r="T14" s="3">
        <v>6422.63</v>
      </c>
      <c r="U14" s="5">
        <f>D14/T14</f>
        <v>227.34253724720247</v>
      </c>
      <c r="V14">
        <v>14</v>
      </c>
      <c r="W14">
        <v>10.7</v>
      </c>
      <c r="X14">
        <v>22</v>
      </c>
      <c r="Y14" s="6">
        <v>0.65032659999999998</v>
      </c>
      <c r="Z14">
        <v>5</v>
      </c>
      <c r="AA14" s="9">
        <v>750000</v>
      </c>
      <c r="AB14" s="4">
        <f>AA14/D14</f>
        <v>0.51365043143211908</v>
      </c>
      <c r="AC14">
        <f>RANK(AB14,AB$2:AB$52,0)</f>
        <v>17</v>
      </c>
    </row>
    <row r="15" spans="1:29" x14ac:dyDescent="0.3">
      <c r="A15" t="s">
        <v>31</v>
      </c>
      <c r="B15" t="s">
        <v>86</v>
      </c>
      <c r="C15">
        <v>5314879</v>
      </c>
      <c r="D15" s="1">
        <v>5709752</v>
      </c>
      <c r="E15">
        <v>5657342</v>
      </c>
      <c r="F15">
        <f>D15-C15</f>
        <v>394873</v>
      </c>
      <c r="G15">
        <f>F15/C15*100</f>
        <v>7.4295764776582871</v>
      </c>
      <c r="H15">
        <f>D15-E15</f>
        <v>52410</v>
      </c>
      <c r="I15" s="7">
        <f>(D15-E15)/E15</f>
        <v>9.2640678254911936E-3</v>
      </c>
      <c r="J15">
        <v>8</v>
      </c>
      <c r="K15">
        <v>8</v>
      </c>
      <c r="L15">
        <f>K15-J15</f>
        <v>0</v>
      </c>
      <c r="M15">
        <v>10</v>
      </c>
      <c r="N15">
        <f>K15+2</f>
        <v>10</v>
      </c>
      <c r="O15">
        <f>N15-M15</f>
        <v>0</v>
      </c>
      <c r="P15" t="s">
        <v>10</v>
      </c>
      <c r="Q15">
        <v>742</v>
      </c>
      <c r="R15">
        <v>18</v>
      </c>
      <c r="S15">
        <v>1</v>
      </c>
      <c r="T15" s="3">
        <v>79626.740000000005</v>
      </c>
      <c r="U15" s="5">
        <f>D15/T15</f>
        <v>71.706464436444335</v>
      </c>
      <c r="V15">
        <v>31</v>
      </c>
      <c r="W15">
        <v>5.6</v>
      </c>
      <c r="X15">
        <v>37</v>
      </c>
      <c r="Y15" s="6">
        <v>0.53639510000000001</v>
      </c>
      <c r="Z15">
        <v>20</v>
      </c>
      <c r="AA15" s="9">
        <v>2170000</v>
      </c>
      <c r="AB15" s="4">
        <f>AA15/D15</f>
        <v>0.38005153288619192</v>
      </c>
      <c r="AC15">
        <f>RANK(AB15,AB$2:AB$52,0)</f>
        <v>19</v>
      </c>
    </row>
    <row r="16" spans="1:29" x14ac:dyDescent="0.3">
      <c r="A16" t="s">
        <v>14</v>
      </c>
      <c r="B16" t="s">
        <v>103</v>
      </c>
      <c r="C16">
        <v>3581628</v>
      </c>
      <c r="D16" s="1">
        <v>3608298</v>
      </c>
      <c r="E16">
        <v>3557006</v>
      </c>
      <c r="F16">
        <f>D16-C16</f>
        <v>26670</v>
      </c>
      <c r="G16">
        <f>F16/C16*100</f>
        <v>0.74463344601951964</v>
      </c>
      <c r="H16">
        <f>D16-E16</f>
        <v>51292</v>
      </c>
      <c r="I16" s="7">
        <f>(D16-E16)/E16</f>
        <v>1.4419992544291464E-2</v>
      </c>
      <c r="J16">
        <v>5</v>
      </c>
      <c r="K16">
        <v>5</v>
      </c>
      <c r="L16">
        <f>K16-J16</f>
        <v>0</v>
      </c>
      <c r="M16">
        <v>7</v>
      </c>
      <c r="N16">
        <f>K16+2</f>
        <v>7</v>
      </c>
      <c r="O16">
        <f>N16-M16</f>
        <v>0</v>
      </c>
      <c r="P16" t="s">
        <v>10</v>
      </c>
      <c r="Q16">
        <v>3557</v>
      </c>
      <c r="R16">
        <v>85</v>
      </c>
      <c r="S16">
        <v>16</v>
      </c>
      <c r="T16" s="3">
        <v>4842.3599999999997</v>
      </c>
      <c r="U16" s="5">
        <f>D16/T16</f>
        <v>745.15277674522349</v>
      </c>
      <c r="V16">
        <v>5</v>
      </c>
      <c r="W16">
        <v>16.899999999999999</v>
      </c>
      <c r="X16">
        <v>11</v>
      </c>
      <c r="Y16" s="6">
        <v>0.60195050000000005</v>
      </c>
      <c r="Z16">
        <v>9</v>
      </c>
      <c r="AA16" s="9">
        <v>500000</v>
      </c>
      <c r="AB16" s="4">
        <f>AA16/D16</f>
        <v>0.13856948622314455</v>
      </c>
      <c r="AC16">
        <f>RANK(AB16,AB$2:AB$52,0)</f>
        <v>26</v>
      </c>
    </row>
    <row r="17" spans="1:29" x14ac:dyDescent="0.3">
      <c r="A17" t="s">
        <v>47</v>
      </c>
      <c r="B17" t="s">
        <v>70</v>
      </c>
      <c r="C17">
        <v>1055247</v>
      </c>
      <c r="D17" s="1">
        <v>1098163</v>
      </c>
      <c r="E17">
        <v>1057125</v>
      </c>
      <c r="F17">
        <f>D17-C17</f>
        <v>42916</v>
      </c>
      <c r="G17">
        <f>F17/C17*100</f>
        <v>4.0669151392991401</v>
      </c>
      <c r="H17">
        <f>D17-E17</f>
        <v>41038</v>
      </c>
      <c r="I17" s="7">
        <f>(D17-E17)/E17</f>
        <v>3.8820385479484451E-2</v>
      </c>
      <c r="J17">
        <v>2</v>
      </c>
      <c r="K17">
        <v>2</v>
      </c>
      <c r="L17">
        <f>K17-J17</f>
        <v>0</v>
      </c>
      <c r="M17">
        <v>4</v>
      </c>
      <c r="N17">
        <f>K17+2</f>
        <v>4</v>
      </c>
      <c r="O17">
        <f>N17-M17</f>
        <v>0</v>
      </c>
      <c r="P17" t="s">
        <v>10</v>
      </c>
      <c r="Q17">
        <v>682</v>
      </c>
      <c r="R17">
        <v>12</v>
      </c>
      <c r="S17">
        <v>1</v>
      </c>
      <c r="T17" s="3">
        <v>1033.81</v>
      </c>
      <c r="U17" s="5">
        <f>D17/T17</f>
        <v>1062.2483821978894</v>
      </c>
      <c r="V17">
        <v>3</v>
      </c>
      <c r="W17">
        <v>16.3</v>
      </c>
      <c r="X17">
        <v>12</v>
      </c>
      <c r="Y17" s="6">
        <v>0.60599360000000002</v>
      </c>
      <c r="Z17">
        <v>8</v>
      </c>
      <c r="AA17" s="9">
        <v>500000</v>
      </c>
      <c r="AB17" s="4">
        <f>AA17/D17</f>
        <v>0.45530581525693364</v>
      </c>
      <c r="AC17">
        <f>RANK(AB17,AB$2:AB$52,0)</f>
        <v>18</v>
      </c>
    </row>
    <row r="18" spans="1:29" x14ac:dyDescent="0.3">
      <c r="A18" t="s">
        <v>22</v>
      </c>
      <c r="B18" t="s">
        <v>95</v>
      </c>
      <c r="C18">
        <v>6501582</v>
      </c>
      <c r="D18" s="1">
        <v>6790280</v>
      </c>
      <c r="E18">
        <v>6754953</v>
      </c>
      <c r="F18">
        <f>D18-C18</f>
        <v>288698</v>
      </c>
      <c r="G18">
        <f>F18/C18*100</f>
        <v>4.4404269606997193</v>
      </c>
      <c r="H18">
        <f>D18-E18</f>
        <v>35327</v>
      </c>
      <c r="I18" s="7">
        <f>(D18-E18)/E18</f>
        <v>5.2297921243863576E-3</v>
      </c>
      <c r="J18">
        <v>9</v>
      </c>
      <c r="K18">
        <v>9</v>
      </c>
      <c r="L18">
        <f>K18-J18</f>
        <v>0</v>
      </c>
      <c r="M18">
        <v>11</v>
      </c>
      <c r="N18">
        <f>K18+2</f>
        <v>11</v>
      </c>
      <c r="O18">
        <f>N18-M18</f>
        <v>0</v>
      </c>
      <c r="P18" t="s">
        <v>7</v>
      </c>
      <c r="Q18">
        <v>2565</v>
      </c>
      <c r="R18">
        <v>65</v>
      </c>
      <c r="S18">
        <v>16</v>
      </c>
      <c r="T18" s="3">
        <v>35826.11</v>
      </c>
      <c r="U18" s="5">
        <f>D18/T18</f>
        <v>189.53439265384938</v>
      </c>
      <c r="V18">
        <v>17</v>
      </c>
      <c r="W18">
        <v>7.2</v>
      </c>
      <c r="X18">
        <v>32</v>
      </c>
      <c r="Y18" s="6">
        <v>0.41804950000000002</v>
      </c>
      <c r="Z18">
        <v>36</v>
      </c>
      <c r="AA18" s="9">
        <v>0</v>
      </c>
      <c r="AB18" s="4">
        <f>AA18/D18</f>
        <v>0</v>
      </c>
      <c r="AC18">
        <f>RANK(AB18,AB$2:AB$52,0)</f>
        <v>29</v>
      </c>
    </row>
    <row r="19" spans="1:29" x14ac:dyDescent="0.3">
      <c r="A19" t="s">
        <v>25</v>
      </c>
      <c r="B19" t="s">
        <v>92</v>
      </c>
      <c r="C19">
        <v>4350606</v>
      </c>
      <c r="D19" s="1">
        <v>4509342</v>
      </c>
      <c r="E19">
        <v>4477251</v>
      </c>
      <c r="F19">
        <f>D19-C19</f>
        <v>158736</v>
      </c>
      <c r="G19">
        <f>F19/C19*100</f>
        <v>3.6485951612258156</v>
      </c>
      <c r="H19">
        <f>D19-E19</f>
        <v>32091</v>
      </c>
      <c r="I19" s="7">
        <f>(D19-E19)/E19</f>
        <v>7.1675677776385557E-3</v>
      </c>
      <c r="J19">
        <v>6</v>
      </c>
      <c r="K19">
        <v>6</v>
      </c>
      <c r="L19">
        <f>K19-J19</f>
        <v>0</v>
      </c>
      <c r="M19">
        <v>8</v>
      </c>
      <c r="N19">
        <f>K19+2</f>
        <v>8</v>
      </c>
      <c r="O19">
        <f>N19-M19</f>
        <v>0</v>
      </c>
      <c r="P19" t="s">
        <v>7</v>
      </c>
      <c r="Q19">
        <v>680</v>
      </c>
      <c r="R19">
        <v>20</v>
      </c>
      <c r="S19">
        <v>2</v>
      </c>
      <c r="T19" s="3">
        <v>39486.339999999997</v>
      </c>
      <c r="U19" s="5">
        <f>D19/T19</f>
        <v>114.2000499413215</v>
      </c>
      <c r="V19">
        <v>24</v>
      </c>
      <c r="W19">
        <v>3.8</v>
      </c>
      <c r="X19">
        <v>45</v>
      </c>
      <c r="Y19" s="6">
        <v>0.36799900000000002</v>
      </c>
      <c r="Z19">
        <v>44</v>
      </c>
      <c r="AA19" s="9">
        <v>0</v>
      </c>
      <c r="AB19" s="4">
        <f>AA19/D19</f>
        <v>0</v>
      </c>
      <c r="AC19">
        <f>RANK(AB19,AB$2:AB$52,0)</f>
        <v>29</v>
      </c>
    </row>
    <row r="20" spans="1:29" x14ac:dyDescent="0.3">
      <c r="A20" t="s">
        <v>50</v>
      </c>
      <c r="B20" t="s">
        <v>67</v>
      </c>
      <c r="C20">
        <v>6375431</v>
      </c>
      <c r="D20" s="1">
        <v>6916897</v>
      </c>
      <c r="E20">
        <v>6886834</v>
      </c>
      <c r="F20">
        <f>D20-C20</f>
        <v>541466</v>
      </c>
      <c r="G20">
        <f>F20/C20*100</f>
        <v>8.4930101196295578</v>
      </c>
      <c r="H20">
        <f>D20-E20</f>
        <v>30063</v>
      </c>
      <c r="I20" s="7">
        <f>(D20-E20)/E20</f>
        <v>4.3652859935349106E-3</v>
      </c>
      <c r="J20">
        <v>9</v>
      </c>
      <c r="K20">
        <v>9</v>
      </c>
      <c r="L20">
        <f>K20-J20</f>
        <v>0</v>
      </c>
      <c r="M20">
        <v>11</v>
      </c>
      <c r="N20">
        <f>K20+2</f>
        <v>11</v>
      </c>
      <c r="O20">
        <f>N20-M20</f>
        <v>0</v>
      </c>
      <c r="P20" t="s">
        <v>7</v>
      </c>
      <c r="Q20">
        <v>2240</v>
      </c>
      <c r="R20">
        <v>23</v>
      </c>
      <c r="S20">
        <v>0</v>
      </c>
      <c r="T20" s="3">
        <v>41234.9</v>
      </c>
      <c r="U20" s="5">
        <f>D20/T20</f>
        <v>167.74375589609772</v>
      </c>
      <c r="V20">
        <v>21</v>
      </c>
      <c r="W20">
        <v>5.7</v>
      </c>
      <c r="X20">
        <v>36</v>
      </c>
      <c r="Y20" s="6">
        <v>0.38172230000000001</v>
      </c>
      <c r="Z20">
        <v>42</v>
      </c>
      <c r="AA20" s="9">
        <v>0</v>
      </c>
      <c r="AB20" s="4">
        <f>AA20/D20</f>
        <v>0</v>
      </c>
      <c r="AC20">
        <f>RANK(AB20,AB$2:AB$52,0)</f>
        <v>29</v>
      </c>
    </row>
    <row r="21" spans="1:29" x14ac:dyDescent="0.3">
      <c r="A21" t="s">
        <v>23</v>
      </c>
      <c r="B21" t="s">
        <v>94</v>
      </c>
      <c r="C21">
        <v>3053787</v>
      </c>
      <c r="D21" s="1">
        <v>3192406</v>
      </c>
      <c r="E21">
        <v>3163561</v>
      </c>
      <c r="F21">
        <f>D21-C21</f>
        <v>138619</v>
      </c>
      <c r="G21">
        <f>F21/C21*100</f>
        <v>4.5392491355814926</v>
      </c>
      <c r="H21">
        <f>D21-E21</f>
        <v>28845</v>
      </c>
      <c r="I21" s="7">
        <f>(D21-E21)/E21</f>
        <v>9.1178896186923531E-3</v>
      </c>
      <c r="J21">
        <v>4</v>
      </c>
      <c r="K21">
        <v>4</v>
      </c>
      <c r="L21">
        <f>K21-J21</f>
        <v>0</v>
      </c>
      <c r="M21">
        <v>6</v>
      </c>
      <c r="N21">
        <f>K21+2</f>
        <v>6</v>
      </c>
      <c r="O21">
        <f>N21-M21</f>
        <v>0</v>
      </c>
      <c r="P21" t="s">
        <v>7</v>
      </c>
      <c r="Q21">
        <v>549</v>
      </c>
      <c r="R21">
        <v>9</v>
      </c>
      <c r="S21">
        <v>2</v>
      </c>
      <c r="T21" s="3">
        <v>55857.13</v>
      </c>
      <c r="U21" s="5">
        <f>D21/T21</f>
        <v>57.153061748786591</v>
      </c>
      <c r="V21">
        <v>37</v>
      </c>
      <c r="W21">
        <v>6.3</v>
      </c>
      <c r="X21">
        <v>34</v>
      </c>
      <c r="Y21" s="6">
        <v>0.4581674</v>
      </c>
      <c r="Z21">
        <v>31</v>
      </c>
      <c r="AA21" s="9">
        <v>0</v>
      </c>
      <c r="AB21" s="4">
        <f>AA21/D21</f>
        <v>0</v>
      </c>
      <c r="AC21">
        <f>RANK(AB21,AB$2:AB$52,0)</f>
        <v>29</v>
      </c>
    </row>
    <row r="22" spans="1:29" x14ac:dyDescent="0.3">
      <c r="A22" t="s">
        <v>24</v>
      </c>
      <c r="B22" t="s">
        <v>93</v>
      </c>
      <c r="C22">
        <v>2863813</v>
      </c>
      <c r="D22" s="1">
        <v>2940865</v>
      </c>
      <c r="E22">
        <v>2913805</v>
      </c>
      <c r="F22">
        <f>D22-C22</f>
        <v>77052</v>
      </c>
      <c r="G22">
        <f>F22/C22*100</f>
        <v>2.6905388026383008</v>
      </c>
      <c r="H22">
        <f>D22-E22</f>
        <v>27060</v>
      </c>
      <c r="I22" s="7">
        <f>(D22-E22)/E22</f>
        <v>9.2868259886986267E-3</v>
      </c>
      <c r="J22">
        <v>4</v>
      </c>
      <c r="K22">
        <v>4</v>
      </c>
      <c r="L22">
        <f>K22-J22</f>
        <v>0</v>
      </c>
      <c r="M22">
        <v>6</v>
      </c>
      <c r="N22">
        <f>K22+2</f>
        <v>6</v>
      </c>
      <c r="O22">
        <f>N22-M22</f>
        <v>0</v>
      </c>
      <c r="P22" t="s">
        <v>7</v>
      </c>
      <c r="Q22">
        <v>482</v>
      </c>
      <c r="R22">
        <v>10</v>
      </c>
      <c r="S22">
        <v>1</v>
      </c>
      <c r="T22" s="3">
        <v>81758.720000000001</v>
      </c>
      <c r="U22" s="5">
        <f>D22/T22</f>
        <v>35.97004698703698</v>
      </c>
      <c r="V22">
        <v>42</v>
      </c>
      <c r="W22">
        <v>12.2</v>
      </c>
      <c r="X22">
        <v>18</v>
      </c>
      <c r="Y22" s="6">
        <v>0.42506569999999999</v>
      </c>
      <c r="Z22">
        <v>34</v>
      </c>
      <c r="AA22" s="9">
        <v>0</v>
      </c>
      <c r="AB22" s="4">
        <f>AA22/D22</f>
        <v>0</v>
      </c>
      <c r="AC22">
        <f>RANK(AB22,AB$2:AB$52,0)</f>
        <v>29</v>
      </c>
    </row>
    <row r="23" spans="1:29" x14ac:dyDescent="0.3">
      <c r="A23" t="s">
        <v>35</v>
      </c>
      <c r="B23" s="2" t="s">
        <v>82</v>
      </c>
      <c r="C23">
        <v>1831825</v>
      </c>
      <c r="D23" s="1">
        <v>1963333</v>
      </c>
      <c r="E23">
        <v>1937552</v>
      </c>
      <c r="F23">
        <f>D23-C23</f>
        <v>131508</v>
      </c>
      <c r="G23">
        <f>F23/C23*100</f>
        <v>7.1790700530891334</v>
      </c>
      <c r="H23">
        <f>D23-E23</f>
        <v>25781</v>
      </c>
      <c r="I23" s="7">
        <f>(D23-E23)/E23</f>
        <v>1.330596546570105E-2</v>
      </c>
      <c r="J23">
        <v>3</v>
      </c>
      <c r="K23">
        <v>3</v>
      </c>
      <c r="L23">
        <f>K23-J23</f>
        <v>0</v>
      </c>
      <c r="M23">
        <v>5</v>
      </c>
      <c r="N23">
        <f>K23+2</f>
        <v>5</v>
      </c>
      <c r="O23">
        <f>N23-M23</f>
        <v>0</v>
      </c>
      <c r="P23" t="s">
        <v>7</v>
      </c>
      <c r="Q23" s="2">
        <v>214</v>
      </c>
      <c r="R23" s="2">
        <v>4</v>
      </c>
      <c r="S23" s="2">
        <v>1</v>
      </c>
      <c r="T23" s="3">
        <v>76824.17</v>
      </c>
      <c r="U23" s="5">
        <f>D23/T23</f>
        <v>25.556188892115593</v>
      </c>
      <c r="V23">
        <v>44</v>
      </c>
      <c r="W23">
        <v>11.3</v>
      </c>
      <c r="X23">
        <v>20</v>
      </c>
      <c r="Y23" s="6">
        <v>0.4021595</v>
      </c>
      <c r="Z23">
        <v>40</v>
      </c>
      <c r="AB23" s="4">
        <f>AA23/D23</f>
        <v>0</v>
      </c>
      <c r="AC23">
        <f>RANK(AB23,AB$2:AB$52,0)</f>
        <v>29</v>
      </c>
    </row>
    <row r="24" spans="1:29" x14ac:dyDescent="0.3">
      <c r="A24" t="s">
        <v>52</v>
      </c>
      <c r="B24" t="s">
        <v>65</v>
      </c>
      <c r="C24">
        <v>2770765</v>
      </c>
      <c r="D24" s="1">
        <v>3275252</v>
      </c>
      <c r="E24">
        <v>3249879</v>
      </c>
      <c r="F24">
        <f>D24-C24</f>
        <v>504487</v>
      </c>
      <c r="G24">
        <f>F24/C24*100</f>
        <v>18.207498651094554</v>
      </c>
      <c r="H24">
        <f>D24-E24</f>
        <v>25373</v>
      </c>
      <c r="I24" s="7">
        <f>(D24-E24)/E24</f>
        <v>7.8073675973782406E-3</v>
      </c>
      <c r="J24">
        <v>4</v>
      </c>
      <c r="K24">
        <v>4</v>
      </c>
      <c r="L24">
        <f>K24-J24</f>
        <v>0</v>
      </c>
      <c r="M24">
        <v>6</v>
      </c>
      <c r="N24">
        <f>K24+2</f>
        <v>6</v>
      </c>
      <c r="O24">
        <f>N24-M24</f>
        <v>0</v>
      </c>
      <c r="P24" t="s">
        <v>7</v>
      </c>
      <c r="Q24">
        <v>1012</v>
      </c>
      <c r="R24">
        <v>7</v>
      </c>
      <c r="S24">
        <v>2</v>
      </c>
      <c r="T24" s="3">
        <v>82169.62</v>
      </c>
      <c r="U24" s="5">
        <f>D24/T24</f>
        <v>39.859646424067684</v>
      </c>
      <c r="V24">
        <v>41</v>
      </c>
      <c r="W24">
        <v>14.4</v>
      </c>
      <c r="X24">
        <v>13</v>
      </c>
      <c r="Y24" s="6">
        <v>0.39306390000000002</v>
      </c>
      <c r="Z24">
        <v>41</v>
      </c>
      <c r="AA24" s="9">
        <v>1000000</v>
      </c>
      <c r="AB24" s="4">
        <f>AA24/D24</f>
        <v>0.30532001812379628</v>
      </c>
      <c r="AC24">
        <f>RANK(AB24,AB$2:AB$52,0)</f>
        <v>22</v>
      </c>
    </row>
    <row r="25" spans="1:29" x14ac:dyDescent="0.3">
      <c r="A25" t="s">
        <v>55</v>
      </c>
      <c r="B25" t="s">
        <v>62</v>
      </c>
      <c r="C25">
        <v>6753369</v>
      </c>
      <c r="D25" s="1">
        <v>7715946</v>
      </c>
      <c r="E25">
        <v>7693612</v>
      </c>
      <c r="F25">
        <f>D25-C25</f>
        <v>962577</v>
      </c>
      <c r="G25">
        <f>F25/C25*100</f>
        <v>14.25328602657429</v>
      </c>
      <c r="H25">
        <f>D25-E25</f>
        <v>22334</v>
      </c>
      <c r="I25" s="7">
        <f>(D25-E25)/E25</f>
        <v>2.9029277795656967E-3</v>
      </c>
      <c r="J25">
        <v>10</v>
      </c>
      <c r="K25">
        <v>10</v>
      </c>
      <c r="L25">
        <f>K25-J25</f>
        <v>0</v>
      </c>
      <c r="M25">
        <v>12</v>
      </c>
      <c r="N25">
        <f>K25+2</f>
        <v>12</v>
      </c>
      <c r="O25">
        <f>N25-M25</f>
        <v>0</v>
      </c>
      <c r="P25" t="s">
        <v>7</v>
      </c>
      <c r="Q25">
        <v>5319</v>
      </c>
      <c r="R25">
        <v>246</v>
      </c>
      <c r="S25">
        <v>51</v>
      </c>
      <c r="T25" s="3">
        <v>66455.520000000004</v>
      </c>
      <c r="U25" s="5">
        <f>D25/T25</f>
        <v>116.10692384921522</v>
      </c>
      <c r="V25">
        <v>23</v>
      </c>
      <c r="W25">
        <v>13</v>
      </c>
      <c r="X25">
        <v>15</v>
      </c>
      <c r="Y25" s="6">
        <v>0.59925499999999998</v>
      </c>
      <c r="Z25">
        <v>10</v>
      </c>
      <c r="AA25" s="9">
        <v>15464000</v>
      </c>
      <c r="AB25" s="4">
        <f>AA25/D25</f>
        <v>2.0041612525541264</v>
      </c>
      <c r="AC25">
        <f>RANK(AB25,AB$2:AB$52,0)</f>
        <v>4</v>
      </c>
    </row>
    <row r="26" spans="1:29" x14ac:dyDescent="0.3">
      <c r="A26" t="s">
        <v>53</v>
      </c>
      <c r="B26" t="s">
        <v>64</v>
      </c>
      <c r="C26">
        <v>630337</v>
      </c>
      <c r="D26" s="1">
        <v>643503</v>
      </c>
      <c r="E26">
        <v>623347</v>
      </c>
      <c r="F26">
        <f>D26-C26</f>
        <v>13166</v>
      </c>
      <c r="G26">
        <f>F26/C26*100</f>
        <v>2.0887239682899783</v>
      </c>
      <c r="H26">
        <f>D26-E26</f>
        <v>20156</v>
      </c>
      <c r="I26" s="7">
        <f>(D26-E26)/E26</f>
        <v>3.233511992517811E-2</v>
      </c>
      <c r="J26">
        <v>1</v>
      </c>
      <c r="K26">
        <v>1</v>
      </c>
      <c r="L26">
        <f>K26-J26</f>
        <v>0</v>
      </c>
      <c r="M26">
        <v>3</v>
      </c>
      <c r="N26">
        <f>K26+2</f>
        <v>3</v>
      </c>
      <c r="O26">
        <f>N26-M26</f>
        <v>0</v>
      </c>
      <c r="P26" t="s">
        <v>10</v>
      </c>
      <c r="Q26">
        <v>1706</v>
      </c>
      <c r="R26">
        <v>41</v>
      </c>
      <c r="S26">
        <v>7</v>
      </c>
      <c r="T26" s="3">
        <v>9216.66</v>
      </c>
      <c r="U26" s="5">
        <f>D26/T26</f>
        <v>69.819544173268838</v>
      </c>
      <c r="V26">
        <v>32</v>
      </c>
      <c r="W26">
        <v>2</v>
      </c>
      <c r="X26">
        <v>49</v>
      </c>
      <c r="Y26" s="6">
        <v>0.68299189999999999</v>
      </c>
      <c r="Z26">
        <v>2</v>
      </c>
      <c r="AA26" s="9">
        <v>0</v>
      </c>
      <c r="AB26" s="4">
        <f>AA26/D26</f>
        <v>0</v>
      </c>
      <c r="AC26">
        <f>RANK(AB26,AB$2:AB$52,0)</f>
        <v>29</v>
      </c>
    </row>
    <row r="27" spans="1:29" x14ac:dyDescent="0.3">
      <c r="A27" t="s">
        <v>26</v>
      </c>
      <c r="B27" t="s">
        <v>91</v>
      </c>
      <c r="C27">
        <v>4553962</v>
      </c>
      <c r="D27" s="1">
        <v>4661468</v>
      </c>
      <c r="E27">
        <v>4645318</v>
      </c>
      <c r="F27">
        <f>D27-C27</f>
        <v>107506</v>
      </c>
      <c r="G27">
        <f>F27/C27*100</f>
        <v>2.3607135940089092</v>
      </c>
      <c r="H27">
        <f>D27-E27</f>
        <v>16150</v>
      </c>
      <c r="I27" s="7">
        <f>(D27-E27)/E27</f>
        <v>3.4766188235121902E-3</v>
      </c>
      <c r="J27">
        <v>6</v>
      </c>
      <c r="K27">
        <v>6</v>
      </c>
      <c r="L27">
        <f>K27-J27</f>
        <v>0</v>
      </c>
      <c r="M27">
        <v>8</v>
      </c>
      <c r="N27">
        <f>K27+2</f>
        <v>8</v>
      </c>
      <c r="O27">
        <f>N27-M27</f>
        <v>0</v>
      </c>
      <c r="P27" t="s">
        <v>7</v>
      </c>
      <c r="Q27">
        <v>6424</v>
      </c>
      <c r="R27">
        <v>273</v>
      </c>
      <c r="S27">
        <v>34</v>
      </c>
      <c r="T27" s="3">
        <v>43203.9</v>
      </c>
      <c r="U27" s="5">
        <f>D27/T27</f>
        <v>107.89461136610352</v>
      </c>
      <c r="V27">
        <v>27</v>
      </c>
      <c r="W27">
        <v>5.4</v>
      </c>
      <c r="X27">
        <v>38</v>
      </c>
      <c r="Y27" s="6">
        <v>0.40535559999999998</v>
      </c>
      <c r="Z27">
        <v>39</v>
      </c>
      <c r="AA27" s="9">
        <v>0</v>
      </c>
      <c r="AB27" s="4">
        <f>AA27/D27</f>
        <v>0</v>
      </c>
      <c r="AC27">
        <f>RANK(AB27,AB$2:AB$52,0)</f>
        <v>29</v>
      </c>
    </row>
    <row r="28" spans="1:29" x14ac:dyDescent="0.3">
      <c r="A28" t="s">
        <v>18</v>
      </c>
      <c r="B28" t="s">
        <v>99</v>
      </c>
      <c r="C28">
        <v>9727566</v>
      </c>
      <c r="D28" s="1">
        <v>10725274</v>
      </c>
      <c r="E28">
        <v>10710017</v>
      </c>
      <c r="F28">
        <f>D28-C28</f>
        <v>997708</v>
      </c>
      <c r="G28">
        <f>F28/C28*100</f>
        <v>10.256501986211145</v>
      </c>
      <c r="H28">
        <f>D28-E28</f>
        <v>15257</v>
      </c>
      <c r="I28" s="7">
        <f>(D28-E28)/E28</f>
        <v>1.4245542280651841E-3</v>
      </c>
      <c r="J28">
        <v>14</v>
      </c>
      <c r="K28">
        <v>14</v>
      </c>
      <c r="L28">
        <f>K28-J28</f>
        <v>0</v>
      </c>
      <c r="M28">
        <v>16</v>
      </c>
      <c r="N28">
        <f>K28+2</f>
        <v>16</v>
      </c>
      <c r="O28">
        <f>N28-M28</f>
        <v>0</v>
      </c>
      <c r="P28" t="s">
        <v>10</v>
      </c>
      <c r="Q28">
        <v>4806</v>
      </c>
      <c r="R28">
        <v>154</v>
      </c>
      <c r="S28">
        <v>24</v>
      </c>
      <c r="T28" s="3">
        <v>57513.49</v>
      </c>
      <c r="U28" s="5">
        <f>D28/T28</f>
        <v>186.48275387217851</v>
      </c>
      <c r="V28">
        <v>18</v>
      </c>
      <c r="W28">
        <v>9.8000000000000007</v>
      </c>
      <c r="X28">
        <v>25</v>
      </c>
      <c r="Y28" s="6">
        <v>0.50119329999999995</v>
      </c>
      <c r="Z28">
        <v>26</v>
      </c>
      <c r="AA28" s="9">
        <v>3750886</v>
      </c>
      <c r="AB28" s="4">
        <f>AA28/D28</f>
        <v>0.34972402569855093</v>
      </c>
      <c r="AC28">
        <f>RANK(AB28,AB$2:AB$52,0)</f>
        <v>20</v>
      </c>
    </row>
    <row r="29" spans="1:29" x14ac:dyDescent="0.3">
      <c r="A29" t="s">
        <v>20</v>
      </c>
      <c r="B29" t="s">
        <v>97</v>
      </c>
      <c r="C29">
        <v>1573499</v>
      </c>
      <c r="D29" s="1">
        <v>1841377</v>
      </c>
      <c r="E29">
        <v>1826913</v>
      </c>
      <c r="F29">
        <f>D29-C29</f>
        <v>267878</v>
      </c>
      <c r="G29">
        <f>F29/C29*100</f>
        <v>17.024351461297403</v>
      </c>
      <c r="H29">
        <f>D29-E29</f>
        <v>14464</v>
      </c>
      <c r="I29" s="7">
        <f>(D29-E29)/E29</f>
        <v>7.9171805116061908E-3</v>
      </c>
      <c r="J29">
        <v>2</v>
      </c>
      <c r="K29">
        <v>2</v>
      </c>
      <c r="L29">
        <f>K29-J29</f>
        <v>0</v>
      </c>
      <c r="M29">
        <v>4</v>
      </c>
      <c r="N29">
        <f>K29+2</f>
        <v>4</v>
      </c>
      <c r="O29">
        <f>N29-M29</f>
        <v>0</v>
      </c>
      <c r="P29" t="s">
        <v>7</v>
      </c>
      <c r="Q29">
        <v>669</v>
      </c>
      <c r="R29">
        <v>9</v>
      </c>
      <c r="S29">
        <v>0</v>
      </c>
      <c r="T29" s="3">
        <v>82643.12</v>
      </c>
      <c r="U29" s="5">
        <f>D29/T29</f>
        <v>22.281068284934065</v>
      </c>
      <c r="V29">
        <v>45</v>
      </c>
      <c r="W29">
        <v>12.8</v>
      </c>
      <c r="X29">
        <v>16</v>
      </c>
      <c r="Y29" s="6">
        <v>0.34122859999999999</v>
      </c>
      <c r="Z29">
        <v>47</v>
      </c>
      <c r="AA29" s="9">
        <v>0</v>
      </c>
      <c r="AB29" s="4">
        <f>AA29/D29</f>
        <v>0</v>
      </c>
      <c r="AC29">
        <f>RANK(AB29,AB$2:AB$52,0)</f>
        <v>29</v>
      </c>
    </row>
    <row r="30" spans="1:29" x14ac:dyDescent="0.3">
      <c r="A30" t="s">
        <v>42</v>
      </c>
      <c r="B30" t="s">
        <v>75</v>
      </c>
      <c r="C30">
        <v>675905</v>
      </c>
      <c r="D30" s="1">
        <v>779702</v>
      </c>
      <c r="E30">
        <v>765309</v>
      </c>
      <c r="F30">
        <f>D30-C30</f>
        <v>103797</v>
      </c>
      <c r="G30">
        <f>F30/C30*100</f>
        <v>15.356743921113175</v>
      </c>
      <c r="H30">
        <f>D30-E30</f>
        <v>14393</v>
      </c>
      <c r="I30" s="7">
        <f>(D30-E30)/E30</f>
        <v>1.8806782619830684E-2</v>
      </c>
      <c r="J30">
        <v>1</v>
      </c>
      <c r="K30">
        <v>1</v>
      </c>
      <c r="L30">
        <f>K30-J30</f>
        <v>0</v>
      </c>
      <c r="M30">
        <v>3</v>
      </c>
      <c r="N30">
        <f>K30+2</f>
        <v>3</v>
      </c>
      <c r="O30">
        <f>N30-M30</f>
        <v>0</v>
      </c>
      <c r="P30" t="s">
        <v>7</v>
      </c>
      <c r="Q30">
        <v>147</v>
      </c>
      <c r="R30">
        <v>3</v>
      </c>
      <c r="S30">
        <v>0</v>
      </c>
      <c r="T30" s="3">
        <v>69000.800000000003</v>
      </c>
      <c r="U30" s="5">
        <f>D30/T30</f>
        <v>11.299897972197423</v>
      </c>
      <c r="V30">
        <v>48</v>
      </c>
      <c r="W30">
        <v>4</v>
      </c>
      <c r="X30">
        <v>43</v>
      </c>
      <c r="Y30" s="6">
        <v>0.3278259</v>
      </c>
      <c r="Z30">
        <v>49</v>
      </c>
      <c r="AA30" s="9">
        <v>1000000</v>
      </c>
      <c r="AB30" s="4">
        <f>AA30/D30</f>
        <v>1.2825412785910515</v>
      </c>
      <c r="AC30">
        <f>RANK(AB30,AB$2:AB$52,0)</f>
        <v>8</v>
      </c>
    </row>
    <row r="31" spans="1:29" x14ac:dyDescent="0.3">
      <c r="A31" t="s">
        <v>39</v>
      </c>
      <c r="B31" t="s">
        <v>78</v>
      </c>
      <c r="C31">
        <v>2067273</v>
      </c>
      <c r="D31" s="1">
        <v>2120220</v>
      </c>
      <c r="E31">
        <v>2106319</v>
      </c>
      <c r="F31">
        <f>D31-C31</f>
        <v>52947</v>
      </c>
      <c r="G31">
        <f>F31/C31*100</f>
        <v>2.5612001898152785</v>
      </c>
      <c r="H31">
        <f>D31-E31</f>
        <v>13901</v>
      </c>
      <c r="I31" s="7">
        <f>(D31-E31)/E31</f>
        <v>6.5996651029592386E-3</v>
      </c>
      <c r="J31">
        <v>3</v>
      </c>
      <c r="K31">
        <v>3</v>
      </c>
      <c r="L31">
        <f>K31-J31</f>
        <v>0</v>
      </c>
      <c r="M31">
        <v>5</v>
      </c>
      <c r="N31">
        <f>K31+2</f>
        <v>5</v>
      </c>
      <c r="O31">
        <f>N31-M31</f>
        <v>0</v>
      </c>
      <c r="P31" t="s">
        <v>10</v>
      </c>
      <c r="Q31">
        <v>363</v>
      </c>
      <c r="R31">
        <v>6</v>
      </c>
      <c r="S31">
        <v>1</v>
      </c>
      <c r="T31" s="3">
        <v>121298.15</v>
      </c>
      <c r="U31" s="5">
        <f>D31/T31</f>
        <v>17.479409207807375</v>
      </c>
      <c r="V31">
        <v>46</v>
      </c>
      <c r="W31">
        <v>49.3</v>
      </c>
      <c r="X31">
        <v>1</v>
      </c>
      <c r="Y31" s="6">
        <v>0.55518489999999998</v>
      </c>
      <c r="Z31">
        <v>16</v>
      </c>
      <c r="AA31" s="9">
        <v>11500000</v>
      </c>
      <c r="AB31" s="4">
        <f>AA31/D31</f>
        <v>5.4239654375489339</v>
      </c>
      <c r="AC31">
        <f>RANK(AB31,AB$2:AB$52,0)</f>
        <v>1</v>
      </c>
    </row>
    <row r="32" spans="1:29" x14ac:dyDescent="0.3">
      <c r="A32" t="s">
        <v>27</v>
      </c>
      <c r="B32" t="s">
        <v>90</v>
      </c>
      <c r="C32">
        <v>1333074</v>
      </c>
      <c r="D32" s="1">
        <v>1363582</v>
      </c>
      <c r="E32">
        <v>1350141</v>
      </c>
      <c r="F32">
        <f>D32-C32</f>
        <v>30508</v>
      </c>
      <c r="G32">
        <f>F32/C32*100</f>
        <v>2.2885451220262341</v>
      </c>
      <c r="H32">
        <f>D32-E32</f>
        <v>13441</v>
      </c>
      <c r="I32" s="7">
        <f>(D32-E32)/E32</f>
        <v>9.9552565250592348E-3</v>
      </c>
      <c r="J32">
        <v>2</v>
      </c>
      <c r="K32">
        <v>2</v>
      </c>
      <c r="L32">
        <f>K32-J32</f>
        <v>0</v>
      </c>
      <c r="M32">
        <v>4</v>
      </c>
      <c r="N32">
        <f>K32+2</f>
        <v>4</v>
      </c>
      <c r="O32">
        <f>N32-M32</f>
        <v>0</v>
      </c>
      <c r="P32" t="s">
        <v>10</v>
      </c>
      <c r="Q32">
        <v>344</v>
      </c>
      <c r="R32">
        <v>7</v>
      </c>
      <c r="S32">
        <v>2</v>
      </c>
      <c r="T32" s="3">
        <v>30842.92</v>
      </c>
      <c r="U32" s="5">
        <f>D32/T32</f>
        <v>44.210535189275205</v>
      </c>
      <c r="V32">
        <v>39</v>
      </c>
      <c r="W32">
        <v>1.7</v>
      </c>
      <c r="X32">
        <v>50</v>
      </c>
      <c r="Y32" s="6">
        <v>0.54670399999999997</v>
      </c>
      <c r="Z32">
        <v>18</v>
      </c>
      <c r="AA32" s="9">
        <v>0</v>
      </c>
      <c r="AB32" s="4">
        <f>AA32/D32</f>
        <v>0</v>
      </c>
      <c r="AC32">
        <f>RANK(AB32,AB$2:AB$52,0)</f>
        <v>29</v>
      </c>
    </row>
    <row r="33" spans="1:29" x14ac:dyDescent="0.3">
      <c r="A33" t="s">
        <v>37</v>
      </c>
      <c r="B33" t="s">
        <v>80</v>
      </c>
      <c r="C33">
        <v>1321445</v>
      </c>
      <c r="D33" s="1">
        <v>1379089</v>
      </c>
      <c r="E33">
        <v>1366275</v>
      </c>
      <c r="F33">
        <f>D33-C33</f>
        <v>57644</v>
      </c>
      <c r="G33">
        <f>F33/C33*100</f>
        <v>4.3621944159613149</v>
      </c>
      <c r="H33">
        <f>D33-E33</f>
        <v>12814</v>
      </c>
      <c r="I33" s="7">
        <f>(D33-E33)/E33</f>
        <v>9.3787853836160371E-3</v>
      </c>
      <c r="J33">
        <v>2</v>
      </c>
      <c r="K33">
        <v>2</v>
      </c>
      <c r="L33">
        <f>K33-J33</f>
        <v>0</v>
      </c>
      <c r="M33">
        <v>4</v>
      </c>
      <c r="N33">
        <f>K33+2</f>
        <v>4</v>
      </c>
      <c r="O33">
        <f>N33-M33</f>
        <v>0</v>
      </c>
      <c r="P33" t="s">
        <v>10</v>
      </c>
      <c r="Q33">
        <v>415</v>
      </c>
      <c r="R33">
        <v>4</v>
      </c>
      <c r="S33">
        <v>1</v>
      </c>
      <c r="T33" s="3">
        <v>8952.65</v>
      </c>
      <c r="U33" s="5">
        <f>D33/T33</f>
        <v>154.0425460617806</v>
      </c>
      <c r="V33">
        <v>22</v>
      </c>
      <c r="W33">
        <v>4</v>
      </c>
      <c r="X33">
        <v>42</v>
      </c>
      <c r="Y33" s="6">
        <v>0.53748879999999999</v>
      </c>
      <c r="Z33">
        <v>19</v>
      </c>
      <c r="AB33" s="4">
        <f>AA33/D33</f>
        <v>0</v>
      </c>
      <c r="AC33">
        <f>RANK(AB33,AB$2:AB$52,0)</f>
        <v>29</v>
      </c>
    </row>
    <row r="34" spans="1:29" x14ac:dyDescent="0.3">
      <c r="A34" t="s">
        <v>56</v>
      </c>
      <c r="B34" t="s">
        <v>61</v>
      </c>
      <c r="C34">
        <v>1859815</v>
      </c>
      <c r="D34" s="1">
        <v>1795045</v>
      </c>
      <c r="E34">
        <v>1784787</v>
      </c>
      <c r="F34">
        <f>D34-C34</f>
        <v>-64770</v>
      </c>
      <c r="G34">
        <f>F34/C34*100</f>
        <v>-3.4826044525934035</v>
      </c>
      <c r="H34">
        <f>D34-E34</f>
        <v>10258</v>
      </c>
      <c r="I34" s="7">
        <f>(D34-E34)/E34</f>
        <v>5.7474645433880905E-3</v>
      </c>
      <c r="J34">
        <v>3</v>
      </c>
      <c r="K34">
        <v>2</v>
      </c>
      <c r="L34">
        <f>K34-J34</f>
        <v>-1</v>
      </c>
      <c r="M34">
        <v>5</v>
      </c>
      <c r="N34">
        <f>K34+2</f>
        <v>4</v>
      </c>
      <c r="O34">
        <f>N34-M34</f>
        <v>-1</v>
      </c>
      <c r="P34" t="s">
        <v>7</v>
      </c>
      <c r="Q34">
        <v>191</v>
      </c>
      <c r="R34">
        <v>2</v>
      </c>
      <c r="S34">
        <v>1</v>
      </c>
      <c r="T34" s="3">
        <v>24038.21</v>
      </c>
      <c r="U34" s="5">
        <f>D34/T34</f>
        <v>74.674653395573131</v>
      </c>
      <c r="V34">
        <v>30</v>
      </c>
      <c r="W34">
        <v>1.5</v>
      </c>
      <c r="X34">
        <v>51</v>
      </c>
      <c r="Y34" s="6">
        <v>0.30201470000000002</v>
      </c>
      <c r="Z34">
        <v>50</v>
      </c>
      <c r="AA34" s="9">
        <v>1000000</v>
      </c>
      <c r="AB34" s="4">
        <f>AA34/D34</f>
        <v>0.55708909804489581</v>
      </c>
      <c r="AC34">
        <f>RANK(AB34,AB$2:AB$52,0)</f>
        <v>16</v>
      </c>
    </row>
    <row r="35" spans="1:29" x14ac:dyDescent="0.3">
      <c r="A35" t="s">
        <v>33</v>
      </c>
      <c r="B35" t="s">
        <v>84</v>
      </c>
      <c r="C35">
        <v>6011478</v>
      </c>
      <c r="D35" s="1">
        <v>6160281</v>
      </c>
      <c r="E35">
        <v>6151548</v>
      </c>
      <c r="F35">
        <f>D35-C35</f>
        <v>148803</v>
      </c>
      <c r="G35">
        <f>F35/C35*100</f>
        <v>2.4753147229350252</v>
      </c>
      <c r="H35">
        <f>D35-E35</f>
        <v>8733</v>
      </c>
      <c r="I35" s="7">
        <f>(D35-E35)/E35</f>
        <v>1.4196426655534509E-3</v>
      </c>
      <c r="J35">
        <v>8</v>
      </c>
      <c r="K35">
        <v>8</v>
      </c>
      <c r="L35">
        <f>K35-J35</f>
        <v>0</v>
      </c>
      <c r="M35">
        <v>10</v>
      </c>
      <c r="N35">
        <f>K35+2</f>
        <v>10</v>
      </c>
      <c r="O35">
        <f>N35-M35</f>
        <v>0</v>
      </c>
      <c r="P35" t="s">
        <v>7</v>
      </c>
      <c r="Q35">
        <v>2819</v>
      </c>
      <c r="R35">
        <v>18</v>
      </c>
      <c r="S35">
        <v>4</v>
      </c>
      <c r="T35" s="3">
        <v>68741.52</v>
      </c>
      <c r="U35" s="5">
        <f>D35/T35</f>
        <v>89.615140893014868</v>
      </c>
      <c r="V35">
        <v>29</v>
      </c>
      <c r="W35">
        <v>4.3</v>
      </c>
      <c r="X35">
        <v>41</v>
      </c>
      <c r="Y35" s="6">
        <v>0.42164180000000001</v>
      </c>
      <c r="Z35">
        <v>35</v>
      </c>
      <c r="AA35" s="9">
        <v>501650</v>
      </c>
      <c r="AB35" s="4">
        <f>AA35/D35</f>
        <v>8.1432973593250052E-2</v>
      </c>
      <c r="AC35">
        <f>RANK(AB35,AB$2:AB$52,0)</f>
        <v>28</v>
      </c>
    </row>
    <row r="36" spans="1:29" x14ac:dyDescent="0.3">
      <c r="A36" t="s">
        <v>8</v>
      </c>
      <c r="B36" t="s">
        <v>108</v>
      </c>
      <c r="C36">
        <v>721523</v>
      </c>
      <c r="D36" s="1">
        <v>736081</v>
      </c>
      <c r="E36">
        <v>731158</v>
      </c>
      <c r="F36">
        <f>D36-C36</f>
        <v>14558</v>
      </c>
      <c r="G36">
        <f>F36/C36*100</f>
        <v>2.0176764981850894</v>
      </c>
      <c r="H36">
        <f>D36-E36</f>
        <v>4923</v>
      </c>
      <c r="I36" s="7">
        <f>(D36-E36)/E36</f>
        <v>6.7331548037496683E-3</v>
      </c>
      <c r="J36">
        <v>1</v>
      </c>
      <c r="K36">
        <v>1</v>
      </c>
      <c r="L36">
        <f>K36-J36</f>
        <v>0</v>
      </c>
      <c r="M36">
        <v>3</v>
      </c>
      <c r="N36">
        <f>K36+2</f>
        <v>3</v>
      </c>
      <c r="O36">
        <f>N36-M36</f>
        <v>0</v>
      </c>
      <c r="P36" t="s">
        <v>7</v>
      </c>
      <c r="Q36">
        <v>1106</v>
      </c>
      <c r="R36">
        <v>17</v>
      </c>
      <c r="S36">
        <v>4</v>
      </c>
      <c r="T36" s="3">
        <v>570640.94999999995</v>
      </c>
      <c r="U36" s="5">
        <f>D36/T36</f>
        <v>1.289919694687176</v>
      </c>
      <c r="V36">
        <v>51</v>
      </c>
      <c r="W36">
        <v>7.2</v>
      </c>
      <c r="X36">
        <v>31</v>
      </c>
      <c r="Y36" s="6">
        <v>0.44738149999999999</v>
      </c>
      <c r="Z36">
        <v>32</v>
      </c>
      <c r="AA36" s="9">
        <v>600000</v>
      </c>
      <c r="AB36" s="4">
        <f>AA36/D36</f>
        <v>0.81512768295880478</v>
      </c>
      <c r="AC36">
        <f>RANK(AB36,AB$2:AB$52,0)</f>
        <v>13</v>
      </c>
    </row>
    <row r="37" spans="1:29" x14ac:dyDescent="0.3">
      <c r="A37" t="s">
        <v>34</v>
      </c>
      <c r="B37" t="s">
        <v>83</v>
      </c>
      <c r="C37">
        <v>994416</v>
      </c>
      <c r="D37" s="1">
        <v>1085407</v>
      </c>
      <c r="E37">
        <v>1080577</v>
      </c>
      <c r="F37">
        <f>D37-C37</f>
        <v>90991</v>
      </c>
      <c r="G37">
        <f>F37/C37*100</f>
        <v>9.1501946871329505</v>
      </c>
      <c r="H37">
        <f>D37-E37</f>
        <v>4830</v>
      </c>
      <c r="I37" s="7">
        <f>(D37-E37)/E37</f>
        <v>4.4698341719285163E-3</v>
      </c>
      <c r="J37">
        <v>1</v>
      </c>
      <c r="K37">
        <v>2</v>
      </c>
      <c r="L37">
        <f>K37-J37</f>
        <v>1</v>
      </c>
      <c r="M37">
        <v>3</v>
      </c>
      <c r="N37">
        <f>K37+2</f>
        <v>4</v>
      </c>
      <c r="O37">
        <f>N37-M37</f>
        <v>1</v>
      </c>
      <c r="P37" t="s">
        <v>7</v>
      </c>
      <c r="Q37">
        <v>228</v>
      </c>
      <c r="R37">
        <v>5</v>
      </c>
      <c r="S37">
        <v>0</v>
      </c>
      <c r="T37" s="3">
        <v>145545.79999999999</v>
      </c>
      <c r="U37" s="5">
        <f>D37/T37</f>
        <v>7.4574944794009861</v>
      </c>
      <c r="V37">
        <v>49</v>
      </c>
      <c r="W37">
        <v>3.8</v>
      </c>
      <c r="X37">
        <v>46</v>
      </c>
      <c r="Y37" s="6">
        <v>0.41602820000000001</v>
      </c>
      <c r="Z37">
        <v>38</v>
      </c>
      <c r="AA37" s="9">
        <v>635500</v>
      </c>
      <c r="AB37" s="4">
        <f>AA37/D37</f>
        <v>0.58549465776432252</v>
      </c>
      <c r="AC37">
        <f>RANK(AB37,AB$2:AB$52,0)</f>
        <v>15</v>
      </c>
    </row>
    <row r="38" spans="1:29" x14ac:dyDescent="0.3">
      <c r="A38" t="s">
        <v>15</v>
      </c>
      <c r="B38" t="s">
        <v>102</v>
      </c>
      <c r="C38">
        <v>900877</v>
      </c>
      <c r="D38" s="1">
        <v>990837</v>
      </c>
      <c r="E38">
        <v>986809</v>
      </c>
      <c r="F38">
        <f>D38-C38</f>
        <v>89960</v>
      </c>
      <c r="G38">
        <f>F38/C38*100</f>
        <v>9.9858249239352332</v>
      </c>
      <c r="H38">
        <f>D38-E38</f>
        <v>4028</v>
      </c>
      <c r="I38" s="7">
        <f>(D38-E38)/E38</f>
        <v>4.0818435989132653E-3</v>
      </c>
      <c r="J38">
        <v>1</v>
      </c>
      <c r="K38">
        <v>1</v>
      </c>
      <c r="L38">
        <f>K38-J38</f>
        <v>0</v>
      </c>
      <c r="M38">
        <v>3</v>
      </c>
      <c r="N38">
        <f>K38+2</f>
        <v>3</v>
      </c>
      <c r="O38">
        <f>N38-M38</f>
        <v>0</v>
      </c>
      <c r="P38" t="s">
        <v>10</v>
      </c>
      <c r="Q38">
        <v>368</v>
      </c>
      <c r="R38">
        <v>11</v>
      </c>
      <c r="S38">
        <v>1</v>
      </c>
      <c r="T38" s="3">
        <v>1948.54</v>
      </c>
      <c r="U38" s="5">
        <f>D38/T38</f>
        <v>508.50226323298472</v>
      </c>
      <c r="V38">
        <v>7</v>
      </c>
      <c r="W38">
        <v>9.6</v>
      </c>
      <c r="X38">
        <v>28</v>
      </c>
      <c r="Y38" s="6">
        <v>0.5962674</v>
      </c>
      <c r="Z38">
        <v>11</v>
      </c>
      <c r="AA38" s="9">
        <v>0</v>
      </c>
      <c r="AB38" s="4">
        <f>AA38/D38</f>
        <v>0</v>
      </c>
      <c r="AC38">
        <f>RANK(AB38,AB$2:AB$52,0)</f>
        <v>29</v>
      </c>
    </row>
    <row r="39" spans="1:29" x14ac:dyDescent="0.3">
      <c r="A39" t="s">
        <v>45</v>
      </c>
      <c r="B39" t="s">
        <v>72</v>
      </c>
      <c r="C39">
        <v>3848606</v>
      </c>
      <c r="D39" s="1">
        <v>4241500</v>
      </c>
      <c r="E39">
        <v>4241507</v>
      </c>
      <c r="F39">
        <f>D39-C39</f>
        <v>392894</v>
      </c>
      <c r="G39">
        <f>F39/C39*100</f>
        <v>10.208735318710204</v>
      </c>
      <c r="H39">
        <f>D39-E39</f>
        <v>-7</v>
      </c>
      <c r="I39" s="7">
        <f>(D39-E39)/E39</f>
        <v>-1.6503568189325161E-6</v>
      </c>
      <c r="J39">
        <v>5</v>
      </c>
      <c r="K39">
        <v>6</v>
      </c>
      <c r="L39">
        <f>K39-J39</f>
        <v>1</v>
      </c>
      <c r="M39">
        <v>7</v>
      </c>
      <c r="N39">
        <f>K39+2</f>
        <v>8</v>
      </c>
      <c r="O39">
        <f>N39-M39</f>
        <v>1</v>
      </c>
      <c r="P39" t="s">
        <v>10</v>
      </c>
      <c r="Q39">
        <v>736</v>
      </c>
      <c r="R39">
        <v>18</v>
      </c>
      <c r="S39">
        <v>0</v>
      </c>
      <c r="T39" s="3">
        <v>95988.01</v>
      </c>
      <c r="U39" s="5">
        <f>D39/T39</f>
        <v>44.187810540087249</v>
      </c>
      <c r="V39">
        <v>40</v>
      </c>
      <c r="W39">
        <v>13.4</v>
      </c>
      <c r="X39">
        <v>14</v>
      </c>
      <c r="Y39" s="6">
        <v>0.58307160000000002</v>
      </c>
      <c r="Z39">
        <v>13</v>
      </c>
      <c r="AA39" s="9">
        <v>7730772</v>
      </c>
      <c r="AB39" s="4">
        <f>AA39/D39</f>
        <v>1.8226504774254391</v>
      </c>
      <c r="AC39">
        <f>RANK(AB39,AB$2:AB$52,0)</f>
        <v>5</v>
      </c>
    </row>
    <row r="40" spans="1:29" x14ac:dyDescent="0.3">
      <c r="A40" t="s">
        <v>32</v>
      </c>
      <c r="B40" t="s">
        <v>85</v>
      </c>
      <c r="C40">
        <v>2978240</v>
      </c>
      <c r="D40" s="1">
        <v>2963914</v>
      </c>
      <c r="E40">
        <v>2966786</v>
      </c>
      <c r="F40">
        <f>D40-C40</f>
        <v>-14326</v>
      </c>
      <c r="G40">
        <f>F40/C40*100</f>
        <v>-0.48102234876974315</v>
      </c>
      <c r="H40">
        <f>D40-E40</f>
        <v>-2872</v>
      </c>
      <c r="I40" s="7">
        <f>(D40-E40)/E40</f>
        <v>-9.6805094806298806E-4</v>
      </c>
      <c r="J40">
        <v>4</v>
      </c>
      <c r="K40">
        <v>4</v>
      </c>
      <c r="L40">
        <f>K40-J40</f>
        <v>0</v>
      </c>
      <c r="M40">
        <v>6</v>
      </c>
      <c r="N40">
        <f>K40+2</f>
        <v>6</v>
      </c>
      <c r="O40">
        <f>N40-M40</f>
        <v>0</v>
      </c>
      <c r="P40" t="s">
        <v>7</v>
      </c>
      <c r="Q40">
        <v>1177</v>
      </c>
      <c r="R40">
        <v>26</v>
      </c>
      <c r="S40">
        <v>4</v>
      </c>
      <c r="T40" s="3">
        <v>46923.27</v>
      </c>
      <c r="U40" s="5">
        <f>D40/T40</f>
        <v>63.165120418930741</v>
      </c>
      <c r="V40">
        <v>33</v>
      </c>
      <c r="W40">
        <v>3</v>
      </c>
      <c r="X40">
        <v>48</v>
      </c>
      <c r="Y40" s="6">
        <v>0.41615010000000002</v>
      </c>
      <c r="Z40">
        <v>37</v>
      </c>
      <c r="AA40" s="9">
        <v>400000</v>
      </c>
      <c r="AB40" s="4">
        <f>AA40/D40</f>
        <v>0.13495668227890553</v>
      </c>
      <c r="AC40">
        <f>RANK(AB40,AB$2:AB$52,0)</f>
        <v>27</v>
      </c>
    </row>
    <row r="41" spans="1:29" x14ac:dyDescent="0.3">
      <c r="A41" t="s">
        <v>58</v>
      </c>
      <c r="B41" t="s">
        <v>59</v>
      </c>
      <c r="C41">
        <v>568300</v>
      </c>
      <c r="D41" s="1">
        <v>577719</v>
      </c>
      <c r="E41">
        <v>582328</v>
      </c>
      <c r="F41">
        <f>D41-C41</f>
        <v>9419</v>
      </c>
      <c r="G41">
        <f>F41/C41*100</f>
        <v>1.6573992609537216</v>
      </c>
      <c r="H41">
        <f>D41-E41</f>
        <v>-4609</v>
      </c>
      <c r="I41" s="7">
        <f>(D41-E41)/E41</f>
        <v>-7.914783421027324E-3</v>
      </c>
      <c r="J41">
        <v>1</v>
      </c>
      <c r="K41">
        <v>1</v>
      </c>
      <c r="L41">
        <f>K41-J41</f>
        <v>0</v>
      </c>
      <c r="M41">
        <v>3</v>
      </c>
      <c r="N41">
        <f>K41+2</f>
        <v>3</v>
      </c>
      <c r="O41">
        <f>N41-M41</f>
        <v>0</v>
      </c>
      <c r="P41" t="s">
        <v>7</v>
      </c>
      <c r="Q41">
        <v>137</v>
      </c>
      <c r="R41">
        <v>0</v>
      </c>
      <c r="S41">
        <v>0</v>
      </c>
      <c r="T41" s="3">
        <v>97093.14</v>
      </c>
      <c r="U41" s="5">
        <f>D41/T41</f>
        <v>5.9501526060440524</v>
      </c>
      <c r="V41">
        <v>50</v>
      </c>
      <c r="W41">
        <v>10.1</v>
      </c>
      <c r="X41">
        <v>24</v>
      </c>
      <c r="Y41" s="6">
        <v>0.27519569999999999</v>
      </c>
      <c r="Z41">
        <v>51</v>
      </c>
      <c r="AA41" s="9">
        <v>0</v>
      </c>
      <c r="AB41" s="4">
        <f>AA41/D41</f>
        <v>0</v>
      </c>
      <c r="AC41">
        <f>RANK(AB41,AB$2:AB$52,0)</f>
        <v>29</v>
      </c>
    </row>
    <row r="42" spans="1:29" x14ac:dyDescent="0.3">
      <c r="A42" t="s">
        <v>49</v>
      </c>
      <c r="B42" t="s">
        <v>68</v>
      </c>
      <c r="C42">
        <v>819761</v>
      </c>
      <c r="D42" s="1">
        <v>887770</v>
      </c>
      <c r="E42">
        <v>892717</v>
      </c>
      <c r="F42">
        <f>D42-C42</f>
        <v>68009</v>
      </c>
      <c r="G42">
        <f>F42/C42*100</f>
        <v>8.2961985261557949</v>
      </c>
      <c r="H42">
        <f>D42-E42</f>
        <v>-4947</v>
      </c>
      <c r="I42" s="7">
        <f>(D42-E42)/E42</f>
        <v>-5.5415097953774826E-3</v>
      </c>
      <c r="J42">
        <v>1</v>
      </c>
      <c r="K42">
        <v>1</v>
      </c>
      <c r="L42">
        <f>K42-J42</f>
        <v>0</v>
      </c>
      <c r="M42">
        <v>3</v>
      </c>
      <c r="N42">
        <f>K42+2</f>
        <v>3</v>
      </c>
      <c r="O42">
        <f>N42-M42</f>
        <v>0</v>
      </c>
      <c r="P42" t="s">
        <v>7</v>
      </c>
      <c r="Q42">
        <v>129</v>
      </c>
      <c r="R42">
        <v>2</v>
      </c>
      <c r="S42">
        <v>1</v>
      </c>
      <c r="T42" s="3">
        <v>75811</v>
      </c>
      <c r="U42" s="5">
        <f>D42/T42</f>
        <v>11.710305892284762</v>
      </c>
      <c r="V42">
        <v>47</v>
      </c>
      <c r="W42">
        <v>3.7</v>
      </c>
      <c r="X42">
        <v>47</v>
      </c>
      <c r="Y42" s="6">
        <v>0.36565219999999998</v>
      </c>
      <c r="Z42">
        <v>45</v>
      </c>
      <c r="AA42" s="9">
        <v>0</v>
      </c>
      <c r="AB42" s="4">
        <f>AA42/D42</f>
        <v>0</v>
      </c>
      <c r="AC42">
        <f>RANK(AB42,AB$2:AB$52,0)</f>
        <v>29</v>
      </c>
    </row>
    <row r="43" spans="1:29" x14ac:dyDescent="0.3">
      <c r="A43" t="s">
        <v>11</v>
      </c>
      <c r="B43" t="s">
        <v>106</v>
      </c>
      <c r="C43">
        <v>2926229</v>
      </c>
      <c r="D43" s="1">
        <v>3013756</v>
      </c>
      <c r="E43">
        <v>3030522</v>
      </c>
      <c r="F43">
        <f>D43-C43</f>
        <v>87527</v>
      </c>
      <c r="G43">
        <f>F43/C43*100</f>
        <v>2.9911192869730976</v>
      </c>
      <c r="H43">
        <f>D43-E43</f>
        <v>-16766</v>
      </c>
      <c r="I43" s="7">
        <f>(D43-E43)/E43</f>
        <v>-5.5323802302045654E-3</v>
      </c>
      <c r="J43">
        <v>4</v>
      </c>
      <c r="K43">
        <v>4</v>
      </c>
      <c r="L43">
        <f>K43-J43</f>
        <v>0</v>
      </c>
      <c r="M43">
        <v>6</v>
      </c>
      <c r="N43">
        <f>K43+2</f>
        <v>6</v>
      </c>
      <c r="O43">
        <f>N43-M43</f>
        <v>0</v>
      </c>
      <c r="P43" t="s">
        <v>7</v>
      </c>
      <c r="Q43">
        <v>614</v>
      </c>
      <c r="R43">
        <v>10</v>
      </c>
      <c r="S43">
        <v>2</v>
      </c>
      <c r="T43" s="3">
        <v>52035.48</v>
      </c>
      <c r="U43" s="5">
        <f>D43/T43</f>
        <v>57.917328714946031</v>
      </c>
      <c r="V43">
        <v>35</v>
      </c>
      <c r="W43">
        <v>7.7</v>
      </c>
      <c r="X43">
        <v>30</v>
      </c>
      <c r="Y43" s="6">
        <v>0.35787570000000002</v>
      </c>
      <c r="Z43">
        <v>46</v>
      </c>
      <c r="AA43" s="9">
        <v>0</v>
      </c>
      <c r="AB43" s="4">
        <f>AA43/D43</f>
        <v>0</v>
      </c>
      <c r="AC43">
        <f>RANK(AB43,AB$2:AB$52,0)</f>
        <v>29</v>
      </c>
    </row>
    <row r="44" spans="1:29" x14ac:dyDescent="0.3">
      <c r="A44" s="8" t="s">
        <v>44</v>
      </c>
      <c r="B44" t="s">
        <v>73</v>
      </c>
      <c r="C44">
        <v>3764882</v>
      </c>
      <c r="D44" s="1">
        <v>3963516</v>
      </c>
      <c r="E44">
        <v>3980783</v>
      </c>
      <c r="F44">
        <f>D44-C44</f>
        <v>198634</v>
      </c>
      <c r="G44">
        <f>F44/C44*100</f>
        <v>5.2759688085841736</v>
      </c>
      <c r="H44">
        <f>D44-E44</f>
        <v>-17267</v>
      </c>
      <c r="I44" s="7">
        <f>(D44-E44)/E44</f>
        <v>-4.3375888612868377E-3</v>
      </c>
      <c r="J44">
        <v>5</v>
      </c>
      <c r="K44">
        <v>5</v>
      </c>
      <c r="L44">
        <f>K44-J44</f>
        <v>0</v>
      </c>
      <c r="M44">
        <v>7</v>
      </c>
      <c r="N44">
        <f>K44+2</f>
        <v>7</v>
      </c>
      <c r="O44">
        <f>N44-M44</f>
        <v>0</v>
      </c>
      <c r="P44" t="s">
        <v>7</v>
      </c>
      <c r="Q44">
        <v>1744</v>
      </c>
      <c r="R44">
        <v>36</v>
      </c>
      <c r="S44">
        <v>5</v>
      </c>
      <c r="T44" s="3">
        <v>68594.92</v>
      </c>
      <c r="U44" s="5">
        <f>D44/T44</f>
        <v>57.781480027967085</v>
      </c>
      <c r="V44">
        <v>36</v>
      </c>
      <c r="W44">
        <v>11.1</v>
      </c>
      <c r="X44">
        <v>21</v>
      </c>
      <c r="Y44" s="6">
        <v>0.33059959999999999</v>
      </c>
      <c r="Z44">
        <v>48</v>
      </c>
      <c r="AA44" s="9">
        <v>0</v>
      </c>
      <c r="AB44" s="4">
        <f>AA44/D44</f>
        <v>0</v>
      </c>
      <c r="AC44">
        <f>RANK(AB44,AB$2:AB$52,0)</f>
        <v>29</v>
      </c>
    </row>
    <row r="45" spans="1:29" x14ac:dyDescent="0.3">
      <c r="A45" s="8" t="s">
        <v>16</v>
      </c>
      <c r="B45" t="s">
        <v>101</v>
      </c>
      <c r="C45">
        <v>601723</v>
      </c>
      <c r="D45" s="1">
        <f>689545+1988</f>
        <v>691533</v>
      </c>
      <c r="E45">
        <v>712816</v>
      </c>
      <c r="F45">
        <f>D45-C45</f>
        <v>89810</v>
      </c>
      <c r="G45">
        <f>F45/C45*100</f>
        <v>14.925472351896138</v>
      </c>
      <c r="H45">
        <f>D45-E45</f>
        <v>-21283</v>
      </c>
      <c r="I45" s="7">
        <f>(D45-E45)/E45</f>
        <v>-2.9857635069919865E-2</v>
      </c>
      <c r="J45">
        <v>0</v>
      </c>
      <c r="K45">
        <v>0</v>
      </c>
      <c r="L45">
        <f>K45-J45</f>
        <v>0</v>
      </c>
      <c r="M45">
        <v>3</v>
      </c>
      <c r="N45">
        <v>3</v>
      </c>
      <c r="O45">
        <v>0</v>
      </c>
      <c r="P45" t="s">
        <v>10</v>
      </c>
      <c r="Q45">
        <v>586</v>
      </c>
      <c r="R45">
        <v>11</v>
      </c>
      <c r="S45">
        <v>2</v>
      </c>
      <c r="T45">
        <v>61.05</v>
      </c>
      <c r="U45" s="5">
        <f>D45/T45</f>
        <v>11327.321867321867</v>
      </c>
      <c r="V45">
        <v>1</v>
      </c>
      <c r="W45">
        <v>11.3</v>
      </c>
      <c r="X45">
        <v>19</v>
      </c>
      <c r="Y45" s="6">
        <v>0.94466950000000005</v>
      </c>
      <c r="Z45">
        <v>1</v>
      </c>
      <c r="AA45" s="9">
        <v>0</v>
      </c>
      <c r="AB45" s="4">
        <f>AA45/D45</f>
        <v>0</v>
      </c>
      <c r="AC45">
        <f>RANK(AB45,AB$2:AB$52,0)</f>
        <v>29</v>
      </c>
    </row>
    <row r="46" spans="1:29" x14ac:dyDescent="0.3">
      <c r="A46" s="8" t="s">
        <v>13</v>
      </c>
      <c r="B46" t="s">
        <v>104</v>
      </c>
      <c r="C46">
        <v>5044930</v>
      </c>
      <c r="D46" s="1">
        <v>5782171</v>
      </c>
      <c r="E46">
        <v>5807719</v>
      </c>
      <c r="F46">
        <f>D46-C46</f>
        <v>737241</v>
      </c>
      <c r="G46">
        <f>F46/C46*100</f>
        <v>14.613503061489455</v>
      </c>
      <c r="H46">
        <f>D46-E46</f>
        <v>-25548</v>
      </c>
      <c r="I46" s="7">
        <f>(D46-E46)/E46</f>
        <v>-4.3989731596862725E-3</v>
      </c>
      <c r="J46">
        <v>7</v>
      </c>
      <c r="K46">
        <v>8</v>
      </c>
      <c r="L46">
        <f>K46-J46</f>
        <v>1</v>
      </c>
      <c r="M46">
        <v>9</v>
      </c>
      <c r="N46">
        <f>K46+2</f>
        <v>10</v>
      </c>
      <c r="O46">
        <f>N46-M46</f>
        <v>1</v>
      </c>
      <c r="P46" t="s">
        <v>10</v>
      </c>
      <c r="Q46">
        <v>3342</v>
      </c>
      <c r="R46">
        <v>80</v>
      </c>
      <c r="S46">
        <v>11</v>
      </c>
      <c r="T46" s="3">
        <v>103641.89</v>
      </c>
      <c r="U46" s="5">
        <f>D46/T46</f>
        <v>55.789903098061991</v>
      </c>
      <c r="V46">
        <v>38</v>
      </c>
      <c r="W46">
        <v>21.8</v>
      </c>
      <c r="X46">
        <v>7</v>
      </c>
      <c r="Y46" s="6">
        <v>0.56938319999999998</v>
      </c>
      <c r="Z46">
        <v>15</v>
      </c>
      <c r="AA46" s="9">
        <v>6000000</v>
      </c>
      <c r="AB46" s="4">
        <f>AA46/D46</f>
        <v>1.0376725281905361</v>
      </c>
      <c r="AC46">
        <f>RANK(AB46,AB$2:AB$52,0)</f>
        <v>9</v>
      </c>
    </row>
    <row r="47" spans="1:29" x14ac:dyDescent="0.3">
      <c r="A47" s="8" t="s">
        <v>36</v>
      </c>
      <c r="B47" t="s">
        <v>81</v>
      </c>
      <c r="C47">
        <v>2709432</v>
      </c>
      <c r="D47" s="1">
        <v>3108462</v>
      </c>
      <c r="E47">
        <v>3138259</v>
      </c>
      <c r="F47">
        <f>D47-C47</f>
        <v>399030</v>
      </c>
      <c r="G47">
        <f>F47/C47*100</f>
        <v>14.72744102823027</v>
      </c>
      <c r="H47">
        <f>D47-E47</f>
        <v>-29797</v>
      </c>
      <c r="I47" s="7">
        <f>(D47-E47)/E47</f>
        <v>-9.4947548943538438E-3</v>
      </c>
      <c r="J47">
        <v>4</v>
      </c>
      <c r="K47">
        <v>4</v>
      </c>
      <c r="L47">
        <f>K47-J47</f>
        <v>0</v>
      </c>
      <c r="M47">
        <v>6</v>
      </c>
      <c r="N47">
        <f>K47+2</f>
        <v>6</v>
      </c>
      <c r="O47">
        <f>N47-M47</f>
        <v>0</v>
      </c>
      <c r="P47" t="s">
        <v>10</v>
      </c>
      <c r="Q47">
        <v>1279</v>
      </c>
      <c r="R47">
        <v>32</v>
      </c>
      <c r="S47">
        <v>6</v>
      </c>
      <c r="T47" s="3">
        <v>109781.18</v>
      </c>
      <c r="U47" s="5">
        <f>D47/T47</f>
        <v>28.315071854756891</v>
      </c>
      <c r="V47">
        <v>43</v>
      </c>
      <c r="W47">
        <v>29.2</v>
      </c>
      <c r="X47">
        <v>5</v>
      </c>
      <c r="Y47" s="6">
        <v>0.5122312</v>
      </c>
      <c r="Z47">
        <v>22</v>
      </c>
      <c r="AA47" s="9">
        <v>5000000</v>
      </c>
      <c r="AB47" s="4">
        <f>AA47/D47</f>
        <v>1.6085125055413256</v>
      </c>
      <c r="AC47">
        <f>RANK(AB47,AB$2:AB$52,0)</f>
        <v>6</v>
      </c>
    </row>
    <row r="48" spans="1:29" x14ac:dyDescent="0.3">
      <c r="A48" s="8" t="s">
        <v>48</v>
      </c>
      <c r="B48" t="s">
        <v>69</v>
      </c>
      <c r="C48">
        <v>4645975</v>
      </c>
      <c r="D48" s="1">
        <v>5124712</v>
      </c>
      <c r="E48">
        <v>5218040</v>
      </c>
      <c r="F48">
        <f>D48-C48</f>
        <v>478737</v>
      </c>
      <c r="G48">
        <f>F48/C48*100</f>
        <v>10.304338701779498</v>
      </c>
      <c r="H48">
        <f>D48-E48</f>
        <v>-93328</v>
      </c>
      <c r="I48" s="7">
        <f>(D48-E48)/E48</f>
        <v>-1.7885642885067957E-2</v>
      </c>
      <c r="J48">
        <v>7</v>
      </c>
      <c r="K48">
        <v>7</v>
      </c>
      <c r="L48">
        <f>K48-J48</f>
        <v>0</v>
      </c>
      <c r="M48">
        <v>9</v>
      </c>
      <c r="N48">
        <f>K48+2</f>
        <v>9</v>
      </c>
      <c r="O48">
        <f>N48-M48</f>
        <v>0</v>
      </c>
      <c r="P48" t="s">
        <v>7</v>
      </c>
      <c r="Q48">
        <v>1349</v>
      </c>
      <c r="R48">
        <v>32</v>
      </c>
      <c r="S48">
        <v>2</v>
      </c>
      <c r="T48" s="3">
        <v>30060.7</v>
      </c>
      <c r="U48" s="5">
        <f>D48/T48</f>
        <v>170.47879789891786</v>
      </c>
      <c r="V48">
        <v>20</v>
      </c>
      <c r="W48">
        <v>5.8</v>
      </c>
      <c r="X48">
        <v>35</v>
      </c>
      <c r="Y48" s="6">
        <v>0.44073390000000001</v>
      </c>
      <c r="Z48">
        <v>33</v>
      </c>
      <c r="AA48" s="9">
        <v>0</v>
      </c>
      <c r="AB48" s="4">
        <f>AA48/D48</f>
        <v>0</v>
      </c>
      <c r="AC48">
        <f>RANK(AB48,AB$2:AB$52,0)</f>
        <v>29</v>
      </c>
    </row>
    <row r="49" spans="1:29" x14ac:dyDescent="0.3">
      <c r="A49" s="8" t="s">
        <v>41</v>
      </c>
      <c r="B49" t="s">
        <v>76</v>
      </c>
      <c r="C49">
        <v>9565781</v>
      </c>
      <c r="D49" s="1">
        <v>10453948</v>
      </c>
      <c r="E49">
        <v>10600823</v>
      </c>
      <c r="F49">
        <f>D49-C49</f>
        <v>888167</v>
      </c>
      <c r="G49">
        <f>F49/C49*100</f>
        <v>9.2848351849159005</v>
      </c>
      <c r="H49">
        <f>D49-E49</f>
        <v>-146875</v>
      </c>
      <c r="I49" s="7">
        <f>(D49-E49)/E49</f>
        <v>-1.3855056347983548E-2</v>
      </c>
      <c r="J49">
        <v>13</v>
      </c>
      <c r="K49">
        <v>14</v>
      </c>
      <c r="L49">
        <f>K49-J49</f>
        <v>1</v>
      </c>
      <c r="M49">
        <v>15</v>
      </c>
      <c r="N49">
        <f>K49+2</f>
        <v>16</v>
      </c>
      <c r="O49">
        <f>N49-M49</f>
        <v>1</v>
      </c>
      <c r="P49" t="s">
        <v>7</v>
      </c>
      <c r="Q49">
        <v>1584</v>
      </c>
      <c r="R49">
        <v>9</v>
      </c>
      <c r="S49">
        <v>1</v>
      </c>
      <c r="T49" s="3">
        <v>48617.91</v>
      </c>
      <c r="U49" s="5">
        <f>D49/T49</f>
        <v>215.02257090031225</v>
      </c>
      <c r="V49">
        <v>16</v>
      </c>
      <c r="W49">
        <v>9.8000000000000007</v>
      </c>
      <c r="X49">
        <v>26</v>
      </c>
      <c r="Y49" s="6">
        <v>0.49315799999999999</v>
      </c>
      <c r="Z49">
        <v>27</v>
      </c>
      <c r="AA49" s="9">
        <v>0</v>
      </c>
      <c r="AB49" s="4">
        <f>AA49/D49</f>
        <v>0</v>
      </c>
      <c r="AC49">
        <f>RANK(AB49,AB$2:AB$52,0)</f>
        <v>29</v>
      </c>
    </row>
    <row r="50" spans="1:29" x14ac:dyDescent="0.3">
      <c r="A50" s="8" t="s">
        <v>17</v>
      </c>
      <c r="B50" t="s">
        <v>100</v>
      </c>
      <c r="C50">
        <v>18900773</v>
      </c>
      <c r="D50" s="1">
        <v>21570527</v>
      </c>
      <c r="E50">
        <v>21733312</v>
      </c>
      <c r="F50">
        <f>D50-C50</f>
        <v>2669754</v>
      </c>
      <c r="G50">
        <f>F50/C50*100</f>
        <v>14.12510483036858</v>
      </c>
      <c r="H50">
        <f>D50-E50</f>
        <v>-162785</v>
      </c>
      <c r="I50" s="7">
        <f>(D50-E50)/E50</f>
        <v>-7.4901147142230323E-3</v>
      </c>
      <c r="J50">
        <v>27</v>
      </c>
      <c r="K50">
        <v>28</v>
      </c>
      <c r="L50">
        <f>K50-J50</f>
        <v>1</v>
      </c>
      <c r="M50">
        <v>29</v>
      </c>
      <c r="N50">
        <f>K50+2</f>
        <v>30</v>
      </c>
      <c r="O50">
        <f>N50-M50</f>
        <v>1</v>
      </c>
      <c r="P50" t="s">
        <v>7</v>
      </c>
      <c r="Q50">
        <v>7495</v>
      </c>
      <c r="R50">
        <v>101</v>
      </c>
      <c r="S50">
        <v>16</v>
      </c>
      <c r="T50" s="3">
        <v>53624.76</v>
      </c>
      <c r="U50" s="5">
        <f>D50/T50</f>
        <v>402.24939002058005</v>
      </c>
      <c r="V50">
        <v>9</v>
      </c>
      <c r="W50">
        <v>26.4</v>
      </c>
      <c r="X50">
        <v>6</v>
      </c>
      <c r="Y50" s="6">
        <v>0.4830525</v>
      </c>
      <c r="Z50">
        <v>28</v>
      </c>
      <c r="AA50" s="9">
        <v>0</v>
      </c>
      <c r="AB50" s="4">
        <f>AA50/D50</f>
        <v>0</v>
      </c>
      <c r="AC50">
        <f>RANK(AB50,AB$2:AB$52,0)</f>
        <v>29</v>
      </c>
    </row>
    <row r="51" spans="1:29" x14ac:dyDescent="0.3">
      <c r="A51" s="8" t="s">
        <v>51</v>
      </c>
      <c r="B51" t="s">
        <v>66</v>
      </c>
      <c r="C51">
        <v>25268418</v>
      </c>
      <c r="D51" s="1">
        <v>29183290</v>
      </c>
      <c r="E51">
        <v>29360759</v>
      </c>
      <c r="F51">
        <f>D51-C51</f>
        <v>3914872</v>
      </c>
      <c r="G51">
        <f>F51/C51*100</f>
        <v>15.493142467407338</v>
      </c>
      <c r="H51">
        <f>D51-E51</f>
        <v>-177469</v>
      </c>
      <c r="I51" s="7">
        <f>(D51-E51)/E51</f>
        <v>-6.0444282111371851E-3</v>
      </c>
      <c r="J51">
        <v>36</v>
      </c>
      <c r="K51">
        <v>38</v>
      </c>
      <c r="L51">
        <f>K51-J51</f>
        <v>2</v>
      </c>
      <c r="M51">
        <v>38</v>
      </c>
      <c r="N51">
        <f>K51+2</f>
        <v>40</v>
      </c>
      <c r="O51">
        <f>N51-M51</f>
        <v>2</v>
      </c>
      <c r="P51" t="s">
        <v>7</v>
      </c>
      <c r="Q51">
        <v>3996</v>
      </c>
      <c r="R51">
        <v>122</v>
      </c>
      <c r="S51">
        <v>21</v>
      </c>
      <c r="T51" s="3">
        <v>261231.71</v>
      </c>
      <c r="U51" s="5">
        <f>D51/T51</f>
        <v>111.71419426837576</v>
      </c>
      <c r="V51">
        <v>25</v>
      </c>
      <c r="W51">
        <v>39.700000000000003</v>
      </c>
      <c r="X51">
        <v>2</v>
      </c>
      <c r="Y51" s="6">
        <v>0.47169280000000002</v>
      </c>
      <c r="Z51">
        <v>29</v>
      </c>
      <c r="AA51" s="9">
        <v>0</v>
      </c>
      <c r="AB51" s="4">
        <f>AA51/D51</f>
        <v>0</v>
      </c>
      <c r="AC51">
        <f>RANK(AB51,AB$2:AB$52,0)</f>
        <v>29</v>
      </c>
    </row>
    <row r="52" spans="1:29" x14ac:dyDescent="0.3">
      <c r="A52" s="8" t="s">
        <v>9</v>
      </c>
      <c r="B52" t="s">
        <v>107</v>
      </c>
      <c r="C52">
        <v>6412700</v>
      </c>
      <c r="D52" s="1">
        <v>7158923</v>
      </c>
      <c r="E52">
        <v>7421401</v>
      </c>
      <c r="F52">
        <f>D52-C52</f>
        <v>746223</v>
      </c>
      <c r="G52">
        <f>F52/C52*100</f>
        <v>11.636642911722053</v>
      </c>
      <c r="H52">
        <f>D52-E52</f>
        <v>-262478</v>
      </c>
      <c r="I52" s="7">
        <f>(D52-E52)/E52</f>
        <v>-3.5367715610570026E-2</v>
      </c>
      <c r="J52">
        <v>9</v>
      </c>
      <c r="K52">
        <v>9</v>
      </c>
      <c r="L52">
        <f>K52-J52</f>
        <v>0</v>
      </c>
      <c r="M52">
        <v>11</v>
      </c>
      <c r="N52">
        <f>K52+2</f>
        <v>11</v>
      </c>
      <c r="O52">
        <f>N52-M52</f>
        <v>0</v>
      </c>
      <c r="P52" t="s">
        <v>10</v>
      </c>
      <c r="Q52">
        <v>1413</v>
      </c>
      <c r="R52">
        <v>29</v>
      </c>
      <c r="S52">
        <v>5</v>
      </c>
      <c r="T52" s="3">
        <v>113594.08</v>
      </c>
      <c r="U52" s="5">
        <f>D52/T52</f>
        <v>63.021972623925471</v>
      </c>
      <c r="V52">
        <v>34</v>
      </c>
      <c r="W52">
        <v>31.7</v>
      </c>
      <c r="X52">
        <v>4</v>
      </c>
      <c r="Y52" s="6">
        <v>0.50156829999999997</v>
      </c>
      <c r="Z52">
        <v>25</v>
      </c>
      <c r="AA52" s="9">
        <v>0</v>
      </c>
      <c r="AB52" s="4">
        <f>AA52/D52</f>
        <v>0</v>
      </c>
      <c r="AC52">
        <f>RANK(AB52,AB$2:AB$52,0)</f>
        <v>29</v>
      </c>
    </row>
    <row r="53" spans="1:29" x14ac:dyDescent="0.3">
      <c r="I53" s="22">
        <f>MEDIAN(I2:I52)</f>
        <v>6.7331548037496683E-3</v>
      </c>
      <c r="K53" s="20" t="s">
        <v>142</v>
      </c>
    </row>
    <row r="54" spans="1:29" x14ac:dyDescent="0.3">
      <c r="D54" s="20">
        <f>SUM(D2:D52)</f>
        <v>331799967</v>
      </c>
      <c r="E54" s="20">
        <f>SUM(E2:E52)</f>
        <v>329484123</v>
      </c>
      <c r="F54" s="20"/>
      <c r="G54" s="20"/>
      <c r="H54" s="20">
        <f>SUM(H2:H52)</f>
        <v>2315844</v>
      </c>
      <c r="I54" s="21">
        <f>(D54-E54)/E54</f>
        <v>7.0286967970229026E-3</v>
      </c>
      <c r="K54" s="20" t="s">
        <v>143</v>
      </c>
      <c r="U54" s="17" t="s">
        <v>133</v>
      </c>
      <c r="V54" s="16">
        <f t="shared" ref="V54:AC54" si="0">CORREL($I2:$I52,V2:V52)</f>
        <v>-0.2827753337779087</v>
      </c>
      <c r="W54" s="18">
        <f t="shared" si="0"/>
        <v>-0.13096700264138006</v>
      </c>
      <c r="X54" s="16">
        <f t="shared" si="0"/>
        <v>4.3718744546757678E-2</v>
      </c>
      <c r="Y54" s="18">
        <f t="shared" si="0"/>
        <v>0.16733899485711615</v>
      </c>
      <c r="Z54" s="16">
        <f t="shared" si="0"/>
        <v>-0.30904927284583317</v>
      </c>
      <c r="AA54" s="18">
        <f t="shared" si="0"/>
        <v>5.9880684692342138E-2</v>
      </c>
      <c r="AB54" s="18">
        <f t="shared" si="0"/>
        <v>0.13021942706340606</v>
      </c>
      <c r="AC54" s="16">
        <f t="shared" si="0"/>
        <v>-0.31974061449616947</v>
      </c>
    </row>
    <row r="55" spans="1:29" x14ac:dyDescent="0.3">
      <c r="U55" s="19" t="s">
        <v>134</v>
      </c>
    </row>
    <row r="57" spans="1:29" x14ac:dyDescent="0.3">
      <c r="A57" s="24" t="s">
        <v>135</v>
      </c>
      <c r="D57" t="s">
        <v>136</v>
      </c>
    </row>
    <row r="58" spans="1:29" x14ac:dyDescent="0.3">
      <c r="A58" s="24" t="s">
        <v>137</v>
      </c>
      <c r="D58" t="s">
        <v>138</v>
      </c>
    </row>
    <row r="59" spans="1:29" x14ac:dyDescent="0.3">
      <c r="A59" s="24"/>
    </row>
    <row r="60" spans="1:29" x14ac:dyDescent="0.3">
      <c r="A60" s="24" t="s">
        <v>139</v>
      </c>
      <c r="D60" t="s">
        <v>140</v>
      </c>
    </row>
    <row r="61" spans="1:29" x14ac:dyDescent="0.3">
      <c r="A61" s="24" t="s">
        <v>137</v>
      </c>
      <c r="D61" s="23" t="s">
        <v>141</v>
      </c>
    </row>
  </sheetData>
  <sortState ref="A2:AC52">
    <sortCondition descending="1" ref="H2:H52"/>
  </sortState>
  <hyperlinks>
    <hyperlink ref="D61" r:id="rId1" xr:uid="{1F4B5FD6-CB16-4018-B860-9B34CB1C7DFF}"/>
  </hyperlinks>
  <pageMargins left="0.75" right="0.75" top="1" bottom="1" header="0.5" footer="0.5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Cervas</dc:creator>
  <cp:lastModifiedBy>Sam Wang</cp:lastModifiedBy>
  <dcterms:created xsi:type="dcterms:W3CDTF">2021-04-26T21:04:44Z</dcterms:created>
  <dcterms:modified xsi:type="dcterms:W3CDTF">2021-05-07T10:46:15Z</dcterms:modified>
</cp:coreProperties>
</file>