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GitHub/R Functions/apportion/"/>
    </mc:Choice>
  </mc:AlternateContent>
  <xr:revisionPtr revIDLastSave="0" documentId="13_ncr:1_{5F370DB1-A421-2345-9BC1-F456D1A0699A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pop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3" i="1"/>
  <c r="AH3" i="1"/>
  <c r="AH4" i="1"/>
  <c r="AH5" i="1"/>
  <c r="AH6" i="1"/>
  <c r="AH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D52" i="1"/>
  <c r="AH2" i="1"/>
  <c r="U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10" i="1"/>
  <c r="G10" i="1" s="1"/>
  <c r="H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N3" i="1"/>
  <c r="O3" i="1" s="1"/>
  <c r="N2" i="1"/>
  <c r="O2" i="1" s="1"/>
  <c r="L2" i="1"/>
  <c r="G2" i="1"/>
  <c r="H2" i="1" s="1"/>
  <c r="D53" i="1" l="1"/>
  <c r="AH10" i="1"/>
  <c r="I10" i="1"/>
  <c r="U10" i="1"/>
</calcChain>
</file>

<file path=xl/sharedStrings.xml><?xml version="1.0" encoding="utf-8"?>
<sst xmlns="http://schemas.openxmlformats.org/spreadsheetml/2006/main" count="238" uniqueCount="142">
  <si>
    <t>state</t>
  </si>
  <si>
    <t>pop2010</t>
  </si>
  <si>
    <t>pop2020</t>
  </si>
  <si>
    <t>ec2010</t>
  </si>
  <si>
    <t>ec2020</t>
  </si>
  <si>
    <t>ec_change</t>
  </si>
  <si>
    <t>2020pres</t>
  </si>
  <si>
    <t>popchange</t>
  </si>
  <si>
    <t>Alabama</t>
  </si>
  <si>
    <t>Trump</t>
  </si>
  <si>
    <t>Alaska</t>
  </si>
  <si>
    <t>Arizona</t>
  </si>
  <si>
    <t>Biden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</si>
  <si>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</si>
  <si>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</si>
  <si>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</si>
  <si>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</si>
  <si>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</si>
  <si>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</si>
  <si>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</si>
  <si>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</si>
  <si>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</si>
  <si>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</si>
  <si>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</si>
  <si>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</si>
  <si>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</si>
  <si>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</si>
  <si>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</si>
  <si>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</si>
  <si>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</si>
  <si>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</si>
  <si>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</si>
  <si>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</si>
  <si>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</si>
  <si>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</si>
  <si>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</si>
  <si>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</si>
  <si>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</si>
  <si>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</si>
  <si>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</si>
  <si>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</si>
  <si>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</si>
  <si>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</si>
  <si>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</si>
  <si>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</si>
  <si>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</si>
  <si>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</si>
  <si>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</si>
  <si>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</si>
  <si>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</si>
  <si>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</si>
  <si>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</si>
  <si>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</si>
  <si>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</si>
  <si>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</si>
  <si>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</si>
  <si>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</si>
  <si>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</si>
  <si>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</si>
  <si>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</si>
  <si>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</si>
  <si>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popestdiff</t>
  </si>
  <si>
    <t>WY</t>
  </si>
  <si>
    <t>WI</t>
  </si>
  <si>
    <t>WV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</si>
  <si>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</si>
  <si>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</si>
  <si>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</si>
  <si>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</si>
  <si>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</si>
  <si>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</si>
  <si>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</si>
  <si>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</si>
  <si>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</si>
  <si>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</si>
  <si>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</si>
  <si>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</si>
  <si>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</si>
  <si>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ND</t>
  </si>
  <si>
    <t>NC</t>
  </si>
  <si>
    <t>NY</t>
  </si>
  <si>
    <t>NM</t>
  </si>
  <si>
    <t>NJ</t>
  </si>
  <si>
    <t>NH</t>
  </si>
  <si>
    <t>NV</t>
  </si>
  <si>
    <t>NE</t>
  </si>
  <si>
    <t>MT</t>
  </si>
  <si>
    <t>MO</t>
  </si>
  <si>
    <t>MS</t>
  </si>
  <si>
    <t>MN</t>
  </si>
  <si>
    <t>MI</t>
  </si>
  <si>
    <t>MA</t>
  </si>
  <si>
    <t>MD</t>
  </si>
  <si>
    <t>ME</t>
  </si>
  <si>
    <t>LA</t>
  </si>
  <si>
    <t>KY</t>
  </si>
  <si>
    <t>KS</t>
  </si>
  <si>
    <t>IA</t>
  </si>
  <si>
    <t>IN</t>
  </si>
  <si>
    <t>IL</t>
  </si>
  <si>
    <t>ID</t>
  </si>
  <si>
    <t>HI</t>
  </si>
  <si>
    <t>GA</t>
  </si>
  <si>
    <t>FL</t>
  </si>
  <si>
    <t>DC</t>
  </si>
  <si>
    <t>DE</t>
  </si>
  <si>
    <t>CT</t>
  </si>
  <si>
    <t>CO</t>
  </si>
  <si>
    <t>CA</t>
  </si>
  <si>
    <t>AR</t>
  </si>
  <si>
    <t>AZ</t>
  </si>
  <si>
    <t>AL</t>
  </si>
  <si>
    <t>AK</t>
  </si>
  <si>
    <t>abv</t>
  </si>
  <si>
    <t>popchange_per</t>
  </si>
  <si>
    <t>house_seats_2020</t>
  </si>
  <si>
    <t>house_seats_2010</t>
  </si>
  <si>
    <t>pop2020PEP</t>
  </si>
  <si>
    <t>house_seat_change</t>
  </si>
  <si>
    <t>tot_covid_cases_4_1_20</t>
  </si>
  <si>
    <t>land_area_miles</t>
  </si>
  <si>
    <t>density_per_mile</t>
  </si>
  <si>
    <t>density_rank</t>
  </si>
  <si>
    <t>biden</t>
  </si>
  <si>
    <t>biden_rank</t>
  </si>
  <si>
    <t>tot_covid_death_4_1_20</t>
  </si>
  <si>
    <t>new_covid_death_4_1_20</t>
  </si>
  <si>
    <t>count_funding</t>
  </si>
  <si>
    <t>count_funding_per</t>
  </si>
  <si>
    <t>hispanic_per</t>
  </si>
  <si>
    <t>undoc_pop</t>
  </si>
  <si>
    <t>undoc_per</t>
  </si>
  <si>
    <t>hispanic_rank</t>
  </si>
  <si>
    <t>black_pop</t>
  </si>
  <si>
    <t>black_error</t>
  </si>
  <si>
    <t>black_per</t>
  </si>
  <si>
    <t>gov_party</t>
  </si>
  <si>
    <t>R</t>
  </si>
  <si>
    <t>D</t>
  </si>
  <si>
    <t>-</t>
  </si>
  <si>
    <t>L</t>
  </si>
  <si>
    <t>pep_census_diff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</si>
</sst>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0" fontId="0" fillId="0" borderId="0" xfId="42" applyNumberFormat="1" applyFont="1"/>
    <xf numFmtId="4" fontId="0" fillId="0" borderId="0" xfId="0" applyNumberFormat="1"/>
    <xf numFmtId="0" fontId="0" fillId="0" borderId="0" xfId="43" applyNumberFormat="1" applyFont="1"/>
    <xf numFmtId="164" fontId="0" fillId="0" borderId="0" xfId="42" applyNumberFormat="1" applyFon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:F52"/>
    </sheetView>
  </sheetViews>
  <sheetFormatPr baseColWidth="10" defaultRowHeight="16" x14ac:dyDescent="0.2"/>
  <cols>
    <col min="23" max="23" width="17.1640625" style="4" bestFit="1" customWidth="1"/>
    <col min="24" max="24" width="10.83203125" style="5"/>
    <col min="25" max="25" width="10.83203125" style="1"/>
  </cols>
  <sheetData>
    <row r="1" spans="1:34" x14ac:dyDescent="0.2">
      <c r="A1" t="s">
        <v>0</v>
      </c>
      <c r="B1" t="s">
        <v>113</v>
      </c>
      <c r="C1" t="s">
        <v>1</v>
      </c>
      <c r="D1" t="s">
        <v>2</v>
      </c>
      <c r="E1" t="s">
        <v>117</v>
      </c>
      <c r="F1" t="s">
        <v>141</v>
      </c>
      <c r="G1" t="s">
        <v>7</v>
      </c>
      <c r="H1" t="s">
        <v>114</v>
      </c>
      <c r="I1" t="s">
        <v>61</v>
      </c>
      <c r="J1" t="s">
        <v>116</v>
      </c>
      <c r="K1" t="s">
        <v>115</v>
      </c>
      <c r="L1" t="s">
        <v>118</v>
      </c>
      <c r="M1" t="s">
        <v>3</v>
      </c>
      <c r="N1" t="s">
        <v>4</v>
      </c>
      <c r="O1" t="s">
        <v>5</v>
      </c>
      <c r="P1" t="s">
        <v>6</v>
      </c>
      <c r="Q1" t="s">
        <v>119</v>
      </c>
      <c r="R1" t="s">
        <v>125</v>
      </c>
      <c r="S1" t="s">
        <v>126</v>
      </c>
      <c r="T1" t="s">
        <v>120</v>
      </c>
      <c r="U1" t="s">
        <v>121</v>
      </c>
      <c r="V1" t="s">
        <v>122</v>
      </c>
      <c r="W1" t="s">
        <v>129</v>
      </c>
      <c r="X1" t="s">
        <v>132</v>
      </c>
      <c r="Y1" s="1" t="s">
        <v>130</v>
      </c>
      <c r="Z1" t="s">
        <v>131</v>
      </c>
      <c r="AA1" t="s">
        <v>133</v>
      </c>
      <c r="AB1" t="s">
        <v>134</v>
      </c>
      <c r="AC1" t="s">
        <v>135</v>
      </c>
      <c r="AD1" t="s">
        <v>123</v>
      </c>
      <c r="AE1" t="s">
        <v>124</v>
      </c>
      <c r="AF1" t="s">
        <v>136</v>
      </c>
      <c r="AG1" s="4" t="s">
        <v>127</v>
      </c>
      <c r="AH1" s="5" t="s">
        <v>128</v>
      </c>
    </row>
    <row r="2" spans="1:34" x14ac:dyDescent="0.2">
      <c r="A2" t="s">
        <v>8</v>
      </c>
      <c r="B2" t="s">
        <v>111</v>
      </c>
      <c r="C2">
        <v>4802982</v>
      </c>
      <c r="D2" s="1">
        <v>5030053</v>
      </c>
      <c r="E2">
        <v>4921532</v>
      </c>
      <c r="F2">
        <f>D2-E2</f>
        <v>108521</v>
      </c>
      <c r="G2">
        <f t="shared" ref="G2:G33" si="0">D2-C2</f>
        <v>227071</v>
      </c>
      <c r="H2">
        <f t="shared" ref="H2:H33" si="1">G2/C2*100</f>
        <v>4.7277087442759518</v>
      </c>
      <c r="I2" s="2">
        <f t="shared" ref="I2:I33" si="2">(D2-E2)/E2</f>
        <v>2.2050247768377815E-2</v>
      </c>
      <c r="J2">
        <v>7</v>
      </c>
      <c r="K2">
        <v>7</v>
      </c>
      <c r="L2">
        <f t="shared" ref="L2:L33" si="3">K2-J2</f>
        <v>0</v>
      </c>
      <c r="M2">
        <v>9</v>
      </c>
      <c r="N2">
        <f t="shared" ref="N2:N9" si="4">K2+2</f>
        <v>9</v>
      </c>
      <c r="O2">
        <f t="shared" ref="O2:O9" si="5">N2-M2</f>
        <v>0</v>
      </c>
      <c r="P2" t="s">
        <v>9</v>
      </c>
      <c r="Q2">
        <v>3364</v>
      </c>
      <c r="R2">
        <v>56</v>
      </c>
      <c r="S2">
        <v>7</v>
      </c>
      <c r="T2" s="3">
        <v>50645.33</v>
      </c>
      <c r="U2">
        <f t="shared" ref="U2:U33" si="6">D2/T2</f>
        <v>99.319186981307055</v>
      </c>
      <c r="V2">
        <v>28</v>
      </c>
      <c r="W2">
        <v>4.5</v>
      </c>
      <c r="X2">
        <v>40</v>
      </c>
      <c r="Y2" s="1">
        <v>60000</v>
      </c>
      <c r="Z2" s="6">
        <v>5.4854633708831318E-3</v>
      </c>
      <c r="AA2">
        <v>1319551</v>
      </c>
      <c r="AB2">
        <v>8216</v>
      </c>
      <c r="AC2">
        <v>26.9</v>
      </c>
      <c r="AD2">
        <v>0.3708863</v>
      </c>
      <c r="AE2">
        <v>43</v>
      </c>
      <c r="AF2" t="s">
        <v>137</v>
      </c>
      <c r="AG2" s="4">
        <v>1240000</v>
      </c>
      <c r="AH2" s="5">
        <f t="shared" ref="AH2:AH33" si="7">AG2/D2</f>
        <v>0.2465182772428044</v>
      </c>
    </row>
    <row r="3" spans="1:34" x14ac:dyDescent="0.2">
      <c r="A3" t="s">
        <v>10</v>
      </c>
      <c r="B3" t="s">
        <v>112</v>
      </c>
      <c r="C3">
        <v>721523</v>
      </c>
      <c r="D3" s="1">
        <v>736081</v>
      </c>
      <c r="E3">
        <v>731158</v>
      </c>
      <c r="F3">
        <f t="shared" ref="F3:F52" si="8">D3-E3</f>
        <v>4923</v>
      </c>
      <c r="G3">
        <f t="shared" si="0"/>
        <v>14558</v>
      </c>
      <c r="H3">
        <f t="shared" si="1"/>
        <v>2.0176764981850894</v>
      </c>
      <c r="I3" s="2">
        <f t="shared" si="2"/>
        <v>6.7331548037496683E-3</v>
      </c>
      <c r="J3">
        <v>1</v>
      </c>
      <c r="K3">
        <v>1</v>
      </c>
      <c r="L3">
        <f t="shared" si="3"/>
        <v>0</v>
      </c>
      <c r="M3">
        <v>3</v>
      </c>
      <c r="N3">
        <f t="shared" si="4"/>
        <v>3</v>
      </c>
      <c r="O3">
        <f t="shared" si="5"/>
        <v>0</v>
      </c>
      <c r="P3" t="s">
        <v>9</v>
      </c>
      <c r="Q3">
        <v>141</v>
      </c>
      <c r="R3">
        <v>6</v>
      </c>
      <c r="S3">
        <v>0</v>
      </c>
      <c r="T3" s="3">
        <v>570640.94999999995</v>
      </c>
      <c r="U3">
        <f t="shared" si="6"/>
        <v>1.289919694687176</v>
      </c>
      <c r="V3">
        <v>51</v>
      </c>
      <c r="W3">
        <v>7.2</v>
      </c>
      <c r="X3">
        <v>31</v>
      </c>
      <c r="Y3" s="1">
        <v>9000</v>
      </c>
      <c r="Z3" s="6">
        <v>8.1422119017382423E-4</v>
      </c>
      <c r="AA3">
        <v>22551</v>
      </c>
      <c r="AB3">
        <v>1965</v>
      </c>
      <c r="AC3">
        <v>3.1</v>
      </c>
      <c r="AD3">
        <v>0.44738149999999999</v>
      </c>
      <c r="AE3">
        <v>32</v>
      </c>
      <c r="AF3" t="s">
        <v>137</v>
      </c>
      <c r="AG3" s="4">
        <v>600000</v>
      </c>
      <c r="AH3" s="5">
        <f t="shared" si="7"/>
        <v>0.81512768295880478</v>
      </c>
    </row>
    <row r="4" spans="1:34" x14ac:dyDescent="0.2">
      <c r="A4" t="s">
        <v>11</v>
      </c>
      <c r="B4" t="s">
        <v>110</v>
      </c>
      <c r="C4">
        <v>6412700</v>
      </c>
      <c r="D4" s="1">
        <v>7158923</v>
      </c>
      <c r="E4">
        <v>7421401</v>
      </c>
      <c r="F4">
        <f t="shared" si="8"/>
        <v>-262478</v>
      </c>
      <c r="G4">
        <f t="shared" si="0"/>
        <v>746223</v>
      </c>
      <c r="H4">
        <f t="shared" si="1"/>
        <v>11.636642911722053</v>
      </c>
      <c r="I4" s="2">
        <f t="shared" si="2"/>
        <v>-3.5367715610570026E-2</v>
      </c>
      <c r="J4">
        <v>9</v>
      </c>
      <c r="K4">
        <v>9</v>
      </c>
      <c r="L4">
        <f t="shared" si="3"/>
        <v>0</v>
      </c>
      <c r="M4">
        <v>11</v>
      </c>
      <c r="N4">
        <f t="shared" si="4"/>
        <v>11</v>
      </c>
      <c r="O4">
        <f t="shared" si="5"/>
        <v>0</v>
      </c>
      <c r="P4" t="s">
        <v>12</v>
      </c>
      <c r="Q4">
        <v>1413</v>
      </c>
      <c r="R4">
        <v>29</v>
      </c>
      <c r="S4">
        <v>5</v>
      </c>
      <c r="T4" s="3">
        <v>113594.08</v>
      </c>
      <c r="U4">
        <f t="shared" si="6"/>
        <v>63.021972623925471</v>
      </c>
      <c r="V4">
        <v>34</v>
      </c>
      <c r="W4">
        <v>31.7</v>
      </c>
      <c r="X4">
        <v>4</v>
      </c>
      <c r="Y4" s="1">
        <v>281000</v>
      </c>
      <c r="Z4" s="6">
        <v>2.5634192618307336E-2</v>
      </c>
      <c r="AA4">
        <v>343729</v>
      </c>
      <c r="AB4">
        <v>7680</v>
      </c>
      <c r="AC4">
        <v>4.7</v>
      </c>
      <c r="AD4">
        <v>0.50156829999999997</v>
      </c>
      <c r="AE4">
        <v>25</v>
      </c>
      <c r="AF4" t="s">
        <v>137</v>
      </c>
      <c r="AG4" s="4">
        <v>0</v>
      </c>
      <c r="AH4" s="5">
        <f t="shared" si="7"/>
        <v>0</v>
      </c>
    </row>
    <row r="5" spans="1:34" x14ac:dyDescent="0.2">
      <c r="A5" t="s">
        <v>13</v>
      </c>
      <c r="B5" t="s">
        <v>109</v>
      </c>
      <c r="C5">
        <v>2926229</v>
      </c>
      <c r="D5" s="1">
        <v>3013756</v>
      </c>
      <c r="E5">
        <v>3030522</v>
      </c>
      <c r="F5">
        <f t="shared" si="8"/>
        <v>-16766</v>
      </c>
      <c r="G5">
        <f t="shared" si="0"/>
        <v>87527</v>
      </c>
      <c r="H5">
        <f t="shared" si="1"/>
        <v>2.9911192869730976</v>
      </c>
      <c r="I5" s="2">
        <f t="shared" si="2"/>
        <v>-5.5323802302045654E-3</v>
      </c>
      <c r="J5">
        <v>4</v>
      </c>
      <c r="K5">
        <v>4</v>
      </c>
      <c r="L5">
        <f t="shared" si="3"/>
        <v>0</v>
      </c>
      <c r="M5">
        <v>6</v>
      </c>
      <c r="N5">
        <f t="shared" si="4"/>
        <v>6</v>
      </c>
      <c r="O5">
        <f t="shared" si="5"/>
        <v>0</v>
      </c>
      <c r="P5" t="s">
        <v>9</v>
      </c>
      <c r="Q5">
        <v>614</v>
      </c>
      <c r="R5">
        <v>10</v>
      </c>
      <c r="S5">
        <v>2</v>
      </c>
      <c r="T5" s="3">
        <v>52035.48</v>
      </c>
      <c r="U5">
        <f t="shared" si="6"/>
        <v>57.917328714946031</v>
      </c>
      <c r="V5">
        <v>35</v>
      </c>
      <c r="W5">
        <v>7.7</v>
      </c>
      <c r="X5">
        <v>30</v>
      </c>
      <c r="Y5" s="1">
        <v>58000</v>
      </c>
      <c r="Z5" s="6">
        <v>5.3074451728820585E-3</v>
      </c>
      <c r="AA5">
        <v>467468</v>
      </c>
      <c r="AB5">
        <v>6259</v>
      </c>
      <c r="AC5">
        <v>15.5</v>
      </c>
      <c r="AD5">
        <v>0.35787570000000002</v>
      </c>
      <c r="AE5">
        <v>46</v>
      </c>
      <c r="AF5" t="s">
        <v>137</v>
      </c>
      <c r="AG5" s="4">
        <v>0</v>
      </c>
      <c r="AH5" s="5">
        <f t="shared" si="7"/>
        <v>0</v>
      </c>
    </row>
    <row r="6" spans="1:34" x14ac:dyDescent="0.2">
      <c r="A6" t="s">
        <v>14</v>
      </c>
      <c r="B6" t="s">
        <v>108</v>
      </c>
      <c r="C6">
        <v>37341989</v>
      </c>
      <c r="D6" s="1">
        <v>39576757</v>
      </c>
      <c r="E6">
        <v>39368078</v>
      </c>
      <c r="F6">
        <f t="shared" si="8"/>
        <v>208679</v>
      </c>
      <c r="G6">
        <f t="shared" si="0"/>
        <v>2234768</v>
      </c>
      <c r="H6">
        <f t="shared" si="1"/>
        <v>5.9845981958807819</v>
      </c>
      <c r="I6" s="2">
        <f t="shared" si="2"/>
        <v>5.3007159760250422E-3</v>
      </c>
      <c r="J6">
        <v>53</v>
      </c>
      <c r="K6">
        <v>52</v>
      </c>
      <c r="L6">
        <f t="shared" si="3"/>
        <v>-1</v>
      </c>
      <c r="M6">
        <v>55</v>
      </c>
      <c r="N6">
        <f t="shared" si="4"/>
        <v>54</v>
      </c>
      <c r="O6">
        <f t="shared" si="5"/>
        <v>-1</v>
      </c>
      <c r="P6" t="s">
        <v>12</v>
      </c>
      <c r="Q6">
        <v>8155</v>
      </c>
      <c r="R6">
        <v>172</v>
      </c>
      <c r="S6">
        <v>0</v>
      </c>
      <c r="T6" s="3">
        <v>155779.22</v>
      </c>
      <c r="U6">
        <f t="shared" si="6"/>
        <v>254.05671565180515</v>
      </c>
      <c r="V6">
        <v>12</v>
      </c>
      <c r="W6">
        <v>39.4</v>
      </c>
      <c r="X6">
        <v>3</v>
      </c>
      <c r="Y6" s="1">
        <v>2625000</v>
      </c>
      <c r="Z6" s="6">
        <v>0.23912001877298844</v>
      </c>
      <c r="AA6">
        <v>2282144</v>
      </c>
      <c r="AB6">
        <v>17125</v>
      </c>
      <c r="AC6">
        <v>5.8</v>
      </c>
      <c r="AD6">
        <v>0.64908909999999997</v>
      </c>
      <c r="AE6">
        <v>6</v>
      </c>
      <c r="AF6" t="s">
        <v>138</v>
      </c>
      <c r="AG6" s="4">
        <v>187000000</v>
      </c>
      <c r="AH6" s="5">
        <f t="shared" si="7"/>
        <v>4.7249955320998129</v>
      </c>
    </row>
    <row r="7" spans="1:34" x14ac:dyDescent="0.2">
      <c r="A7" t="s">
        <v>15</v>
      </c>
      <c r="B7" t="s">
        <v>107</v>
      </c>
      <c r="C7">
        <v>5044930</v>
      </c>
      <c r="D7" s="1">
        <v>5782171</v>
      </c>
      <c r="E7">
        <v>5807719</v>
      </c>
      <c r="F7">
        <f t="shared" si="8"/>
        <v>-25548</v>
      </c>
      <c r="G7">
        <f t="shared" si="0"/>
        <v>737241</v>
      </c>
      <c r="H7">
        <f t="shared" si="1"/>
        <v>14.613503061489455</v>
      </c>
      <c r="I7" s="2">
        <f t="shared" si="2"/>
        <v>-4.3989731596862725E-3</v>
      </c>
      <c r="J7">
        <v>7</v>
      </c>
      <c r="K7">
        <v>8</v>
      </c>
      <c r="L7">
        <f t="shared" si="3"/>
        <v>1</v>
      </c>
      <c r="M7">
        <v>9</v>
      </c>
      <c r="N7">
        <f t="shared" si="4"/>
        <v>10</v>
      </c>
      <c r="O7">
        <f t="shared" si="5"/>
        <v>1</v>
      </c>
      <c r="P7" t="s">
        <v>12</v>
      </c>
      <c r="Q7">
        <v>3342</v>
      </c>
      <c r="R7">
        <v>80</v>
      </c>
      <c r="S7">
        <v>11</v>
      </c>
      <c r="T7" s="3">
        <v>103641.89</v>
      </c>
      <c r="U7">
        <f t="shared" si="6"/>
        <v>55.789903098061991</v>
      </c>
      <c r="V7">
        <v>38</v>
      </c>
      <c r="W7">
        <v>21.8</v>
      </c>
      <c r="X7">
        <v>7</v>
      </c>
      <c r="Y7" s="1">
        <v>178000</v>
      </c>
      <c r="Z7" s="6">
        <v>1.6207999032549474E-2</v>
      </c>
      <c r="AA7">
        <v>240538</v>
      </c>
      <c r="AB7">
        <v>6815</v>
      </c>
      <c r="AC7">
        <v>4.2</v>
      </c>
      <c r="AD7">
        <v>0.56938319999999998</v>
      </c>
      <c r="AE7">
        <v>15</v>
      </c>
      <c r="AF7" t="s">
        <v>138</v>
      </c>
      <c r="AG7" s="4">
        <v>6000000</v>
      </c>
      <c r="AH7" s="5">
        <f t="shared" si="7"/>
        <v>1.0376725281905361</v>
      </c>
    </row>
    <row r="8" spans="1:34" x14ac:dyDescent="0.2">
      <c r="A8" t="s">
        <v>16</v>
      </c>
      <c r="B8" t="s">
        <v>106</v>
      </c>
      <c r="C8">
        <v>3581628</v>
      </c>
      <c r="D8" s="1">
        <v>3608298</v>
      </c>
      <c r="E8">
        <v>3557006</v>
      </c>
      <c r="F8">
        <f t="shared" si="8"/>
        <v>51292</v>
      </c>
      <c r="G8">
        <f t="shared" si="0"/>
        <v>26670</v>
      </c>
      <c r="H8">
        <f t="shared" si="1"/>
        <v>0.74463344601951964</v>
      </c>
      <c r="I8" s="2">
        <f t="shared" si="2"/>
        <v>1.4419992544291464E-2</v>
      </c>
      <c r="J8">
        <v>5</v>
      </c>
      <c r="K8">
        <v>5</v>
      </c>
      <c r="L8">
        <f t="shared" si="3"/>
        <v>0</v>
      </c>
      <c r="M8">
        <v>7</v>
      </c>
      <c r="N8">
        <f t="shared" si="4"/>
        <v>7</v>
      </c>
      <c r="O8">
        <f t="shared" si="5"/>
        <v>0</v>
      </c>
      <c r="P8" t="s">
        <v>12</v>
      </c>
      <c r="Q8">
        <v>3557</v>
      </c>
      <c r="R8">
        <v>85</v>
      </c>
      <c r="S8">
        <v>16</v>
      </c>
      <c r="T8" s="3">
        <v>4842.3599999999997</v>
      </c>
      <c r="U8">
        <f t="shared" si="6"/>
        <v>745.15277674522349</v>
      </c>
      <c r="V8">
        <v>5</v>
      </c>
      <c r="W8">
        <v>16.899999999999999</v>
      </c>
      <c r="X8">
        <v>11</v>
      </c>
      <c r="Y8" s="1">
        <v>116000</v>
      </c>
      <c r="Z8" s="6">
        <v>1.0581337524693493E-2</v>
      </c>
      <c r="AA8">
        <v>396745</v>
      </c>
      <c r="AB8">
        <v>7946</v>
      </c>
      <c r="AC8">
        <v>11.1</v>
      </c>
      <c r="AD8">
        <v>0.60195050000000005</v>
      </c>
      <c r="AE8">
        <v>9</v>
      </c>
      <c r="AF8" t="s">
        <v>138</v>
      </c>
      <c r="AG8" s="4">
        <v>500000</v>
      </c>
      <c r="AH8" s="5">
        <f t="shared" si="7"/>
        <v>0.13856948622314455</v>
      </c>
    </row>
    <row r="9" spans="1:34" x14ac:dyDescent="0.2">
      <c r="A9" t="s">
        <v>17</v>
      </c>
      <c r="B9" t="s">
        <v>105</v>
      </c>
      <c r="C9">
        <v>900877</v>
      </c>
      <c r="D9" s="1">
        <v>990837</v>
      </c>
      <c r="E9">
        <v>986809</v>
      </c>
      <c r="F9">
        <f t="shared" si="8"/>
        <v>4028</v>
      </c>
      <c r="G9">
        <f t="shared" si="0"/>
        <v>89960</v>
      </c>
      <c r="H9">
        <f t="shared" si="1"/>
        <v>9.9858249239352332</v>
      </c>
      <c r="I9" s="2">
        <f t="shared" si="2"/>
        <v>4.0818435989132653E-3</v>
      </c>
      <c r="J9">
        <v>1</v>
      </c>
      <c r="K9">
        <v>1</v>
      </c>
      <c r="L9">
        <f t="shared" si="3"/>
        <v>0</v>
      </c>
      <c r="M9">
        <v>3</v>
      </c>
      <c r="N9">
        <f t="shared" si="4"/>
        <v>3</v>
      </c>
      <c r="O9">
        <f t="shared" si="5"/>
        <v>0</v>
      </c>
      <c r="P9" t="s">
        <v>12</v>
      </c>
      <c r="Q9">
        <v>368</v>
      </c>
      <c r="R9">
        <v>11</v>
      </c>
      <c r="S9">
        <v>1</v>
      </c>
      <c r="T9" s="3">
        <v>1948.54</v>
      </c>
      <c r="U9">
        <f t="shared" si="6"/>
        <v>508.50226323298472</v>
      </c>
      <c r="V9">
        <v>7</v>
      </c>
      <c r="W9">
        <v>9.6</v>
      </c>
      <c r="X9">
        <v>28</v>
      </c>
      <c r="Y9" s="1">
        <v>24000</v>
      </c>
      <c r="Z9" s="6">
        <v>2.1447469365479806E-3</v>
      </c>
      <c r="AA9">
        <v>219418</v>
      </c>
      <c r="AB9">
        <v>3974</v>
      </c>
      <c r="AC9">
        <v>22.5</v>
      </c>
      <c r="AD9">
        <v>0.5962674</v>
      </c>
      <c r="AE9">
        <v>11</v>
      </c>
      <c r="AF9" t="s">
        <v>138</v>
      </c>
      <c r="AG9" s="4">
        <v>0</v>
      </c>
      <c r="AH9" s="5">
        <f t="shared" si="7"/>
        <v>0</v>
      </c>
    </row>
    <row r="10" spans="1:34" x14ac:dyDescent="0.2">
      <c r="A10" t="s">
        <v>18</v>
      </c>
      <c r="B10" t="s">
        <v>104</v>
      </c>
      <c r="C10">
        <v>601723</v>
      </c>
      <c r="D10" s="1">
        <f>689545+1988</f>
        <v>691533</v>
      </c>
      <c r="E10">
        <v>712816</v>
      </c>
      <c r="F10">
        <f t="shared" si="8"/>
        <v>-21283</v>
      </c>
      <c r="G10">
        <f t="shared" si="0"/>
        <v>89810</v>
      </c>
      <c r="H10">
        <f t="shared" si="1"/>
        <v>14.925472351896138</v>
      </c>
      <c r="I10" s="2">
        <f t="shared" si="2"/>
        <v>-2.9857635069919865E-2</v>
      </c>
      <c r="J10">
        <v>0</v>
      </c>
      <c r="K10">
        <v>0</v>
      </c>
      <c r="L10">
        <f t="shared" si="3"/>
        <v>0</v>
      </c>
      <c r="M10">
        <v>3</v>
      </c>
      <c r="N10">
        <v>3</v>
      </c>
      <c r="O10">
        <v>0</v>
      </c>
      <c r="P10" t="s">
        <v>12</v>
      </c>
      <c r="Q10">
        <v>586</v>
      </c>
      <c r="R10">
        <v>11</v>
      </c>
      <c r="S10">
        <v>2</v>
      </c>
      <c r="T10">
        <v>61.05</v>
      </c>
      <c r="U10">
        <f t="shared" si="6"/>
        <v>11327.321867321867</v>
      </c>
      <c r="V10">
        <v>1</v>
      </c>
      <c r="W10">
        <v>11.3</v>
      </c>
      <c r="X10">
        <v>19</v>
      </c>
      <c r="Y10" s="1">
        <v>25000</v>
      </c>
      <c r="Z10" s="6">
        <v>2.3050032809033808E-3</v>
      </c>
      <c r="AA10">
        <v>320704</v>
      </c>
      <c r="AB10">
        <v>4929</v>
      </c>
      <c r="AC10">
        <v>45.4</v>
      </c>
      <c r="AD10">
        <v>0.94466950000000005</v>
      </c>
      <c r="AE10">
        <v>1</v>
      </c>
      <c r="AF10" t="s">
        <v>139</v>
      </c>
      <c r="AG10" s="4">
        <v>0</v>
      </c>
      <c r="AH10" s="5">
        <f t="shared" si="7"/>
        <v>0</v>
      </c>
    </row>
    <row r="11" spans="1:34" x14ac:dyDescent="0.2">
      <c r="A11" t="s">
        <v>19</v>
      </c>
      <c r="B11" t="s">
        <v>103</v>
      </c>
      <c r="C11">
        <v>18900773</v>
      </c>
      <c r="D11" s="1">
        <v>21570527</v>
      </c>
      <c r="E11">
        <v>21733312</v>
      </c>
      <c r="F11">
        <f t="shared" si="8"/>
        <v>-162785</v>
      </c>
      <c r="G11">
        <f t="shared" si="0"/>
        <v>2669754</v>
      </c>
      <c r="H11">
        <f t="shared" si="1"/>
        <v>14.12510483036858</v>
      </c>
      <c r="I11" s="2">
        <f t="shared" si="2"/>
        <v>-7.4901147142230323E-3</v>
      </c>
      <c r="J11">
        <v>27</v>
      </c>
      <c r="K11">
        <v>28</v>
      </c>
      <c r="L11">
        <f t="shared" si="3"/>
        <v>1</v>
      </c>
      <c r="M11">
        <v>29</v>
      </c>
      <c r="N11">
        <f t="shared" ref="N11:N52" si="9">K11+2</f>
        <v>30</v>
      </c>
      <c r="O11">
        <f t="shared" ref="O11:O52" si="10">N11-M11</f>
        <v>1</v>
      </c>
      <c r="P11" t="s">
        <v>9</v>
      </c>
      <c r="Q11">
        <v>7495</v>
      </c>
      <c r="R11">
        <v>101</v>
      </c>
      <c r="S11">
        <v>16</v>
      </c>
      <c r="T11" s="3">
        <v>53624.76</v>
      </c>
      <c r="U11">
        <f t="shared" si="6"/>
        <v>402.24939002058005</v>
      </c>
      <c r="V11">
        <v>9</v>
      </c>
      <c r="W11">
        <v>26.4</v>
      </c>
      <c r="X11">
        <v>6</v>
      </c>
      <c r="Y11" s="1">
        <v>732000</v>
      </c>
      <c r="Z11" s="6">
        <v>6.665678324468978E-2</v>
      </c>
      <c r="AA11">
        <v>3441062</v>
      </c>
      <c r="AB11">
        <v>26501</v>
      </c>
      <c r="AC11">
        <v>16</v>
      </c>
      <c r="AD11">
        <v>0.4830525</v>
      </c>
      <c r="AE11">
        <v>28</v>
      </c>
      <c r="AF11" t="s">
        <v>137</v>
      </c>
      <c r="AG11" s="4">
        <v>0</v>
      </c>
      <c r="AH11" s="5">
        <f t="shared" si="7"/>
        <v>0</v>
      </c>
    </row>
    <row r="12" spans="1:34" x14ac:dyDescent="0.2">
      <c r="A12" t="s">
        <v>20</v>
      </c>
      <c r="B12" t="s">
        <v>102</v>
      </c>
      <c r="C12">
        <v>9727566</v>
      </c>
      <c r="D12" s="1">
        <v>10725274</v>
      </c>
      <c r="E12">
        <v>10710017</v>
      </c>
      <c r="F12">
        <f t="shared" si="8"/>
        <v>15257</v>
      </c>
      <c r="G12">
        <f t="shared" si="0"/>
        <v>997708</v>
      </c>
      <c r="H12">
        <f t="shared" si="1"/>
        <v>10.256501986211145</v>
      </c>
      <c r="I12" s="2">
        <f t="shared" si="2"/>
        <v>1.4245542280651841E-3</v>
      </c>
      <c r="J12">
        <v>14</v>
      </c>
      <c r="K12">
        <v>14</v>
      </c>
      <c r="L12">
        <f t="shared" si="3"/>
        <v>0</v>
      </c>
      <c r="M12">
        <v>16</v>
      </c>
      <c r="N12">
        <f t="shared" si="9"/>
        <v>16</v>
      </c>
      <c r="O12">
        <f t="shared" si="10"/>
        <v>0</v>
      </c>
      <c r="P12" t="s">
        <v>12</v>
      </c>
      <c r="Q12">
        <v>4806</v>
      </c>
      <c r="R12">
        <v>154</v>
      </c>
      <c r="S12">
        <v>24</v>
      </c>
      <c r="T12" s="3">
        <v>57513.49</v>
      </c>
      <c r="U12">
        <f t="shared" si="6"/>
        <v>186.48275387217851</v>
      </c>
      <c r="V12">
        <v>18</v>
      </c>
      <c r="W12">
        <v>9.8000000000000007</v>
      </c>
      <c r="X12">
        <v>25</v>
      </c>
      <c r="Y12" s="1">
        <v>330000</v>
      </c>
      <c r="Z12" s="6">
        <v>3.0036898545099215E-2</v>
      </c>
      <c r="AA12">
        <v>3390968</v>
      </c>
      <c r="AB12">
        <v>15987</v>
      </c>
      <c r="AC12">
        <v>31.9</v>
      </c>
      <c r="AD12">
        <v>0.50119329999999995</v>
      </c>
      <c r="AE12">
        <v>26</v>
      </c>
      <c r="AF12" t="s">
        <v>137</v>
      </c>
      <c r="AG12" s="4">
        <v>3750886</v>
      </c>
      <c r="AH12" s="5">
        <f t="shared" si="7"/>
        <v>0.34972402569855093</v>
      </c>
    </row>
    <row r="13" spans="1:34" x14ac:dyDescent="0.2">
      <c r="A13" t="s">
        <v>21</v>
      </c>
      <c r="B13" t="s">
        <v>101</v>
      </c>
      <c r="C13">
        <v>1366862</v>
      </c>
      <c r="D13" s="1">
        <v>1460137</v>
      </c>
      <c r="E13">
        <v>1407006</v>
      </c>
      <c r="F13">
        <f t="shared" si="8"/>
        <v>53131</v>
      </c>
      <c r="G13">
        <f t="shared" si="0"/>
        <v>93275</v>
      </c>
      <c r="H13">
        <f t="shared" si="1"/>
        <v>6.8240246637919553</v>
      </c>
      <c r="I13" s="2">
        <f t="shared" si="2"/>
        <v>3.7761743731014652E-2</v>
      </c>
      <c r="J13">
        <v>2</v>
      </c>
      <c r="K13">
        <v>2</v>
      </c>
      <c r="L13">
        <f t="shared" si="3"/>
        <v>0</v>
      </c>
      <c r="M13">
        <v>4</v>
      </c>
      <c r="N13">
        <f t="shared" si="9"/>
        <v>4</v>
      </c>
      <c r="O13">
        <f t="shared" si="10"/>
        <v>0</v>
      </c>
      <c r="P13" t="s">
        <v>12</v>
      </c>
      <c r="Q13">
        <v>311</v>
      </c>
      <c r="R13">
        <v>1</v>
      </c>
      <c r="S13">
        <v>0</v>
      </c>
      <c r="T13" s="3">
        <v>6422.63</v>
      </c>
      <c r="U13">
        <f t="shared" si="6"/>
        <v>227.34253724720247</v>
      </c>
      <c r="V13">
        <v>14</v>
      </c>
      <c r="W13">
        <v>10.7</v>
      </c>
      <c r="X13">
        <v>22</v>
      </c>
      <c r="Y13" s="1">
        <v>39000</v>
      </c>
      <c r="Z13" s="6">
        <v>3.5846859659377519E-3</v>
      </c>
      <c r="AA13">
        <v>26923</v>
      </c>
      <c r="AB13">
        <v>2003</v>
      </c>
      <c r="AC13">
        <v>1.9</v>
      </c>
      <c r="AD13">
        <v>0.65032659999999998</v>
      </c>
      <c r="AE13">
        <v>5</v>
      </c>
      <c r="AF13" t="s">
        <v>138</v>
      </c>
      <c r="AG13" s="4">
        <v>750000</v>
      </c>
      <c r="AH13" s="5">
        <f t="shared" si="7"/>
        <v>0.51365043143211908</v>
      </c>
    </row>
    <row r="14" spans="1:34" x14ac:dyDescent="0.2">
      <c r="A14" t="s">
        <v>22</v>
      </c>
      <c r="B14" t="s">
        <v>100</v>
      </c>
      <c r="C14">
        <v>1573499</v>
      </c>
      <c r="D14" s="1">
        <v>1841377</v>
      </c>
      <c r="E14">
        <v>1826913</v>
      </c>
      <c r="F14">
        <f t="shared" si="8"/>
        <v>14464</v>
      </c>
      <c r="G14">
        <f t="shared" si="0"/>
        <v>267878</v>
      </c>
      <c r="H14">
        <f t="shared" si="1"/>
        <v>17.024351461297403</v>
      </c>
      <c r="I14" s="2">
        <f t="shared" si="2"/>
        <v>7.9171805116061908E-3</v>
      </c>
      <c r="J14">
        <v>2</v>
      </c>
      <c r="K14">
        <v>2</v>
      </c>
      <c r="L14">
        <f t="shared" si="3"/>
        <v>0</v>
      </c>
      <c r="M14">
        <v>4</v>
      </c>
      <c r="N14">
        <f t="shared" si="9"/>
        <v>4</v>
      </c>
      <c r="O14">
        <f t="shared" si="10"/>
        <v>0</v>
      </c>
      <c r="P14" t="s">
        <v>9</v>
      </c>
      <c r="Q14">
        <v>669</v>
      </c>
      <c r="R14">
        <v>9</v>
      </c>
      <c r="S14">
        <v>0</v>
      </c>
      <c r="T14" s="3">
        <v>82643.12</v>
      </c>
      <c r="U14">
        <f t="shared" si="6"/>
        <v>22.281068284934065</v>
      </c>
      <c r="V14">
        <v>45</v>
      </c>
      <c r="W14">
        <v>12.8</v>
      </c>
      <c r="X14">
        <v>16</v>
      </c>
      <c r="Y14" s="1">
        <v>30000</v>
      </c>
      <c r="Z14" s="6">
        <v>2.7473702600875104E-3</v>
      </c>
      <c r="AA14">
        <v>12708</v>
      </c>
      <c r="AB14">
        <v>2170</v>
      </c>
      <c r="AC14">
        <v>0.7</v>
      </c>
      <c r="AD14">
        <v>0.34122859999999999</v>
      </c>
      <c r="AE14">
        <v>47</v>
      </c>
      <c r="AF14" t="s">
        <v>137</v>
      </c>
      <c r="AG14" s="4">
        <v>0</v>
      </c>
      <c r="AH14" s="5">
        <f t="shared" si="7"/>
        <v>0</v>
      </c>
    </row>
    <row r="15" spans="1:34" x14ac:dyDescent="0.2">
      <c r="A15" t="s">
        <v>23</v>
      </c>
      <c r="B15" t="s">
        <v>99</v>
      </c>
      <c r="C15">
        <v>12864380</v>
      </c>
      <c r="D15" s="1">
        <v>12822739</v>
      </c>
      <c r="E15">
        <v>12587530</v>
      </c>
      <c r="F15">
        <f t="shared" si="8"/>
        <v>235209</v>
      </c>
      <c r="G15">
        <f t="shared" si="0"/>
        <v>-41641</v>
      </c>
      <c r="H15">
        <f t="shared" si="1"/>
        <v>-0.32369224167818428</v>
      </c>
      <c r="I15" s="2">
        <f t="shared" si="2"/>
        <v>1.8685874035652746E-2</v>
      </c>
      <c r="J15">
        <v>18</v>
      </c>
      <c r="K15">
        <v>17</v>
      </c>
      <c r="L15">
        <f t="shared" si="3"/>
        <v>-1</v>
      </c>
      <c r="M15">
        <v>20</v>
      </c>
      <c r="N15">
        <f t="shared" si="9"/>
        <v>19</v>
      </c>
      <c r="O15">
        <f t="shared" si="10"/>
        <v>-1</v>
      </c>
      <c r="P15" t="s">
        <v>12</v>
      </c>
      <c r="Q15">
        <v>6980</v>
      </c>
      <c r="R15">
        <v>141</v>
      </c>
      <c r="S15">
        <v>42</v>
      </c>
      <c r="T15" s="3">
        <v>55518.93</v>
      </c>
      <c r="U15">
        <f t="shared" si="6"/>
        <v>230.96156572181778</v>
      </c>
      <c r="V15">
        <v>13</v>
      </c>
      <c r="W15">
        <v>17.5</v>
      </c>
      <c r="X15">
        <v>10</v>
      </c>
      <c r="Y15" s="1">
        <v>437000</v>
      </c>
      <c r="Z15" s="6">
        <v>3.9819831027452048E-2</v>
      </c>
      <c r="AA15">
        <v>1790212</v>
      </c>
      <c r="AB15">
        <v>12139</v>
      </c>
      <c r="AC15">
        <v>14.1</v>
      </c>
      <c r="AD15">
        <v>0.58659039999999996</v>
      </c>
      <c r="AE15">
        <v>12</v>
      </c>
      <c r="AF15" t="s">
        <v>138</v>
      </c>
      <c r="AG15" s="4">
        <v>30500000</v>
      </c>
      <c r="AH15" s="5">
        <f t="shared" si="7"/>
        <v>2.3785869774000701</v>
      </c>
    </row>
    <row r="16" spans="1:34" x14ac:dyDescent="0.2">
      <c r="A16" t="s">
        <v>24</v>
      </c>
      <c r="B16" t="s">
        <v>98</v>
      </c>
      <c r="C16">
        <v>6501582</v>
      </c>
      <c r="D16" s="1">
        <v>6790280</v>
      </c>
      <c r="E16">
        <v>6754953</v>
      </c>
      <c r="F16">
        <f t="shared" si="8"/>
        <v>35327</v>
      </c>
      <c r="G16">
        <f t="shared" si="0"/>
        <v>288698</v>
      </c>
      <c r="H16">
        <f t="shared" si="1"/>
        <v>4.4404269606997193</v>
      </c>
      <c r="I16" s="2">
        <f t="shared" si="2"/>
        <v>5.2297921243863576E-3</v>
      </c>
      <c r="J16">
        <v>9</v>
      </c>
      <c r="K16">
        <v>9</v>
      </c>
      <c r="L16">
        <f t="shared" si="3"/>
        <v>0</v>
      </c>
      <c r="M16">
        <v>11</v>
      </c>
      <c r="N16">
        <f t="shared" si="9"/>
        <v>11</v>
      </c>
      <c r="O16">
        <f t="shared" si="10"/>
        <v>0</v>
      </c>
      <c r="P16" t="s">
        <v>9</v>
      </c>
      <c r="Q16">
        <v>2565</v>
      </c>
      <c r="R16">
        <v>65</v>
      </c>
      <c r="S16">
        <v>16</v>
      </c>
      <c r="T16" s="3">
        <v>35826.11</v>
      </c>
      <c r="U16">
        <f t="shared" si="6"/>
        <v>189.53439265384938</v>
      </c>
      <c r="V16">
        <v>17</v>
      </c>
      <c r="W16">
        <v>7.2</v>
      </c>
      <c r="X16">
        <v>32</v>
      </c>
      <c r="Y16" s="1">
        <v>105000</v>
      </c>
      <c r="Z16" s="6">
        <v>9.5839421108608464E-3</v>
      </c>
      <c r="AA16">
        <v>643105</v>
      </c>
      <c r="AB16">
        <v>8996</v>
      </c>
      <c r="AC16">
        <v>9.6</v>
      </c>
      <c r="AD16">
        <v>0.41804950000000002</v>
      </c>
      <c r="AE16">
        <v>36</v>
      </c>
      <c r="AF16" t="s">
        <v>137</v>
      </c>
      <c r="AG16" s="4">
        <v>0</v>
      </c>
      <c r="AH16" s="5">
        <f t="shared" si="7"/>
        <v>0</v>
      </c>
    </row>
    <row r="17" spans="1:34" x14ac:dyDescent="0.2">
      <c r="A17" t="s">
        <v>25</v>
      </c>
      <c r="B17" t="s">
        <v>97</v>
      </c>
      <c r="C17">
        <v>3053787</v>
      </c>
      <c r="D17" s="1">
        <v>3192406</v>
      </c>
      <c r="E17">
        <v>3163561</v>
      </c>
      <c r="F17">
        <f t="shared" si="8"/>
        <v>28845</v>
      </c>
      <c r="G17">
        <f t="shared" si="0"/>
        <v>138619</v>
      </c>
      <c r="H17">
        <f t="shared" si="1"/>
        <v>4.5392491355814926</v>
      </c>
      <c r="I17" s="2">
        <f t="shared" si="2"/>
        <v>9.1178896186923531E-3</v>
      </c>
      <c r="J17">
        <v>4</v>
      </c>
      <c r="K17">
        <v>4</v>
      </c>
      <c r="L17">
        <f t="shared" si="3"/>
        <v>0</v>
      </c>
      <c r="M17">
        <v>6</v>
      </c>
      <c r="N17">
        <f t="shared" si="9"/>
        <v>6</v>
      </c>
      <c r="O17">
        <f t="shared" si="10"/>
        <v>0</v>
      </c>
      <c r="P17" t="s">
        <v>9</v>
      </c>
      <c r="Q17">
        <v>549</v>
      </c>
      <c r="R17">
        <v>9</v>
      </c>
      <c r="S17">
        <v>2</v>
      </c>
      <c r="T17" s="3">
        <v>55857.13</v>
      </c>
      <c r="U17">
        <f t="shared" si="6"/>
        <v>57.153061748786591</v>
      </c>
      <c r="V17">
        <v>37</v>
      </c>
      <c r="W17">
        <v>6.3</v>
      </c>
      <c r="X17">
        <v>34</v>
      </c>
      <c r="Y17" s="1">
        <v>40000</v>
      </c>
      <c r="Z17" s="6">
        <v>3.6131851319176136E-3</v>
      </c>
      <c r="AA17">
        <v>129335</v>
      </c>
      <c r="AB17">
        <v>4761</v>
      </c>
      <c r="AC17">
        <v>4.0999999999999996</v>
      </c>
      <c r="AD17">
        <v>0.4581674</v>
      </c>
      <c r="AE17">
        <v>31</v>
      </c>
      <c r="AF17" t="s">
        <v>137</v>
      </c>
      <c r="AG17" s="4">
        <v>0</v>
      </c>
      <c r="AH17" s="5">
        <f t="shared" si="7"/>
        <v>0</v>
      </c>
    </row>
    <row r="18" spans="1:34" x14ac:dyDescent="0.2">
      <c r="A18" t="s">
        <v>26</v>
      </c>
      <c r="B18" t="s">
        <v>96</v>
      </c>
      <c r="C18">
        <v>2863813</v>
      </c>
      <c r="D18" s="1">
        <v>2940865</v>
      </c>
      <c r="E18">
        <v>2913805</v>
      </c>
      <c r="F18">
        <f t="shared" si="8"/>
        <v>27060</v>
      </c>
      <c r="G18">
        <f t="shared" si="0"/>
        <v>77052</v>
      </c>
      <c r="H18">
        <f t="shared" si="1"/>
        <v>2.6905388026383008</v>
      </c>
      <c r="I18" s="2">
        <f t="shared" si="2"/>
        <v>9.2868259886986267E-3</v>
      </c>
      <c r="J18">
        <v>4</v>
      </c>
      <c r="K18">
        <v>4</v>
      </c>
      <c r="L18">
        <f t="shared" si="3"/>
        <v>0</v>
      </c>
      <c r="M18">
        <v>6</v>
      </c>
      <c r="N18">
        <f t="shared" si="9"/>
        <v>6</v>
      </c>
      <c r="O18">
        <f t="shared" si="10"/>
        <v>0</v>
      </c>
      <c r="P18" t="s">
        <v>9</v>
      </c>
      <c r="Q18">
        <v>482</v>
      </c>
      <c r="R18">
        <v>10</v>
      </c>
      <c r="S18">
        <v>1</v>
      </c>
      <c r="T18" s="3">
        <v>81758.720000000001</v>
      </c>
      <c r="U18">
        <f t="shared" si="6"/>
        <v>35.97004698703698</v>
      </c>
      <c r="V18">
        <v>42</v>
      </c>
      <c r="W18">
        <v>12.2</v>
      </c>
      <c r="X18">
        <v>18</v>
      </c>
      <c r="Y18" s="1">
        <v>70000</v>
      </c>
      <c r="Z18" s="6">
        <v>6.4161028441482989E-3</v>
      </c>
      <c r="AA18">
        <v>167237</v>
      </c>
      <c r="AB18">
        <v>4802</v>
      </c>
      <c r="AC18">
        <v>5.7</v>
      </c>
      <c r="AD18">
        <v>0.42506569999999999</v>
      </c>
      <c r="AE18">
        <v>34</v>
      </c>
      <c r="AF18" t="s">
        <v>138</v>
      </c>
      <c r="AG18" s="4">
        <v>0</v>
      </c>
      <c r="AH18" s="5">
        <f t="shared" si="7"/>
        <v>0</v>
      </c>
    </row>
    <row r="19" spans="1:34" x14ac:dyDescent="0.2">
      <c r="A19" t="s">
        <v>27</v>
      </c>
      <c r="B19" t="s">
        <v>95</v>
      </c>
      <c r="C19">
        <v>4350606</v>
      </c>
      <c r="D19" s="1">
        <v>4509342</v>
      </c>
      <c r="E19">
        <v>4477251</v>
      </c>
      <c r="F19">
        <f t="shared" si="8"/>
        <v>32091</v>
      </c>
      <c r="G19">
        <f t="shared" si="0"/>
        <v>158736</v>
      </c>
      <c r="H19">
        <f t="shared" si="1"/>
        <v>3.6485951612258156</v>
      </c>
      <c r="I19" s="2">
        <f t="shared" si="2"/>
        <v>7.1675677776385557E-3</v>
      </c>
      <c r="J19">
        <v>6</v>
      </c>
      <c r="K19">
        <v>6</v>
      </c>
      <c r="L19">
        <f t="shared" si="3"/>
        <v>0</v>
      </c>
      <c r="M19">
        <v>8</v>
      </c>
      <c r="N19">
        <f t="shared" si="9"/>
        <v>8</v>
      </c>
      <c r="O19">
        <f t="shared" si="10"/>
        <v>0</v>
      </c>
      <c r="P19" t="s">
        <v>9</v>
      </c>
      <c r="Q19">
        <v>680</v>
      </c>
      <c r="R19">
        <v>20</v>
      </c>
      <c r="S19">
        <v>2</v>
      </c>
      <c r="T19" s="3">
        <v>39486.339999999997</v>
      </c>
      <c r="U19">
        <f t="shared" si="6"/>
        <v>114.2000499413215</v>
      </c>
      <c r="V19">
        <v>24</v>
      </c>
      <c r="W19">
        <v>3.8</v>
      </c>
      <c r="X19">
        <v>45</v>
      </c>
      <c r="Y19" s="1">
        <v>48000</v>
      </c>
      <c r="Z19" s="6">
        <v>4.4082292365805039E-3</v>
      </c>
      <c r="AA19">
        <v>363167</v>
      </c>
      <c r="AB19">
        <v>7961</v>
      </c>
      <c r="AC19">
        <v>8.1</v>
      </c>
      <c r="AD19">
        <v>0.36799900000000002</v>
      </c>
      <c r="AE19">
        <v>44</v>
      </c>
      <c r="AF19" t="s">
        <v>138</v>
      </c>
      <c r="AG19" s="4">
        <v>0</v>
      </c>
      <c r="AH19" s="5">
        <f t="shared" si="7"/>
        <v>0</v>
      </c>
    </row>
    <row r="20" spans="1:34" x14ac:dyDescent="0.2">
      <c r="A20" t="s">
        <v>28</v>
      </c>
      <c r="B20" t="s">
        <v>94</v>
      </c>
      <c r="C20">
        <v>4553962</v>
      </c>
      <c r="D20" s="1">
        <v>4661468</v>
      </c>
      <c r="E20">
        <v>4645318</v>
      </c>
      <c r="F20">
        <f t="shared" si="8"/>
        <v>16150</v>
      </c>
      <c r="G20">
        <f t="shared" si="0"/>
        <v>107506</v>
      </c>
      <c r="H20">
        <f t="shared" si="1"/>
        <v>2.3607135940089092</v>
      </c>
      <c r="I20" s="2">
        <f t="shared" si="2"/>
        <v>3.4766188235121902E-3</v>
      </c>
      <c r="J20">
        <v>6</v>
      </c>
      <c r="K20">
        <v>6</v>
      </c>
      <c r="L20">
        <f t="shared" si="3"/>
        <v>0</v>
      </c>
      <c r="M20">
        <v>8</v>
      </c>
      <c r="N20">
        <f t="shared" si="9"/>
        <v>8</v>
      </c>
      <c r="O20">
        <f t="shared" si="10"/>
        <v>0</v>
      </c>
      <c r="P20" t="s">
        <v>9</v>
      </c>
      <c r="Q20">
        <v>6424</v>
      </c>
      <c r="R20">
        <v>273</v>
      </c>
      <c r="S20">
        <v>34</v>
      </c>
      <c r="T20" s="3">
        <v>43203.9</v>
      </c>
      <c r="U20">
        <f t="shared" si="6"/>
        <v>107.89461136610352</v>
      </c>
      <c r="V20">
        <v>27</v>
      </c>
      <c r="W20">
        <v>5.4</v>
      </c>
      <c r="X20">
        <v>38</v>
      </c>
      <c r="Y20" s="1">
        <v>70000</v>
      </c>
      <c r="Z20" s="6">
        <v>6.3682077308170361E-3</v>
      </c>
      <c r="AA20">
        <v>1504017</v>
      </c>
      <c r="AB20">
        <v>8676</v>
      </c>
      <c r="AC20">
        <v>32.4</v>
      </c>
      <c r="AD20">
        <v>0.40535559999999998</v>
      </c>
      <c r="AE20">
        <v>39</v>
      </c>
      <c r="AF20" t="s">
        <v>140</v>
      </c>
      <c r="AG20" s="4">
        <v>0</v>
      </c>
      <c r="AH20" s="5">
        <f t="shared" si="7"/>
        <v>0</v>
      </c>
    </row>
    <row r="21" spans="1:34" x14ac:dyDescent="0.2">
      <c r="A21" t="s">
        <v>29</v>
      </c>
      <c r="B21" t="s">
        <v>93</v>
      </c>
      <c r="C21">
        <v>1333074</v>
      </c>
      <c r="D21" s="1">
        <v>1363582</v>
      </c>
      <c r="E21">
        <v>1350141</v>
      </c>
      <c r="F21">
        <f t="shared" si="8"/>
        <v>13441</v>
      </c>
      <c r="G21">
        <f t="shared" si="0"/>
        <v>30508</v>
      </c>
      <c r="H21">
        <f t="shared" si="1"/>
        <v>2.2885451220262341</v>
      </c>
      <c r="I21" s="2">
        <f t="shared" si="2"/>
        <v>9.9552565250592348E-3</v>
      </c>
      <c r="J21">
        <v>2</v>
      </c>
      <c r="K21">
        <v>2</v>
      </c>
      <c r="L21">
        <f t="shared" si="3"/>
        <v>0</v>
      </c>
      <c r="M21">
        <v>4</v>
      </c>
      <c r="N21">
        <f t="shared" si="9"/>
        <v>4</v>
      </c>
      <c r="O21">
        <f t="shared" si="10"/>
        <v>0</v>
      </c>
      <c r="P21" t="s">
        <v>12</v>
      </c>
      <c r="Q21">
        <v>344</v>
      </c>
      <c r="R21">
        <v>7</v>
      </c>
      <c r="S21">
        <v>2</v>
      </c>
      <c r="T21" s="3">
        <v>30842.92</v>
      </c>
      <c r="U21">
        <f t="shared" si="6"/>
        <v>44.210535189275205</v>
      </c>
      <c r="V21">
        <v>39</v>
      </c>
      <c r="W21">
        <v>1.7</v>
      </c>
      <c r="X21">
        <v>50</v>
      </c>
      <c r="Y21" s="1">
        <v>6000</v>
      </c>
      <c r="Z21" s="6">
        <v>5.2123922384111258E-4</v>
      </c>
      <c r="AA21">
        <v>21983</v>
      </c>
      <c r="AB21">
        <v>2723</v>
      </c>
      <c r="AC21">
        <v>1.6</v>
      </c>
      <c r="AD21">
        <v>0.54670399999999997</v>
      </c>
      <c r="AE21">
        <v>18</v>
      </c>
      <c r="AF21" t="s">
        <v>138</v>
      </c>
      <c r="AG21" s="4">
        <v>0</v>
      </c>
      <c r="AH21" s="5">
        <f t="shared" si="7"/>
        <v>0</v>
      </c>
    </row>
    <row r="22" spans="1:34" x14ac:dyDescent="0.2">
      <c r="A22" t="s">
        <v>30</v>
      </c>
      <c r="B22" t="s">
        <v>92</v>
      </c>
      <c r="C22">
        <v>5789929</v>
      </c>
      <c r="D22" s="1">
        <v>6185278</v>
      </c>
      <c r="E22">
        <v>6055802</v>
      </c>
      <c r="F22">
        <f t="shared" si="8"/>
        <v>129476</v>
      </c>
      <c r="G22">
        <f t="shared" si="0"/>
        <v>395349</v>
      </c>
      <c r="H22">
        <f t="shared" si="1"/>
        <v>6.8282184462020172</v>
      </c>
      <c r="I22" s="2">
        <f t="shared" si="2"/>
        <v>2.1380487671162299E-2</v>
      </c>
      <c r="J22">
        <v>8</v>
      </c>
      <c r="K22">
        <v>8</v>
      </c>
      <c r="L22">
        <f t="shared" si="3"/>
        <v>0</v>
      </c>
      <c r="M22">
        <v>10</v>
      </c>
      <c r="N22">
        <f t="shared" si="9"/>
        <v>10</v>
      </c>
      <c r="O22">
        <f t="shared" si="10"/>
        <v>0</v>
      </c>
      <c r="P22" t="s">
        <v>12</v>
      </c>
      <c r="Q22">
        <v>1985</v>
      </c>
      <c r="R22">
        <v>31</v>
      </c>
      <c r="S22">
        <v>13</v>
      </c>
      <c r="T22" s="3">
        <v>9707.24</v>
      </c>
      <c r="U22">
        <f t="shared" si="6"/>
        <v>637.18193842946096</v>
      </c>
      <c r="V22">
        <v>6</v>
      </c>
      <c r="W22">
        <v>10.6</v>
      </c>
      <c r="X22">
        <v>23</v>
      </c>
      <c r="Y22" s="1">
        <v>226000</v>
      </c>
      <c r="Z22" s="6">
        <v>2.0626662460001551E-2</v>
      </c>
      <c r="AA22">
        <v>1830059</v>
      </c>
      <c r="AB22">
        <v>9860</v>
      </c>
      <c r="AC22">
        <v>30.3</v>
      </c>
      <c r="AD22">
        <v>0.67029050000000001</v>
      </c>
      <c r="AE22">
        <v>4</v>
      </c>
      <c r="AF22" t="s">
        <v>137</v>
      </c>
      <c r="AG22" s="4">
        <v>5000000</v>
      </c>
      <c r="AH22" s="5">
        <f t="shared" si="7"/>
        <v>0.80837110312584171</v>
      </c>
    </row>
    <row r="23" spans="1:34" x14ac:dyDescent="0.2">
      <c r="A23" t="s">
        <v>31</v>
      </c>
      <c r="B23" t="s">
        <v>91</v>
      </c>
      <c r="C23">
        <v>6559644</v>
      </c>
      <c r="D23" s="1">
        <v>7033469</v>
      </c>
      <c r="E23">
        <v>6893574</v>
      </c>
      <c r="F23">
        <f t="shared" si="8"/>
        <v>139895</v>
      </c>
      <c r="G23">
        <f t="shared" si="0"/>
        <v>473825</v>
      </c>
      <c r="H23">
        <f t="shared" si="1"/>
        <v>7.223334071178253</v>
      </c>
      <c r="I23" s="2">
        <f t="shared" si="2"/>
        <v>2.0293537140531167E-2</v>
      </c>
      <c r="J23">
        <v>9</v>
      </c>
      <c r="K23">
        <v>9</v>
      </c>
      <c r="L23">
        <f t="shared" si="3"/>
        <v>0</v>
      </c>
      <c r="M23">
        <v>11</v>
      </c>
      <c r="N23">
        <f t="shared" si="9"/>
        <v>11</v>
      </c>
      <c r="O23">
        <f t="shared" si="10"/>
        <v>0</v>
      </c>
      <c r="P23" t="s">
        <v>12</v>
      </c>
      <c r="Q23">
        <v>7738</v>
      </c>
      <c r="R23">
        <v>122</v>
      </c>
      <c r="S23">
        <v>33</v>
      </c>
      <c r="T23" s="3">
        <v>7800.06</v>
      </c>
      <c r="U23">
        <f t="shared" si="6"/>
        <v>901.71985856519052</v>
      </c>
      <c r="V23">
        <v>4</v>
      </c>
      <c r="W23">
        <v>12.4</v>
      </c>
      <c r="X23">
        <v>17</v>
      </c>
      <c r="Y23" s="1">
        <v>215000</v>
      </c>
      <c r="Z23" s="6">
        <v>1.9543947332479099E-2</v>
      </c>
      <c r="AA23">
        <v>543629</v>
      </c>
      <c r="AB23">
        <v>9985</v>
      </c>
      <c r="AC23">
        <v>7.9</v>
      </c>
      <c r="AD23">
        <v>0.67115550000000002</v>
      </c>
      <c r="AE23">
        <v>3</v>
      </c>
      <c r="AF23" t="s">
        <v>137</v>
      </c>
      <c r="AG23" s="4">
        <v>6650000</v>
      </c>
      <c r="AH23" s="5">
        <f t="shared" si="7"/>
        <v>0.94547939288564431</v>
      </c>
    </row>
    <row r="24" spans="1:34" x14ac:dyDescent="0.2">
      <c r="A24" t="s">
        <v>32</v>
      </c>
      <c r="B24" t="s">
        <v>90</v>
      </c>
      <c r="C24">
        <v>9911626</v>
      </c>
      <c r="D24" s="1">
        <v>10084442</v>
      </c>
      <c r="E24">
        <v>9966555</v>
      </c>
      <c r="F24">
        <f t="shared" si="8"/>
        <v>117887</v>
      </c>
      <c r="G24">
        <f t="shared" si="0"/>
        <v>172816</v>
      </c>
      <c r="H24">
        <f t="shared" si="1"/>
        <v>1.743568613262849</v>
      </c>
      <c r="I24" s="2">
        <f t="shared" si="2"/>
        <v>1.1828259614279959E-2</v>
      </c>
      <c r="J24">
        <v>14</v>
      </c>
      <c r="K24">
        <v>13</v>
      </c>
      <c r="L24">
        <f t="shared" si="3"/>
        <v>-1</v>
      </c>
      <c r="M24">
        <v>16</v>
      </c>
      <c r="N24">
        <f t="shared" si="9"/>
        <v>15</v>
      </c>
      <c r="O24">
        <f t="shared" si="10"/>
        <v>-1</v>
      </c>
      <c r="P24" t="s">
        <v>12</v>
      </c>
      <c r="Q24">
        <v>9334</v>
      </c>
      <c r="R24">
        <v>337</v>
      </c>
      <c r="S24">
        <v>78</v>
      </c>
      <c r="T24" s="3">
        <v>56538.9</v>
      </c>
      <c r="U24">
        <f t="shared" si="6"/>
        <v>178.36289704964193</v>
      </c>
      <c r="V24">
        <v>19</v>
      </c>
      <c r="W24">
        <v>5.3</v>
      </c>
      <c r="X24">
        <v>39</v>
      </c>
      <c r="Y24" s="1">
        <v>102000</v>
      </c>
      <c r="Z24" s="6">
        <v>9.3105623088550939E-3</v>
      </c>
      <c r="AA24">
        <v>1371069</v>
      </c>
      <c r="AB24">
        <v>10424</v>
      </c>
      <c r="AC24">
        <v>13.7</v>
      </c>
      <c r="AD24">
        <v>0.51413560000000003</v>
      </c>
      <c r="AE24">
        <v>21</v>
      </c>
      <c r="AF24" t="s">
        <v>138</v>
      </c>
      <c r="AG24" s="4">
        <v>16000000</v>
      </c>
      <c r="AH24" s="5">
        <f t="shared" si="7"/>
        <v>1.5866024119133215</v>
      </c>
    </row>
    <row r="25" spans="1:34" x14ac:dyDescent="0.2">
      <c r="A25" t="s">
        <v>33</v>
      </c>
      <c r="B25" t="s">
        <v>89</v>
      </c>
      <c r="C25">
        <v>5314879</v>
      </c>
      <c r="D25" s="1">
        <v>5709752</v>
      </c>
      <c r="E25">
        <v>5657342</v>
      </c>
      <c r="F25">
        <f t="shared" si="8"/>
        <v>52410</v>
      </c>
      <c r="G25">
        <f t="shared" si="0"/>
        <v>394873</v>
      </c>
      <c r="H25">
        <f t="shared" si="1"/>
        <v>7.4295764776582871</v>
      </c>
      <c r="I25" s="2">
        <f t="shared" si="2"/>
        <v>9.2640678254911936E-3</v>
      </c>
      <c r="J25">
        <v>8</v>
      </c>
      <c r="K25">
        <v>8</v>
      </c>
      <c r="L25">
        <f t="shared" si="3"/>
        <v>0</v>
      </c>
      <c r="M25">
        <v>10</v>
      </c>
      <c r="N25">
        <f t="shared" si="9"/>
        <v>10</v>
      </c>
      <c r="O25">
        <f t="shared" si="10"/>
        <v>0</v>
      </c>
      <c r="P25" t="s">
        <v>12</v>
      </c>
      <c r="Q25">
        <v>742</v>
      </c>
      <c r="R25">
        <v>18</v>
      </c>
      <c r="S25">
        <v>1</v>
      </c>
      <c r="T25" s="3">
        <v>79626.740000000005</v>
      </c>
      <c r="U25">
        <f t="shared" si="6"/>
        <v>71.706464436444335</v>
      </c>
      <c r="V25">
        <v>31</v>
      </c>
      <c r="W25">
        <v>5.6</v>
      </c>
      <c r="X25">
        <v>37</v>
      </c>
      <c r="Y25" s="1">
        <v>92000</v>
      </c>
      <c r="Z25" s="6">
        <v>8.3464036035804864E-3</v>
      </c>
      <c r="AA25">
        <v>370291</v>
      </c>
      <c r="AB25">
        <v>8173</v>
      </c>
      <c r="AC25">
        <v>6.6</v>
      </c>
      <c r="AD25">
        <v>0.53639510000000001</v>
      </c>
      <c r="AE25">
        <v>20</v>
      </c>
      <c r="AF25" t="s">
        <v>138</v>
      </c>
      <c r="AG25" s="4">
        <v>2170000</v>
      </c>
      <c r="AH25" s="5">
        <f t="shared" si="7"/>
        <v>0.38005153288619192</v>
      </c>
    </row>
    <row r="26" spans="1:34" x14ac:dyDescent="0.2">
      <c r="A26" t="s">
        <v>34</v>
      </c>
      <c r="B26" t="s">
        <v>88</v>
      </c>
      <c r="C26">
        <v>2978240</v>
      </c>
      <c r="D26" s="1">
        <v>2963914</v>
      </c>
      <c r="E26">
        <v>2966786</v>
      </c>
      <c r="F26">
        <f t="shared" si="8"/>
        <v>-2872</v>
      </c>
      <c r="G26">
        <f t="shared" si="0"/>
        <v>-14326</v>
      </c>
      <c r="H26">
        <f t="shared" si="1"/>
        <v>-0.48102234876974315</v>
      </c>
      <c r="I26" s="2">
        <f t="shared" si="2"/>
        <v>-9.6805094806298806E-4</v>
      </c>
      <c r="J26">
        <v>4</v>
      </c>
      <c r="K26">
        <v>4</v>
      </c>
      <c r="L26">
        <f t="shared" si="3"/>
        <v>0</v>
      </c>
      <c r="M26">
        <v>6</v>
      </c>
      <c r="N26">
        <f t="shared" si="9"/>
        <v>6</v>
      </c>
      <c r="O26">
        <f t="shared" si="10"/>
        <v>0</v>
      </c>
      <c r="P26" t="s">
        <v>9</v>
      </c>
      <c r="Q26">
        <v>1177</v>
      </c>
      <c r="R26">
        <v>26</v>
      </c>
      <c r="S26">
        <v>4</v>
      </c>
      <c r="T26" s="3">
        <v>46923.27</v>
      </c>
      <c r="U26">
        <f t="shared" si="6"/>
        <v>63.165120418930741</v>
      </c>
      <c r="V26">
        <v>33</v>
      </c>
      <c r="W26">
        <v>3</v>
      </c>
      <c r="X26">
        <v>48</v>
      </c>
      <c r="Y26" s="1">
        <v>27000</v>
      </c>
      <c r="Z26" s="6">
        <v>2.4263958971555422E-3</v>
      </c>
      <c r="AA26">
        <v>1130608</v>
      </c>
      <c r="AB26">
        <v>7506</v>
      </c>
      <c r="AC26">
        <v>38</v>
      </c>
      <c r="AD26">
        <v>0.41615010000000002</v>
      </c>
      <c r="AE26">
        <v>37</v>
      </c>
      <c r="AF26" t="s">
        <v>137</v>
      </c>
      <c r="AG26" s="4">
        <v>400000</v>
      </c>
      <c r="AH26" s="5">
        <f t="shared" si="7"/>
        <v>0.13495668227890553</v>
      </c>
    </row>
    <row r="27" spans="1:34" x14ac:dyDescent="0.2">
      <c r="A27" t="s">
        <v>35</v>
      </c>
      <c r="B27" t="s">
        <v>87</v>
      </c>
      <c r="C27">
        <v>6011478</v>
      </c>
      <c r="D27" s="1">
        <v>6160281</v>
      </c>
      <c r="E27">
        <v>6151548</v>
      </c>
      <c r="F27">
        <f t="shared" si="8"/>
        <v>8733</v>
      </c>
      <c r="G27">
        <f t="shared" si="0"/>
        <v>148803</v>
      </c>
      <c r="H27">
        <f t="shared" si="1"/>
        <v>2.4753147229350252</v>
      </c>
      <c r="I27" s="2">
        <f t="shared" si="2"/>
        <v>1.4196426655534509E-3</v>
      </c>
      <c r="J27">
        <v>8</v>
      </c>
      <c r="K27">
        <v>8</v>
      </c>
      <c r="L27">
        <f t="shared" si="3"/>
        <v>0</v>
      </c>
      <c r="M27">
        <v>10</v>
      </c>
      <c r="N27">
        <f t="shared" si="9"/>
        <v>10</v>
      </c>
      <c r="O27">
        <f t="shared" si="10"/>
        <v>0</v>
      </c>
      <c r="P27" t="s">
        <v>9</v>
      </c>
      <c r="Q27">
        <v>2819</v>
      </c>
      <c r="R27">
        <v>18</v>
      </c>
      <c r="S27">
        <v>4</v>
      </c>
      <c r="T27" s="3">
        <v>68741.52</v>
      </c>
      <c r="U27">
        <f t="shared" si="6"/>
        <v>89.615140893014868</v>
      </c>
      <c r="V27">
        <v>29</v>
      </c>
      <c r="W27">
        <v>4.3</v>
      </c>
      <c r="X27">
        <v>41</v>
      </c>
      <c r="Y27" s="1">
        <v>54000</v>
      </c>
      <c r="Z27" s="6">
        <v>4.9513267401302703E-3</v>
      </c>
      <c r="AA27">
        <v>703058</v>
      </c>
      <c r="AB27">
        <v>8638</v>
      </c>
      <c r="AC27">
        <v>11.5</v>
      </c>
      <c r="AD27">
        <v>0.42164180000000001</v>
      </c>
      <c r="AE27">
        <v>35</v>
      </c>
      <c r="AF27" t="s">
        <v>137</v>
      </c>
      <c r="AG27" s="4">
        <v>501650</v>
      </c>
      <c r="AH27" s="5">
        <f t="shared" si="7"/>
        <v>8.1432973593250052E-2</v>
      </c>
    </row>
    <row r="28" spans="1:34" x14ac:dyDescent="0.2">
      <c r="A28" t="s">
        <v>36</v>
      </c>
      <c r="B28" t="s">
        <v>86</v>
      </c>
      <c r="C28">
        <v>994416</v>
      </c>
      <c r="D28" s="1">
        <v>1085407</v>
      </c>
      <c r="E28">
        <v>1080577</v>
      </c>
      <c r="F28">
        <f t="shared" si="8"/>
        <v>4830</v>
      </c>
      <c r="G28">
        <f t="shared" si="0"/>
        <v>90991</v>
      </c>
      <c r="H28">
        <f t="shared" si="1"/>
        <v>9.1501946871329505</v>
      </c>
      <c r="I28" s="2">
        <f t="shared" si="2"/>
        <v>4.4698341719285163E-3</v>
      </c>
      <c r="J28">
        <v>1</v>
      </c>
      <c r="K28">
        <v>2</v>
      </c>
      <c r="L28">
        <f t="shared" si="3"/>
        <v>1</v>
      </c>
      <c r="M28">
        <v>3</v>
      </c>
      <c r="N28">
        <f t="shared" si="9"/>
        <v>4</v>
      </c>
      <c r="O28">
        <f t="shared" si="10"/>
        <v>1</v>
      </c>
      <c r="P28" t="s">
        <v>9</v>
      </c>
      <c r="Q28">
        <v>228</v>
      </c>
      <c r="R28">
        <v>5</v>
      </c>
      <c r="S28">
        <v>0</v>
      </c>
      <c r="T28" s="3">
        <v>145545.79999999999</v>
      </c>
      <c r="U28">
        <f t="shared" si="6"/>
        <v>7.4574944794009861</v>
      </c>
      <c r="V28">
        <v>49</v>
      </c>
      <c r="W28">
        <v>3.8</v>
      </c>
      <c r="X28">
        <v>46</v>
      </c>
      <c r="Y28" s="1">
        <v>4000</v>
      </c>
      <c r="Z28" s="6">
        <v>3.4862345327097891E-4</v>
      </c>
      <c r="AA28">
        <v>7787</v>
      </c>
      <c r="AB28">
        <v>1893</v>
      </c>
      <c r="AC28">
        <v>0.7</v>
      </c>
      <c r="AD28">
        <v>0.41602820000000001</v>
      </c>
      <c r="AE28">
        <v>38</v>
      </c>
      <c r="AF28" t="s">
        <v>138</v>
      </c>
      <c r="AG28" s="4">
        <v>635500</v>
      </c>
      <c r="AH28" s="5">
        <f t="shared" si="7"/>
        <v>0.58549465776432252</v>
      </c>
    </row>
    <row r="29" spans="1:34" x14ac:dyDescent="0.2">
      <c r="A29" t="s">
        <v>37</v>
      </c>
      <c r="B29" t="s">
        <v>85</v>
      </c>
      <c r="C29">
        <v>1831825</v>
      </c>
      <c r="D29" s="1">
        <v>1963333</v>
      </c>
      <c r="E29">
        <v>1937552</v>
      </c>
      <c r="F29">
        <f t="shared" si="8"/>
        <v>25781</v>
      </c>
      <c r="G29">
        <f t="shared" si="0"/>
        <v>131508</v>
      </c>
      <c r="H29">
        <f t="shared" si="1"/>
        <v>7.1790700530891334</v>
      </c>
      <c r="I29" s="2">
        <f t="shared" si="2"/>
        <v>1.330596546570105E-2</v>
      </c>
      <c r="J29">
        <v>3</v>
      </c>
      <c r="K29">
        <v>3</v>
      </c>
      <c r="L29">
        <f t="shared" si="3"/>
        <v>0</v>
      </c>
      <c r="M29">
        <v>5</v>
      </c>
      <c r="N29">
        <f t="shared" si="9"/>
        <v>5</v>
      </c>
      <c r="O29">
        <f t="shared" si="10"/>
        <v>0</v>
      </c>
      <c r="P29" t="s">
        <v>9</v>
      </c>
      <c r="Q29">
        <v>214</v>
      </c>
      <c r="R29">
        <v>4</v>
      </c>
      <c r="S29">
        <v>1</v>
      </c>
      <c r="T29" s="3">
        <v>76824.17</v>
      </c>
      <c r="U29">
        <f t="shared" si="6"/>
        <v>25.556188892115593</v>
      </c>
      <c r="V29">
        <v>44</v>
      </c>
      <c r="W29">
        <v>11.3</v>
      </c>
      <c r="X29">
        <v>20</v>
      </c>
      <c r="Y29" s="1">
        <v>41000</v>
      </c>
      <c r="Z29" s="6">
        <v>3.7471223651725965E-3</v>
      </c>
      <c r="AA29">
        <v>94659</v>
      </c>
      <c r="AB29">
        <v>3635</v>
      </c>
      <c r="AC29">
        <v>4.9000000000000004</v>
      </c>
      <c r="AD29">
        <v>0.4021595</v>
      </c>
      <c r="AE29">
        <v>40</v>
      </c>
      <c r="AF29" t="s">
        <v>137</v>
      </c>
      <c r="AG29" s="4"/>
      <c r="AH29" s="5">
        <f t="shared" si="7"/>
        <v>0</v>
      </c>
    </row>
    <row r="30" spans="1:34" x14ac:dyDescent="0.2">
      <c r="A30" t="s">
        <v>38</v>
      </c>
      <c r="B30" t="s">
        <v>84</v>
      </c>
      <c r="C30">
        <v>2709432</v>
      </c>
      <c r="D30" s="1">
        <v>3108462</v>
      </c>
      <c r="E30">
        <v>3138259</v>
      </c>
      <c r="F30">
        <f t="shared" si="8"/>
        <v>-29797</v>
      </c>
      <c r="G30">
        <f t="shared" si="0"/>
        <v>399030</v>
      </c>
      <c r="H30">
        <f t="shared" si="1"/>
        <v>14.72744102823027</v>
      </c>
      <c r="I30" s="2">
        <f t="shared" si="2"/>
        <v>-9.4947548943538438E-3</v>
      </c>
      <c r="J30">
        <v>4</v>
      </c>
      <c r="K30">
        <v>4</v>
      </c>
      <c r="L30">
        <f t="shared" si="3"/>
        <v>0</v>
      </c>
      <c r="M30">
        <v>6</v>
      </c>
      <c r="N30">
        <f t="shared" si="9"/>
        <v>6</v>
      </c>
      <c r="O30">
        <f t="shared" si="10"/>
        <v>0</v>
      </c>
      <c r="P30" t="s">
        <v>12</v>
      </c>
      <c r="Q30">
        <v>1279</v>
      </c>
      <c r="R30">
        <v>32</v>
      </c>
      <c r="S30">
        <v>6</v>
      </c>
      <c r="T30" s="3">
        <v>109781.18</v>
      </c>
      <c r="U30">
        <f t="shared" si="6"/>
        <v>28.315071854756891</v>
      </c>
      <c r="V30">
        <v>43</v>
      </c>
      <c r="W30">
        <v>29.2</v>
      </c>
      <c r="X30">
        <v>5</v>
      </c>
      <c r="Y30" s="1">
        <v>162000</v>
      </c>
      <c r="Z30" s="6">
        <v>1.4781831764217334E-2</v>
      </c>
      <c r="AA30">
        <v>296184</v>
      </c>
      <c r="AB30">
        <v>5444</v>
      </c>
      <c r="AC30">
        <v>9.6</v>
      </c>
      <c r="AD30">
        <v>0.5122312</v>
      </c>
      <c r="AE30">
        <v>22</v>
      </c>
      <c r="AF30" t="s">
        <v>138</v>
      </c>
      <c r="AG30" s="4">
        <v>5000000</v>
      </c>
      <c r="AH30" s="5">
        <f t="shared" si="7"/>
        <v>1.6085125055413256</v>
      </c>
    </row>
    <row r="31" spans="1:34" x14ac:dyDescent="0.2">
      <c r="A31" t="s">
        <v>39</v>
      </c>
      <c r="B31" t="s">
        <v>83</v>
      </c>
      <c r="C31">
        <v>1321445</v>
      </c>
      <c r="D31" s="1">
        <v>1379089</v>
      </c>
      <c r="E31">
        <v>1366275</v>
      </c>
      <c r="F31">
        <f t="shared" si="8"/>
        <v>12814</v>
      </c>
      <c r="G31">
        <f t="shared" si="0"/>
        <v>57644</v>
      </c>
      <c r="H31">
        <f t="shared" si="1"/>
        <v>4.3621944159613149</v>
      </c>
      <c r="I31" s="2">
        <f t="shared" si="2"/>
        <v>9.3787853836160371E-3</v>
      </c>
      <c r="J31">
        <v>2</v>
      </c>
      <c r="K31">
        <v>2</v>
      </c>
      <c r="L31">
        <f t="shared" si="3"/>
        <v>0</v>
      </c>
      <c r="M31">
        <v>4</v>
      </c>
      <c r="N31">
        <f t="shared" si="9"/>
        <v>4</v>
      </c>
      <c r="O31">
        <f t="shared" si="10"/>
        <v>0</v>
      </c>
      <c r="P31" t="s">
        <v>12</v>
      </c>
      <c r="Q31">
        <v>415</v>
      </c>
      <c r="R31">
        <v>4</v>
      </c>
      <c r="S31">
        <v>1</v>
      </c>
      <c r="T31" s="3">
        <v>8952.65</v>
      </c>
      <c r="U31">
        <f t="shared" si="6"/>
        <v>154.0425460617806</v>
      </c>
      <c r="V31">
        <v>22</v>
      </c>
      <c r="W31">
        <v>4</v>
      </c>
      <c r="X31">
        <v>42</v>
      </c>
      <c r="Y31" s="1">
        <v>11000</v>
      </c>
      <c r="Z31" s="6">
        <v>1.0264600366713149E-3</v>
      </c>
      <c r="AA31">
        <v>22000</v>
      </c>
      <c r="AB31">
        <v>1840</v>
      </c>
      <c r="AC31">
        <v>1.6</v>
      </c>
      <c r="AD31">
        <v>0.53748879999999999</v>
      </c>
      <c r="AE31">
        <v>19</v>
      </c>
      <c r="AF31" t="s">
        <v>137</v>
      </c>
      <c r="AG31" s="4"/>
      <c r="AH31" s="5">
        <f t="shared" si="7"/>
        <v>0</v>
      </c>
    </row>
    <row r="32" spans="1:34" x14ac:dyDescent="0.2">
      <c r="A32" t="s">
        <v>40</v>
      </c>
      <c r="B32" t="s">
        <v>82</v>
      </c>
      <c r="C32">
        <v>8807501</v>
      </c>
      <c r="D32" s="1">
        <v>9294493</v>
      </c>
      <c r="E32">
        <v>8882371</v>
      </c>
      <c r="F32">
        <f t="shared" si="8"/>
        <v>412122</v>
      </c>
      <c r="G32">
        <f t="shared" si="0"/>
        <v>486992</v>
      </c>
      <c r="H32">
        <f t="shared" si="1"/>
        <v>5.5292869112362295</v>
      </c>
      <c r="I32" s="2">
        <f t="shared" si="2"/>
        <v>4.6397746727759967E-2</v>
      </c>
      <c r="J32">
        <v>12</v>
      </c>
      <c r="K32">
        <v>12</v>
      </c>
      <c r="L32">
        <f t="shared" si="3"/>
        <v>0</v>
      </c>
      <c r="M32">
        <v>14</v>
      </c>
      <c r="N32">
        <f t="shared" si="9"/>
        <v>14</v>
      </c>
      <c r="O32">
        <f t="shared" si="10"/>
        <v>0</v>
      </c>
      <c r="P32" t="s">
        <v>12</v>
      </c>
      <c r="Q32">
        <v>22255</v>
      </c>
      <c r="R32">
        <v>355</v>
      </c>
      <c r="S32">
        <v>88</v>
      </c>
      <c r="T32" s="3">
        <v>7354.22</v>
      </c>
      <c r="U32">
        <f t="shared" si="6"/>
        <v>1263.8312424703095</v>
      </c>
      <c r="V32">
        <v>2</v>
      </c>
      <c r="W32">
        <v>20.9</v>
      </c>
      <c r="X32">
        <v>8</v>
      </c>
      <c r="Y32" s="1">
        <v>425000</v>
      </c>
      <c r="Z32" s="6">
        <v>3.8706204889950788E-2</v>
      </c>
      <c r="AA32">
        <v>1203843</v>
      </c>
      <c r="AB32">
        <v>10689</v>
      </c>
      <c r="AC32">
        <v>13.6</v>
      </c>
      <c r="AD32">
        <v>0.58071280000000003</v>
      </c>
      <c r="AE32">
        <v>14</v>
      </c>
      <c r="AF32" t="s">
        <v>138</v>
      </c>
      <c r="AG32" s="4">
        <v>9000000</v>
      </c>
      <c r="AH32" s="5">
        <f t="shared" si="7"/>
        <v>0.96831532392353192</v>
      </c>
    </row>
    <row r="33" spans="1:34" x14ac:dyDescent="0.2">
      <c r="A33" t="s">
        <v>41</v>
      </c>
      <c r="B33" t="s">
        <v>81</v>
      </c>
      <c r="C33">
        <v>2067273</v>
      </c>
      <c r="D33" s="1">
        <v>2120220</v>
      </c>
      <c r="E33">
        <v>2106319</v>
      </c>
      <c r="F33">
        <f t="shared" si="8"/>
        <v>13901</v>
      </c>
      <c r="G33">
        <f t="shared" si="0"/>
        <v>52947</v>
      </c>
      <c r="H33">
        <f t="shared" si="1"/>
        <v>2.5612001898152785</v>
      </c>
      <c r="I33" s="2">
        <f t="shared" si="2"/>
        <v>6.5996651029592386E-3</v>
      </c>
      <c r="J33">
        <v>3</v>
      </c>
      <c r="K33">
        <v>3</v>
      </c>
      <c r="L33">
        <f t="shared" si="3"/>
        <v>0</v>
      </c>
      <c r="M33">
        <v>5</v>
      </c>
      <c r="N33">
        <f t="shared" si="9"/>
        <v>5</v>
      </c>
      <c r="O33">
        <f t="shared" si="10"/>
        <v>0</v>
      </c>
      <c r="P33" t="s">
        <v>12</v>
      </c>
      <c r="Q33">
        <v>363</v>
      </c>
      <c r="R33">
        <v>6</v>
      </c>
      <c r="S33">
        <v>1</v>
      </c>
      <c r="T33" s="3">
        <v>121298.15</v>
      </c>
      <c r="U33">
        <f t="shared" si="6"/>
        <v>17.479409207807375</v>
      </c>
      <c r="V33">
        <v>46</v>
      </c>
      <c r="W33">
        <v>49.3</v>
      </c>
      <c r="X33">
        <v>1</v>
      </c>
      <c r="Y33" s="1">
        <v>71000</v>
      </c>
      <c r="Z33" s="6">
        <v>6.4332024548798411E-3</v>
      </c>
      <c r="AA33">
        <v>48337</v>
      </c>
      <c r="AB33">
        <v>3861</v>
      </c>
      <c r="AC33">
        <v>2.2999999999999998</v>
      </c>
      <c r="AD33">
        <v>0.55518489999999998</v>
      </c>
      <c r="AE33">
        <v>16</v>
      </c>
      <c r="AF33" t="s">
        <v>138</v>
      </c>
      <c r="AG33" s="4">
        <v>11500000</v>
      </c>
      <c r="AH33" s="5">
        <f t="shared" si="7"/>
        <v>5.4239654375489339</v>
      </c>
    </row>
    <row r="34" spans="1:34" x14ac:dyDescent="0.2">
      <c r="A34" t="s">
        <v>42</v>
      </c>
      <c r="B34" t="s">
        <v>80</v>
      </c>
      <c r="C34">
        <v>19421055</v>
      </c>
      <c r="D34" s="1">
        <v>20215751</v>
      </c>
      <c r="E34">
        <v>19336776</v>
      </c>
      <c r="F34">
        <f t="shared" si="8"/>
        <v>878975</v>
      </c>
      <c r="G34">
        <f t="shared" ref="G34:G52" si="11">D34-C34</f>
        <v>794696</v>
      </c>
      <c r="H34">
        <f t="shared" ref="H34:H52" si="12">G34/C34*100</f>
        <v>4.0919301242903643</v>
      </c>
      <c r="I34" s="2">
        <f t="shared" ref="I34:I52" si="13">(D34-E34)/E34</f>
        <v>4.5456129811919009E-2</v>
      </c>
      <c r="J34">
        <v>27</v>
      </c>
      <c r="K34">
        <v>26</v>
      </c>
      <c r="L34">
        <f t="shared" ref="L34:L52" si="14">K34-J34</f>
        <v>-1</v>
      </c>
      <c r="M34">
        <v>29</v>
      </c>
      <c r="N34">
        <f t="shared" si="9"/>
        <v>28</v>
      </c>
      <c r="O34">
        <f t="shared" si="10"/>
        <v>-1</v>
      </c>
      <c r="P34" t="s">
        <v>12</v>
      </c>
      <c r="Q34">
        <v>133197</v>
      </c>
      <c r="R34">
        <v>3069</v>
      </c>
      <c r="S34">
        <v>666</v>
      </c>
      <c r="T34" s="3">
        <v>47126.400000000001</v>
      </c>
      <c r="U34">
        <f t="shared" ref="U34:U52" si="15">D34/T34</f>
        <v>428.96870968289534</v>
      </c>
      <c r="V34">
        <v>8</v>
      </c>
      <c r="W34">
        <v>19.3</v>
      </c>
      <c r="X34">
        <v>9</v>
      </c>
      <c r="Y34" s="1">
        <v>866000</v>
      </c>
      <c r="Z34" s="6">
        <v>7.8852265943519587E-2</v>
      </c>
      <c r="AA34">
        <v>3084304</v>
      </c>
      <c r="AB34">
        <v>17635</v>
      </c>
      <c r="AC34">
        <v>15.9</v>
      </c>
      <c r="AD34">
        <v>0.6171683</v>
      </c>
      <c r="AE34">
        <v>7</v>
      </c>
      <c r="AF34" t="s">
        <v>138</v>
      </c>
      <c r="AG34" s="4">
        <v>20000000</v>
      </c>
      <c r="AH34" s="5">
        <f t="shared" ref="AH34:AH65" si="16">AG34/D34</f>
        <v>0.98932757927222192</v>
      </c>
    </row>
    <row r="35" spans="1:34" x14ac:dyDescent="0.2">
      <c r="A35" t="s">
        <v>43</v>
      </c>
      <c r="B35" t="s">
        <v>79</v>
      </c>
      <c r="C35">
        <v>9565781</v>
      </c>
      <c r="D35" s="1">
        <v>10453948</v>
      </c>
      <c r="E35">
        <v>10600823</v>
      </c>
      <c r="F35">
        <f t="shared" si="8"/>
        <v>-146875</v>
      </c>
      <c r="G35">
        <f t="shared" si="11"/>
        <v>888167</v>
      </c>
      <c r="H35">
        <f t="shared" si="12"/>
        <v>9.2848351849159005</v>
      </c>
      <c r="I35" s="2">
        <f t="shared" si="13"/>
        <v>-1.3855056347983548E-2</v>
      </c>
      <c r="J35">
        <v>13</v>
      </c>
      <c r="K35">
        <v>14</v>
      </c>
      <c r="L35">
        <f t="shared" si="14"/>
        <v>1</v>
      </c>
      <c r="M35">
        <v>15</v>
      </c>
      <c r="N35">
        <f t="shared" si="9"/>
        <v>16</v>
      </c>
      <c r="O35">
        <f t="shared" si="10"/>
        <v>1</v>
      </c>
      <c r="P35" t="s">
        <v>9</v>
      </c>
      <c r="Q35">
        <v>1584</v>
      </c>
      <c r="R35">
        <v>9</v>
      </c>
      <c r="S35">
        <v>1</v>
      </c>
      <c r="T35" s="3">
        <v>48617.91</v>
      </c>
      <c r="U35">
        <f t="shared" si="15"/>
        <v>215.02257090031225</v>
      </c>
      <c r="V35">
        <v>16</v>
      </c>
      <c r="W35">
        <v>9.8000000000000007</v>
      </c>
      <c r="X35">
        <v>26</v>
      </c>
      <c r="Y35" s="1">
        <v>298000</v>
      </c>
      <c r="Z35" s="6">
        <v>2.7137862459207431E-2</v>
      </c>
      <c r="AA35">
        <v>2253481</v>
      </c>
      <c r="AB35">
        <v>14903</v>
      </c>
      <c r="AC35">
        <v>21.5</v>
      </c>
      <c r="AD35">
        <v>0.49315799999999999</v>
      </c>
      <c r="AE35">
        <v>27</v>
      </c>
      <c r="AF35" t="s">
        <v>138</v>
      </c>
      <c r="AG35" s="4">
        <v>0</v>
      </c>
      <c r="AH35" s="5">
        <f t="shared" si="16"/>
        <v>0</v>
      </c>
    </row>
    <row r="36" spans="1:34" x14ac:dyDescent="0.2">
      <c r="A36" t="s">
        <v>44</v>
      </c>
      <c r="B36" t="s">
        <v>78</v>
      </c>
      <c r="C36">
        <v>675905</v>
      </c>
      <c r="D36" s="1">
        <v>779702</v>
      </c>
      <c r="E36">
        <v>765309</v>
      </c>
      <c r="F36">
        <f t="shared" si="8"/>
        <v>14393</v>
      </c>
      <c r="G36">
        <f t="shared" si="11"/>
        <v>103797</v>
      </c>
      <c r="H36">
        <f t="shared" si="12"/>
        <v>15.356743921113175</v>
      </c>
      <c r="I36" s="2">
        <f t="shared" si="13"/>
        <v>1.8806782619830684E-2</v>
      </c>
      <c r="J36">
        <v>1</v>
      </c>
      <c r="K36">
        <v>1</v>
      </c>
      <c r="L36">
        <f t="shared" si="14"/>
        <v>0</v>
      </c>
      <c r="M36">
        <v>3</v>
      </c>
      <c r="N36">
        <f t="shared" si="9"/>
        <v>3</v>
      </c>
      <c r="O36">
        <f t="shared" si="10"/>
        <v>0</v>
      </c>
      <c r="P36" t="s">
        <v>9</v>
      </c>
      <c r="Q36">
        <v>147</v>
      </c>
      <c r="R36">
        <v>3</v>
      </c>
      <c r="S36">
        <v>0</v>
      </c>
      <c r="T36" s="3">
        <v>69000.800000000003</v>
      </c>
      <c r="U36">
        <f t="shared" si="15"/>
        <v>11.299897972197423</v>
      </c>
      <c r="V36">
        <v>48</v>
      </c>
      <c r="W36">
        <v>4</v>
      </c>
      <c r="X36">
        <v>43</v>
      </c>
      <c r="Y36" s="1">
        <v>5000</v>
      </c>
      <c r="Z36" s="6">
        <v>4.8200798385366272E-4</v>
      </c>
      <c r="AA36">
        <v>22256</v>
      </c>
      <c r="AB36">
        <v>2558</v>
      </c>
      <c r="AC36">
        <v>2.9</v>
      </c>
      <c r="AD36">
        <v>0.3278259</v>
      </c>
      <c r="AE36">
        <v>49</v>
      </c>
      <c r="AF36" t="s">
        <v>137</v>
      </c>
      <c r="AG36" s="4">
        <v>1000000</v>
      </c>
      <c r="AH36" s="5">
        <f t="shared" si="16"/>
        <v>1.2825412785910515</v>
      </c>
    </row>
    <row r="37" spans="1:34" x14ac:dyDescent="0.2">
      <c r="A37" t="s">
        <v>45</v>
      </c>
      <c r="B37" t="s">
        <v>77</v>
      </c>
      <c r="C37">
        <v>11568495</v>
      </c>
      <c r="D37" s="1">
        <v>11808848</v>
      </c>
      <c r="E37">
        <v>11693217</v>
      </c>
      <c r="F37">
        <f t="shared" si="8"/>
        <v>115631</v>
      </c>
      <c r="G37">
        <f t="shared" si="11"/>
        <v>240353</v>
      </c>
      <c r="H37">
        <f t="shared" si="12"/>
        <v>2.0776514144666183</v>
      </c>
      <c r="I37" s="2">
        <f t="shared" si="13"/>
        <v>9.8887243775600854E-3</v>
      </c>
      <c r="J37">
        <v>16</v>
      </c>
      <c r="K37">
        <v>15</v>
      </c>
      <c r="L37">
        <f t="shared" si="14"/>
        <v>-1</v>
      </c>
      <c r="M37">
        <v>18</v>
      </c>
      <c r="N37">
        <f t="shared" si="9"/>
        <v>17</v>
      </c>
      <c r="O37">
        <f t="shared" si="10"/>
        <v>-1</v>
      </c>
      <c r="P37" t="s">
        <v>9</v>
      </c>
      <c r="Q37">
        <v>2547</v>
      </c>
      <c r="R37">
        <v>65</v>
      </c>
      <c r="S37">
        <v>10</v>
      </c>
      <c r="T37" s="3">
        <v>40860.69</v>
      </c>
      <c r="U37">
        <f t="shared" si="15"/>
        <v>289.00265756647769</v>
      </c>
      <c r="V37">
        <v>11</v>
      </c>
      <c r="W37">
        <v>4</v>
      </c>
      <c r="X37">
        <v>44</v>
      </c>
      <c r="Y37" s="1">
        <v>87000</v>
      </c>
      <c r="Z37" s="6">
        <v>7.9600360029181538E-3</v>
      </c>
      <c r="AA37">
        <v>1467331</v>
      </c>
      <c r="AB37">
        <v>13248</v>
      </c>
      <c r="AC37">
        <v>12.6</v>
      </c>
      <c r="AD37">
        <v>0.459233</v>
      </c>
      <c r="AE37">
        <v>30</v>
      </c>
      <c r="AF37" t="s">
        <v>137</v>
      </c>
      <c r="AG37" s="4">
        <v>0</v>
      </c>
      <c r="AH37" s="5">
        <f t="shared" si="16"/>
        <v>0</v>
      </c>
    </row>
    <row r="38" spans="1:34" x14ac:dyDescent="0.2">
      <c r="A38" t="s">
        <v>46</v>
      </c>
      <c r="B38" t="s">
        <v>76</v>
      </c>
      <c r="C38">
        <v>3764882</v>
      </c>
      <c r="D38" s="1">
        <v>3963516</v>
      </c>
      <c r="E38">
        <v>3980783</v>
      </c>
      <c r="F38">
        <f t="shared" si="8"/>
        <v>-17267</v>
      </c>
      <c r="G38">
        <f t="shared" si="11"/>
        <v>198634</v>
      </c>
      <c r="H38">
        <f t="shared" si="12"/>
        <v>5.2759688085841736</v>
      </c>
      <c r="I38" s="2">
        <f t="shared" si="13"/>
        <v>-4.3375888612868377E-3</v>
      </c>
      <c r="J38">
        <v>5</v>
      </c>
      <c r="K38">
        <v>5</v>
      </c>
      <c r="L38">
        <f t="shared" si="14"/>
        <v>0</v>
      </c>
      <c r="M38">
        <v>7</v>
      </c>
      <c r="N38">
        <f t="shared" si="9"/>
        <v>7</v>
      </c>
      <c r="O38">
        <f t="shared" si="10"/>
        <v>0</v>
      </c>
      <c r="P38" t="s">
        <v>9</v>
      </c>
      <c r="Q38">
        <v>1744</v>
      </c>
      <c r="R38">
        <v>36</v>
      </c>
      <c r="S38">
        <v>5</v>
      </c>
      <c r="T38" s="3">
        <v>68594.92</v>
      </c>
      <c r="U38">
        <f t="shared" si="15"/>
        <v>57.781480027967085</v>
      </c>
      <c r="V38">
        <v>36</v>
      </c>
      <c r="W38">
        <v>11.1</v>
      </c>
      <c r="X38">
        <v>21</v>
      </c>
      <c r="Y38" s="1">
        <v>92000</v>
      </c>
      <c r="Z38" s="6">
        <v>8.3754220653741284E-3</v>
      </c>
      <c r="AA38">
        <v>287414</v>
      </c>
      <c r="AB38">
        <v>6538</v>
      </c>
      <c r="AC38">
        <v>7.3</v>
      </c>
      <c r="AD38">
        <v>0.33059959999999999</v>
      </c>
      <c r="AE38">
        <v>48</v>
      </c>
      <c r="AF38" t="s">
        <v>137</v>
      </c>
      <c r="AG38" s="4">
        <v>0</v>
      </c>
      <c r="AH38" s="5">
        <f t="shared" si="16"/>
        <v>0</v>
      </c>
    </row>
    <row r="39" spans="1:34" x14ac:dyDescent="0.2">
      <c r="A39" t="s">
        <v>47</v>
      </c>
      <c r="B39" t="s">
        <v>75</v>
      </c>
      <c r="C39">
        <v>3848606</v>
      </c>
      <c r="D39" s="1">
        <v>4241500</v>
      </c>
      <c r="E39">
        <v>4241507</v>
      </c>
      <c r="F39">
        <f t="shared" si="8"/>
        <v>-7</v>
      </c>
      <c r="G39">
        <f t="shared" si="11"/>
        <v>392894</v>
      </c>
      <c r="H39">
        <f t="shared" si="12"/>
        <v>10.208735318710204</v>
      </c>
      <c r="I39" s="2">
        <f t="shared" si="13"/>
        <v>-1.6503568189325161E-6</v>
      </c>
      <c r="J39">
        <v>5</v>
      </c>
      <c r="K39">
        <v>6</v>
      </c>
      <c r="L39">
        <f t="shared" si="14"/>
        <v>1</v>
      </c>
      <c r="M39">
        <v>7</v>
      </c>
      <c r="N39">
        <f t="shared" si="9"/>
        <v>8</v>
      </c>
      <c r="O39">
        <f t="shared" si="10"/>
        <v>1</v>
      </c>
      <c r="P39" t="s">
        <v>12</v>
      </c>
      <c r="Q39">
        <v>736</v>
      </c>
      <c r="R39">
        <v>18</v>
      </c>
      <c r="S39">
        <v>0</v>
      </c>
      <c r="T39" s="3">
        <v>95988.01</v>
      </c>
      <c r="U39">
        <f t="shared" si="15"/>
        <v>44.187810540087249</v>
      </c>
      <c r="V39">
        <v>40</v>
      </c>
      <c r="W39">
        <v>13.4</v>
      </c>
      <c r="X39">
        <v>14</v>
      </c>
      <c r="Y39" s="1">
        <v>110000</v>
      </c>
      <c r="Z39" s="6">
        <v>1.0018798796430226E-2</v>
      </c>
      <c r="AA39">
        <v>77918</v>
      </c>
      <c r="AB39">
        <v>5485</v>
      </c>
      <c r="AC39">
        <v>1.8</v>
      </c>
      <c r="AD39">
        <v>0.58307160000000002</v>
      </c>
      <c r="AE39">
        <v>13</v>
      </c>
      <c r="AF39" t="s">
        <v>138</v>
      </c>
      <c r="AG39" s="4">
        <v>7730772</v>
      </c>
      <c r="AH39" s="5">
        <f t="shared" si="16"/>
        <v>1.8226504774254391</v>
      </c>
    </row>
    <row r="40" spans="1:34" x14ac:dyDescent="0.2">
      <c r="A40" t="s">
        <v>48</v>
      </c>
      <c r="B40" t="s">
        <v>74</v>
      </c>
      <c r="C40">
        <v>12734905</v>
      </c>
      <c r="D40" s="1">
        <v>13011844</v>
      </c>
      <c r="E40">
        <v>12783254</v>
      </c>
      <c r="F40">
        <f t="shared" si="8"/>
        <v>228590</v>
      </c>
      <c r="G40">
        <f t="shared" si="11"/>
        <v>276939</v>
      </c>
      <c r="H40">
        <f t="shared" si="12"/>
        <v>2.1746451975888319</v>
      </c>
      <c r="I40" s="2">
        <f t="shared" si="13"/>
        <v>1.7881988420162816E-2</v>
      </c>
      <c r="J40">
        <v>18</v>
      </c>
      <c r="K40">
        <v>17</v>
      </c>
      <c r="L40">
        <f t="shared" si="14"/>
        <v>-1</v>
      </c>
      <c r="M40">
        <v>20</v>
      </c>
      <c r="N40">
        <f t="shared" si="9"/>
        <v>19</v>
      </c>
      <c r="O40">
        <f t="shared" si="10"/>
        <v>-1</v>
      </c>
      <c r="P40" t="s">
        <v>12</v>
      </c>
      <c r="Q40">
        <v>5805</v>
      </c>
      <c r="R40">
        <v>74</v>
      </c>
      <c r="S40">
        <v>11</v>
      </c>
      <c r="T40" s="3">
        <v>44742.7</v>
      </c>
      <c r="U40">
        <f t="shared" si="15"/>
        <v>290.81490388376204</v>
      </c>
      <c r="V40">
        <v>10</v>
      </c>
      <c r="W40">
        <v>7.8</v>
      </c>
      <c r="X40">
        <v>29</v>
      </c>
      <c r="Y40" s="1">
        <v>157000</v>
      </c>
      <c r="Z40" s="6">
        <v>1.434764606728998E-2</v>
      </c>
      <c r="AA40">
        <v>1454753</v>
      </c>
      <c r="AB40">
        <v>14506</v>
      </c>
      <c r="AC40">
        <v>11.4</v>
      </c>
      <c r="AD40">
        <v>0.50589209999999996</v>
      </c>
      <c r="AE40">
        <v>23</v>
      </c>
      <c r="AF40" t="s">
        <v>138</v>
      </c>
      <c r="AG40" s="4">
        <v>4000000</v>
      </c>
      <c r="AH40" s="5">
        <f t="shared" si="16"/>
        <v>0.30741223150231434</v>
      </c>
    </row>
    <row r="41" spans="1:34" x14ac:dyDescent="0.2">
      <c r="A41" t="s">
        <v>49</v>
      </c>
      <c r="B41" t="s">
        <v>73</v>
      </c>
      <c r="C41">
        <v>1055247</v>
      </c>
      <c r="D41" s="1">
        <v>1098163</v>
      </c>
      <c r="E41">
        <v>1057125</v>
      </c>
      <c r="F41">
        <f t="shared" si="8"/>
        <v>41038</v>
      </c>
      <c r="G41">
        <f t="shared" si="11"/>
        <v>42916</v>
      </c>
      <c r="H41">
        <f t="shared" si="12"/>
        <v>4.0669151392991401</v>
      </c>
      <c r="I41" s="2">
        <f t="shared" si="13"/>
        <v>3.8820385479484451E-2</v>
      </c>
      <c r="J41">
        <v>2</v>
      </c>
      <c r="K41">
        <v>2</v>
      </c>
      <c r="L41">
        <f t="shared" si="14"/>
        <v>0</v>
      </c>
      <c r="M41">
        <v>4</v>
      </c>
      <c r="N41">
        <f t="shared" si="9"/>
        <v>4</v>
      </c>
      <c r="O41">
        <f t="shared" si="10"/>
        <v>0</v>
      </c>
      <c r="P41" t="s">
        <v>12</v>
      </c>
      <c r="Q41">
        <v>682</v>
      </c>
      <c r="R41">
        <v>12</v>
      </c>
      <c r="S41">
        <v>1</v>
      </c>
      <c r="T41" s="3">
        <v>1033.81</v>
      </c>
      <c r="U41">
        <f t="shared" si="15"/>
        <v>1062.2483821978894</v>
      </c>
      <c r="V41">
        <v>3</v>
      </c>
      <c r="W41">
        <v>16.3</v>
      </c>
      <c r="X41">
        <v>12</v>
      </c>
      <c r="Y41" s="1">
        <v>25000</v>
      </c>
      <c r="Z41" s="6">
        <v>2.2709345985391992E-3</v>
      </c>
      <c r="AA41">
        <v>78143</v>
      </c>
      <c r="AB41">
        <v>6572</v>
      </c>
      <c r="AC41">
        <v>7.4</v>
      </c>
      <c r="AD41">
        <v>0.60599360000000002</v>
      </c>
      <c r="AE41">
        <v>8</v>
      </c>
      <c r="AF41" t="s">
        <v>138</v>
      </c>
      <c r="AG41" s="4">
        <v>500000</v>
      </c>
      <c r="AH41" s="5">
        <f t="shared" si="16"/>
        <v>0.45530581525693364</v>
      </c>
    </row>
    <row r="42" spans="1:34" x14ac:dyDescent="0.2">
      <c r="A42" t="s">
        <v>50</v>
      </c>
      <c r="B42" t="s">
        <v>72</v>
      </c>
      <c r="C42">
        <v>4645975</v>
      </c>
      <c r="D42" s="1">
        <v>5124712</v>
      </c>
      <c r="E42">
        <v>5218040</v>
      </c>
      <c r="F42">
        <f t="shared" si="8"/>
        <v>-93328</v>
      </c>
      <c r="G42">
        <f t="shared" si="11"/>
        <v>478737</v>
      </c>
      <c r="H42">
        <f t="shared" si="12"/>
        <v>10.304338701779498</v>
      </c>
      <c r="I42" s="2">
        <f t="shared" si="13"/>
        <v>-1.7885642885067957E-2</v>
      </c>
      <c r="J42">
        <v>7</v>
      </c>
      <c r="K42">
        <v>7</v>
      </c>
      <c r="L42">
        <f t="shared" si="14"/>
        <v>0</v>
      </c>
      <c r="M42">
        <v>9</v>
      </c>
      <c r="N42">
        <f t="shared" si="9"/>
        <v>9</v>
      </c>
      <c r="O42">
        <f t="shared" si="10"/>
        <v>0</v>
      </c>
      <c r="P42" t="s">
        <v>9</v>
      </c>
      <c r="Q42">
        <v>1349</v>
      </c>
      <c r="R42">
        <v>32</v>
      </c>
      <c r="S42">
        <v>2</v>
      </c>
      <c r="T42" s="3">
        <v>30060.7</v>
      </c>
      <c r="U42">
        <f t="shared" si="15"/>
        <v>170.47879789891786</v>
      </c>
      <c r="V42">
        <v>20</v>
      </c>
      <c r="W42">
        <v>5.8</v>
      </c>
      <c r="X42">
        <v>35</v>
      </c>
      <c r="Y42" s="1">
        <v>88000</v>
      </c>
      <c r="Z42" s="6">
        <v>8.0353984685408303E-3</v>
      </c>
      <c r="AA42">
        <v>1362917</v>
      </c>
      <c r="AB42">
        <v>8396</v>
      </c>
      <c r="AC42">
        <v>26.5</v>
      </c>
      <c r="AD42">
        <v>0.44073390000000001</v>
      </c>
      <c r="AE42">
        <v>33</v>
      </c>
      <c r="AF42" t="s">
        <v>137</v>
      </c>
      <c r="AG42" s="4">
        <v>0</v>
      </c>
      <c r="AH42" s="5">
        <f t="shared" si="16"/>
        <v>0</v>
      </c>
    </row>
    <row r="43" spans="1:34" x14ac:dyDescent="0.2">
      <c r="A43" t="s">
        <v>51</v>
      </c>
      <c r="B43" t="s">
        <v>71</v>
      </c>
      <c r="C43">
        <v>819761</v>
      </c>
      <c r="D43" s="1">
        <v>887770</v>
      </c>
      <c r="E43">
        <v>892717</v>
      </c>
      <c r="F43">
        <f t="shared" si="8"/>
        <v>-4947</v>
      </c>
      <c r="G43">
        <f t="shared" si="11"/>
        <v>68009</v>
      </c>
      <c r="H43">
        <f t="shared" si="12"/>
        <v>8.2961985261557949</v>
      </c>
      <c r="I43" s="2">
        <f t="shared" si="13"/>
        <v>-5.5415097953774826E-3</v>
      </c>
      <c r="J43">
        <v>1</v>
      </c>
      <c r="K43">
        <v>1</v>
      </c>
      <c r="L43">
        <f t="shared" si="14"/>
        <v>0</v>
      </c>
      <c r="M43">
        <v>3</v>
      </c>
      <c r="N43">
        <f t="shared" si="9"/>
        <v>3</v>
      </c>
      <c r="O43">
        <f t="shared" si="10"/>
        <v>0</v>
      </c>
      <c r="P43" t="s">
        <v>9</v>
      </c>
      <c r="Q43">
        <v>129</v>
      </c>
      <c r="R43">
        <v>2</v>
      </c>
      <c r="S43">
        <v>1</v>
      </c>
      <c r="T43" s="3">
        <v>75811</v>
      </c>
      <c r="U43">
        <f t="shared" si="15"/>
        <v>11.710305892284762</v>
      </c>
      <c r="V43">
        <v>47</v>
      </c>
      <c r="W43">
        <v>3.7</v>
      </c>
      <c r="X43">
        <v>47</v>
      </c>
      <c r="Y43" s="1">
        <v>6000</v>
      </c>
      <c r="Z43" s="6">
        <v>5.8496170868967167E-4</v>
      </c>
      <c r="AA43">
        <v>20866</v>
      </c>
      <c r="AB43">
        <v>2182</v>
      </c>
      <c r="AC43">
        <v>2.4</v>
      </c>
      <c r="AD43">
        <v>0.36565219999999998</v>
      </c>
      <c r="AE43">
        <v>45</v>
      </c>
      <c r="AF43" t="s">
        <v>137</v>
      </c>
      <c r="AG43" s="4">
        <v>0</v>
      </c>
      <c r="AH43" s="5">
        <f t="shared" si="16"/>
        <v>0</v>
      </c>
    </row>
    <row r="44" spans="1:34" x14ac:dyDescent="0.2">
      <c r="A44" t="s">
        <v>52</v>
      </c>
      <c r="B44" t="s">
        <v>70</v>
      </c>
      <c r="C44">
        <v>6375431</v>
      </c>
      <c r="D44" s="1">
        <v>6916897</v>
      </c>
      <c r="E44">
        <v>6886834</v>
      </c>
      <c r="F44">
        <f t="shared" si="8"/>
        <v>30063</v>
      </c>
      <c r="G44">
        <f t="shared" si="11"/>
        <v>541466</v>
      </c>
      <c r="H44">
        <f t="shared" si="12"/>
        <v>8.4930101196295578</v>
      </c>
      <c r="I44" s="2">
        <f t="shared" si="13"/>
        <v>4.3652859935349106E-3</v>
      </c>
      <c r="J44">
        <v>9</v>
      </c>
      <c r="K44">
        <v>9</v>
      </c>
      <c r="L44">
        <f t="shared" si="14"/>
        <v>0</v>
      </c>
      <c r="M44">
        <v>11</v>
      </c>
      <c r="N44">
        <f t="shared" si="9"/>
        <v>11</v>
      </c>
      <c r="O44">
        <f t="shared" si="10"/>
        <v>0</v>
      </c>
      <c r="P44" t="s">
        <v>9</v>
      </c>
      <c r="Q44">
        <v>2240</v>
      </c>
      <c r="R44">
        <v>23</v>
      </c>
      <c r="S44">
        <v>0</v>
      </c>
      <c r="T44" s="3">
        <v>41234.9</v>
      </c>
      <c r="U44">
        <f t="shared" si="15"/>
        <v>167.74375589609772</v>
      </c>
      <c r="V44">
        <v>21</v>
      </c>
      <c r="W44">
        <v>5.7</v>
      </c>
      <c r="X44">
        <v>36</v>
      </c>
      <c r="Y44" s="1">
        <v>124000</v>
      </c>
      <c r="Z44" s="6">
        <v>1.1310102995998677E-2</v>
      </c>
      <c r="AA44">
        <v>1141304</v>
      </c>
      <c r="AB44">
        <v>8527</v>
      </c>
      <c r="AC44">
        <v>16.7</v>
      </c>
      <c r="AD44">
        <v>0.38172230000000001</v>
      </c>
      <c r="AE44">
        <v>42</v>
      </c>
      <c r="AF44" t="s">
        <v>137</v>
      </c>
      <c r="AG44" s="4">
        <v>0</v>
      </c>
      <c r="AH44" s="5">
        <f t="shared" si="16"/>
        <v>0</v>
      </c>
    </row>
    <row r="45" spans="1:34" x14ac:dyDescent="0.2">
      <c r="A45" t="s">
        <v>53</v>
      </c>
      <c r="B45" t="s">
        <v>69</v>
      </c>
      <c r="C45">
        <v>25268418</v>
      </c>
      <c r="D45" s="1">
        <v>29183290</v>
      </c>
      <c r="E45">
        <v>29360759</v>
      </c>
      <c r="F45">
        <f t="shared" si="8"/>
        <v>-177469</v>
      </c>
      <c r="G45">
        <f t="shared" si="11"/>
        <v>3914872</v>
      </c>
      <c r="H45">
        <f t="shared" si="12"/>
        <v>15.493142467407338</v>
      </c>
      <c r="I45" s="2">
        <f t="shared" si="13"/>
        <v>-6.0444282111371851E-3</v>
      </c>
      <c r="J45">
        <v>36</v>
      </c>
      <c r="K45">
        <v>38</v>
      </c>
      <c r="L45">
        <f t="shared" si="14"/>
        <v>2</v>
      </c>
      <c r="M45">
        <v>38</v>
      </c>
      <c r="N45">
        <f t="shared" si="9"/>
        <v>40</v>
      </c>
      <c r="O45">
        <f t="shared" si="10"/>
        <v>2</v>
      </c>
      <c r="P45" t="s">
        <v>9</v>
      </c>
      <c r="Q45">
        <v>3996</v>
      </c>
      <c r="R45">
        <v>122</v>
      </c>
      <c r="S45">
        <v>21</v>
      </c>
      <c r="T45" s="3">
        <v>261231.71</v>
      </c>
      <c r="U45">
        <f t="shared" si="15"/>
        <v>111.71419426837576</v>
      </c>
      <c r="V45">
        <v>25</v>
      </c>
      <c r="W45">
        <v>39.700000000000003</v>
      </c>
      <c r="X45">
        <v>2</v>
      </c>
      <c r="Y45" s="1">
        <v>1730000</v>
      </c>
      <c r="Z45" s="6">
        <v>0.1576112344387991</v>
      </c>
      <c r="AA45">
        <v>3553922</v>
      </c>
      <c r="AB45">
        <v>23163</v>
      </c>
      <c r="AC45">
        <v>12.3</v>
      </c>
      <c r="AD45">
        <v>0.47169280000000002</v>
      </c>
      <c r="AE45">
        <v>29</v>
      </c>
      <c r="AF45" t="s">
        <v>137</v>
      </c>
      <c r="AG45" s="4">
        <v>0</v>
      </c>
      <c r="AH45" s="5">
        <f t="shared" si="16"/>
        <v>0</v>
      </c>
    </row>
    <row r="46" spans="1:34" x14ac:dyDescent="0.2">
      <c r="A46" t="s">
        <v>54</v>
      </c>
      <c r="B46" t="s">
        <v>68</v>
      </c>
      <c r="C46">
        <v>2770765</v>
      </c>
      <c r="D46" s="1">
        <v>3275252</v>
      </c>
      <c r="E46">
        <v>3249879</v>
      </c>
      <c r="F46">
        <f t="shared" si="8"/>
        <v>25373</v>
      </c>
      <c r="G46">
        <f t="shared" si="11"/>
        <v>504487</v>
      </c>
      <c r="H46">
        <f t="shared" si="12"/>
        <v>18.207498651094554</v>
      </c>
      <c r="I46" s="2">
        <f t="shared" si="13"/>
        <v>7.8073675973782406E-3</v>
      </c>
      <c r="J46">
        <v>4</v>
      </c>
      <c r="K46">
        <v>4</v>
      </c>
      <c r="L46">
        <f t="shared" si="14"/>
        <v>0</v>
      </c>
      <c r="M46">
        <v>6</v>
      </c>
      <c r="N46">
        <f t="shared" si="9"/>
        <v>6</v>
      </c>
      <c r="O46">
        <f t="shared" si="10"/>
        <v>0</v>
      </c>
      <c r="P46" t="s">
        <v>9</v>
      </c>
      <c r="Q46">
        <v>1012</v>
      </c>
      <c r="R46">
        <v>7</v>
      </c>
      <c r="S46">
        <v>2</v>
      </c>
      <c r="T46" s="3">
        <v>82169.62</v>
      </c>
      <c r="U46">
        <f t="shared" si="15"/>
        <v>39.859646424067684</v>
      </c>
      <c r="V46">
        <v>41</v>
      </c>
      <c r="W46">
        <v>14.4</v>
      </c>
      <c r="X46">
        <v>13</v>
      </c>
      <c r="Y46" s="1">
        <v>92000</v>
      </c>
      <c r="Z46" s="6">
        <v>8.3393736326296021E-3</v>
      </c>
      <c r="AA46">
        <v>36918</v>
      </c>
      <c r="AB46">
        <v>2748</v>
      </c>
      <c r="AC46">
        <v>1.2</v>
      </c>
      <c r="AD46">
        <v>0.39306390000000002</v>
      </c>
      <c r="AE46">
        <v>41</v>
      </c>
      <c r="AF46" t="s">
        <v>137</v>
      </c>
      <c r="AG46" s="4">
        <v>1000000</v>
      </c>
      <c r="AH46" s="5">
        <f t="shared" si="16"/>
        <v>0.30532001812379628</v>
      </c>
    </row>
    <row r="47" spans="1:34" x14ac:dyDescent="0.2">
      <c r="A47" t="s">
        <v>55</v>
      </c>
      <c r="B47" t="s">
        <v>66</v>
      </c>
      <c r="C47">
        <v>630337</v>
      </c>
      <c r="D47" s="1">
        <v>643503</v>
      </c>
      <c r="E47">
        <v>623347</v>
      </c>
      <c r="F47">
        <f t="shared" si="8"/>
        <v>20156</v>
      </c>
      <c r="G47">
        <f t="shared" si="11"/>
        <v>13166</v>
      </c>
      <c r="H47">
        <f t="shared" si="12"/>
        <v>2.0887239682899783</v>
      </c>
      <c r="I47" s="2">
        <f t="shared" si="13"/>
        <v>3.233511992517811E-2</v>
      </c>
      <c r="J47">
        <v>1</v>
      </c>
      <c r="K47">
        <v>1</v>
      </c>
      <c r="L47">
        <f t="shared" si="14"/>
        <v>0</v>
      </c>
      <c r="M47">
        <v>3</v>
      </c>
      <c r="N47">
        <f t="shared" si="9"/>
        <v>3</v>
      </c>
      <c r="O47">
        <f t="shared" si="10"/>
        <v>0</v>
      </c>
      <c r="P47" t="s">
        <v>12</v>
      </c>
      <c r="Q47">
        <v>321</v>
      </c>
      <c r="R47">
        <v>16</v>
      </c>
      <c r="S47">
        <v>3</v>
      </c>
      <c r="T47" s="3">
        <v>9216.66</v>
      </c>
      <c r="U47">
        <f t="shared" si="15"/>
        <v>69.819544173268838</v>
      </c>
      <c r="V47">
        <v>32</v>
      </c>
      <c r="W47">
        <v>2</v>
      </c>
      <c r="X47">
        <v>49</v>
      </c>
      <c r="Y47" s="1">
        <v>3000</v>
      </c>
      <c r="Z47" s="6">
        <v>2.6588542379373502E-4</v>
      </c>
      <c r="AA47">
        <v>9435</v>
      </c>
      <c r="AB47">
        <v>1109</v>
      </c>
      <c r="AC47">
        <v>1.5</v>
      </c>
      <c r="AD47">
        <v>0.68299189999999999</v>
      </c>
      <c r="AE47">
        <v>2</v>
      </c>
      <c r="AF47" t="s">
        <v>137</v>
      </c>
      <c r="AG47" s="4">
        <v>0</v>
      </c>
      <c r="AH47" s="5">
        <f t="shared" si="16"/>
        <v>0</v>
      </c>
    </row>
    <row r="48" spans="1:34" x14ac:dyDescent="0.2">
      <c r="A48" t="s">
        <v>56</v>
      </c>
      <c r="B48" t="s">
        <v>67</v>
      </c>
      <c r="C48">
        <v>8037736</v>
      </c>
      <c r="D48" s="1">
        <v>8654542</v>
      </c>
      <c r="E48">
        <v>8590563</v>
      </c>
      <c r="F48">
        <f t="shared" si="8"/>
        <v>63979</v>
      </c>
      <c r="G48">
        <f t="shared" si="11"/>
        <v>616806</v>
      </c>
      <c r="H48">
        <f t="shared" si="12"/>
        <v>7.6738773206783604</v>
      </c>
      <c r="I48" s="2">
        <f t="shared" si="13"/>
        <v>7.4475910368156312E-3</v>
      </c>
      <c r="J48">
        <v>11</v>
      </c>
      <c r="K48">
        <v>11</v>
      </c>
      <c r="L48">
        <f t="shared" si="14"/>
        <v>0</v>
      </c>
      <c r="M48">
        <v>13</v>
      </c>
      <c r="N48">
        <f t="shared" si="9"/>
        <v>13</v>
      </c>
      <c r="O48">
        <f t="shared" si="10"/>
        <v>0</v>
      </c>
      <c r="P48" t="s">
        <v>12</v>
      </c>
      <c r="Q48">
        <v>1706</v>
      </c>
      <c r="R48">
        <v>41</v>
      </c>
      <c r="S48">
        <v>7</v>
      </c>
      <c r="T48" s="3">
        <v>39490.089999999997</v>
      </c>
      <c r="U48">
        <f t="shared" si="15"/>
        <v>219.15731263210594</v>
      </c>
      <c r="V48">
        <v>15</v>
      </c>
      <c r="W48">
        <v>9.6999999999999993</v>
      </c>
      <c r="X48">
        <v>27</v>
      </c>
      <c r="Y48" s="1">
        <v>251000</v>
      </c>
      <c r="Z48" s="6">
        <v>2.2902440797941868E-2</v>
      </c>
      <c r="AA48">
        <v>1659908</v>
      </c>
      <c r="AB48">
        <v>12568</v>
      </c>
      <c r="AC48">
        <v>19.399999999999999</v>
      </c>
      <c r="AD48">
        <v>0.55154689999999995</v>
      </c>
      <c r="AE48">
        <v>17</v>
      </c>
      <c r="AF48" t="s">
        <v>138</v>
      </c>
      <c r="AG48" s="4">
        <v>1500000</v>
      </c>
      <c r="AH48" s="5">
        <f t="shared" si="16"/>
        <v>0.17331939691320464</v>
      </c>
    </row>
    <row r="49" spans="1:34" x14ac:dyDescent="0.2">
      <c r="A49" t="s">
        <v>57</v>
      </c>
      <c r="B49" t="s">
        <v>65</v>
      </c>
      <c r="C49">
        <v>6753369</v>
      </c>
      <c r="D49" s="1">
        <v>7715946</v>
      </c>
      <c r="E49">
        <v>7693612</v>
      </c>
      <c r="F49">
        <f t="shared" si="8"/>
        <v>22334</v>
      </c>
      <c r="G49">
        <f t="shared" si="11"/>
        <v>962577</v>
      </c>
      <c r="H49">
        <f t="shared" si="12"/>
        <v>14.25328602657429</v>
      </c>
      <c r="I49" s="2">
        <f t="shared" si="13"/>
        <v>2.9029277795656967E-3</v>
      </c>
      <c r="J49">
        <v>10</v>
      </c>
      <c r="K49">
        <v>10</v>
      </c>
      <c r="L49">
        <f t="shared" si="14"/>
        <v>0</v>
      </c>
      <c r="M49">
        <v>12</v>
      </c>
      <c r="N49">
        <f t="shared" si="9"/>
        <v>12</v>
      </c>
      <c r="O49">
        <f t="shared" si="10"/>
        <v>0</v>
      </c>
      <c r="P49" t="s">
        <v>9</v>
      </c>
      <c r="Q49">
        <v>5319</v>
      </c>
      <c r="R49">
        <v>246</v>
      </c>
      <c r="S49">
        <v>51</v>
      </c>
      <c r="T49" s="3">
        <v>66455.520000000004</v>
      </c>
      <c r="U49">
        <f t="shared" si="15"/>
        <v>116.10692384921522</v>
      </c>
      <c r="V49">
        <v>23</v>
      </c>
      <c r="W49">
        <v>13</v>
      </c>
      <c r="X49">
        <v>15</v>
      </c>
      <c r="Y49" s="1">
        <v>240000</v>
      </c>
      <c r="Z49" s="6">
        <v>2.1875828694926852E-2</v>
      </c>
      <c r="AA49">
        <v>305924</v>
      </c>
      <c r="AB49">
        <v>7176</v>
      </c>
      <c r="AC49">
        <v>4</v>
      </c>
      <c r="AD49">
        <v>0.59925499999999998</v>
      </c>
      <c r="AE49">
        <v>10</v>
      </c>
      <c r="AF49" t="s">
        <v>138</v>
      </c>
      <c r="AG49" s="4">
        <v>15464000</v>
      </c>
      <c r="AH49" s="5">
        <f t="shared" si="16"/>
        <v>2.0041612525541264</v>
      </c>
    </row>
    <row r="50" spans="1:34" x14ac:dyDescent="0.2">
      <c r="A50" t="s">
        <v>58</v>
      </c>
      <c r="B50" t="s">
        <v>64</v>
      </c>
      <c r="C50">
        <v>1859815</v>
      </c>
      <c r="D50" s="1">
        <v>1795045</v>
      </c>
      <c r="E50">
        <v>1784787</v>
      </c>
      <c r="F50">
        <f t="shared" si="8"/>
        <v>10258</v>
      </c>
      <c r="G50">
        <f t="shared" si="11"/>
        <v>-64770</v>
      </c>
      <c r="H50">
        <f t="shared" si="12"/>
        <v>-3.4826044525934035</v>
      </c>
      <c r="I50" s="2">
        <f t="shared" si="13"/>
        <v>5.7474645433880905E-3</v>
      </c>
      <c r="J50">
        <v>3</v>
      </c>
      <c r="K50">
        <v>2</v>
      </c>
      <c r="L50">
        <f t="shared" si="14"/>
        <v>-1</v>
      </c>
      <c r="M50">
        <v>5</v>
      </c>
      <c r="N50">
        <f t="shared" si="9"/>
        <v>4</v>
      </c>
      <c r="O50">
        <f t="shared" si="10"/>
        <v>-1</v>
      </c>
      <c r="P50" t="s">
        <v>9</v>
      </c>
      <c r="Q50">
        <v>191</v>
      </c>
      <c r="R50">
        <v>2</v>
      </c>
      <c r="S50">
        <v>1</v>
      </c>
      <c r="T50" s="3">
        <v>24038.21</v>
      </c>
      <c r="U50">
        <f t="shared" si="15"/>
        <v>74.674653395573131</v>
      </c>
      <c r="V50">
        <v>30</v>
      </c>
      <c r="W50">
        <v>1.5</v>
      </c>
      <c r="X50">
        <v>51</v>
      </c>
      <c r="Y50" s="1">
        <v>6000</v>
      </c>
      <c r="Z50" s="6">
        <v>5.1273037763429653E-4</v>
      </c>
      <c r="AA50">
        <v>65925</v>
      </c>
      <c r="AB50">
        <v>3478</v>
      </c>
      <c r="AC50">
        <v>3.7</v>
      </c>
      <c r="AD50">
        <v>0.30201470000000002</v>
      </c>
      <c r="AE50">
        <v>50</v>
      </c>
      <c r="AF50" t="s">
        <v>137</v>
      </c>
      <c r="AG50" s="4">
        <v>1000000</v>
      </c>
      <c r="AH50" s="5">
        <f t="shared" si="16"/>
        <v>0.55708909804489581</v>
      </c>
    </row>
    <row r="51" spans="1:34" x14ac:dyDescent="0.2">
      <c r="A51" t="s">
        <v>59</v>
      </c>
      <c r="B51" t="s">
        <v>63</v>
      </c>
      <c r="C51">
        <v>5698230</v>
      </c>
      <c r="D51" s="1">
        <v>5897473</v>
      </c>
      <c r="E51">
        <v>5832655</v>
      </c>
      <c r="F51">
        <f t="shared" si="8"/>
        <v>64818</v>
      </c>
      <c r="G51">
        <f t="shared" si="11"/>
        <v>199243</v>
      </c>
      <c r="H51">
        <f t="shared" si="12"/>
        <v>3.4965770072461098</v>
      </c>
      <c r="I51" s="2">
        <f t="shared" si="13"/>
        <v>1.1112949420118283E-2</v>
      </c>
      <c r="J51">
        <v>8</v>
      </c>
      <c r="K51">
        <v>8</v>
      </c>
      <c r="L51">
        <f t="shared" si="14"/>
        <v>0</v>
      </c>
      <c r="M51">
        <v>10</v>
      </c>
      <c r="N51">
        <f t="shared" si="9"/>
        <v>10</v>
      </c>
      <c r="O51">
        <f t="shared" si="10"/>
        <v>0</v>
      </c>
      <c r="P51" t="s">
        <v>12</v>
      </c>
      <c r="Q51">
        <v>1550</v>
      </c>
      <c r="R51">
        <v>24</v>
      </c>
      <c r="S51">
        <v>8</v>
      </c>
      <c r="T51" s="3">
        <v>54157.8</v>
      </c>
      <c r="U51">
        <f t="shared" si="15"/>
        <v>108.8942497664233</v>
      </c>
      <c r="V51">
        <v>26</v>
      </c>
      <c r="W51">
        <v>7.1</v>
      </c>
      <c r="X51">
        <v>33</v>
      </c>
      <c r="Y51" s="1">
        <v>74000</v>
      </c>
      <c r="Z51" s="6">
        <v>6.7595759382643901E-3</v>
      </c>
      <c r="AA51">
        <v>374747</v>
      </c>
      <c r="AB51">
        <v>5775</v>
      </c>
      <c r="AC51">
        <v>6.4</v>
      </c>
      <c r="AD51">
        <v>0.50319060000000004</v>
      </c>
      <c r="AE51">
        <v>24</v>
      </c>
      <c r="AF51" t="s">
        <v>138</v>
      </c>
      <c r="AG51" s="4">
        <v>1000000</v>
      </c>
      <c r="AH51" s="5">
        <f t="shared" si="16"/>
        <v>0.16956415061162636</v>
      </c>
    </row>
    <row r="52" spans="1:34" x14ac:dyDescent="0.2">
      <c r="A52" t="s">
        <v>60</v>
      </c>
      <c r="B52" t="s">
        <v>62</v>
      </c>
      <c r="C52">
        <v>568300</v>
      </c>
      <c r="D52" s="1">
        <v>577719</v>
      </c>
      <c r="E52">
        <v>582328</v>
      </c>
      <c r="F52">
        <f t="shared" si="8"/>
        <v>-4609</v>
      </c>
      <c r="G52">
        <f t="shared" si="11"/>
        <v>9419</v>
      </c>
      <c r="H52">
        <f t="shared" si="12"/>
        <v>1.6573992609537216</v>
      </c>
      <c r="I52" s="2">
        <f t="shared" si="13"/>
        <v>-7.914783421027324E-3</v>
      </c>
      <c r="J52">
        <v>1</v>
      </c>
      <c r="K52">
        <v>1</v>
      </c>
      <c r="L52">
        <f t="shared" si="14"/>
        <v>0</v>
      </c>
      <c r="M52">
        <v>3</v>
      </c>
      <c r="N52">
        <f t="shared" si="9"/>
        <v>3</v>
      </c>
      <c r="O52">
        <f t="shared" si="10"/>
        <v>0</v>
      </c>
      <c r="P52" t="s">
        <v>9</v>
      </c>
      <c r="Q52">
        <v>137</v>
      </c>
      <c r="R52">
        <v>0</v>
      </c>
      <c r="S52">
        <v>0</v>
      </c>
      <c r="T52" s="3">
        <v>97093.14</v>
      </c>
      <c r="U52">
        <f t="shared" si="15"/>
        <v>5.9501526060440524</v>
      </c>
      <c r="V52">
        <v>50</v>
      </c>
      <c r="W52">
        <v>10.1</v>
      </c>
      <c r="X52">
        <v>24</v>
      </c>
      <c r="Y52" s="1">
        <v>8000</v>
      </c>
      <c r="Z52" s="6">
        <v>7.5184707792282806E-4</v>
      </c>
      <c r="AA52">
        <v>7116</v>
      </c>
      <c r="AB52">
        <v>1901</v>
      </c>
      <c r="AC52">
        <v>1.2</v>
      </c>
      <c r="AD52" s="5" t="e">
        <f>#REF!/D52</f>
        <v>#REF!</v>
      </c>
      <c r="AF52" t="s">
        <v>137</v>
      </c>
    </row>
    <row r="53" spans="1:34" x14ac:dyDescent="0.2">
      <c r="D53">
        <f>SUM(D2:D52)</f>
        <v>331799967</v>
      </c>
      <c r="E53">
        <f>SUM(E2:E52)</f>
        <v>329484123</v>
      </c>
    </row>
  </sheetData>
  <sortState xmlns:xlrd2="http://schemas.microsoft.com/office/spreadsheetml/2017/richdata2" ref="A2:AD52">
    <sortCondition ref="A2:A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Cervas</dc:creator>
  <cp:lastModifiedBy>Jonathan Cervas</cp:lastModifiedBy>
  <dcterms:created xsi:type="dcterms:W3CDTF">2021-04-26T21:04:44Z</dcterms:created>
  <dcterms:modified xsi:type="dcterms:W3CDTF">2021-05-07T01:11:07Z</dcterms:modified>
</cp:coreProperties>
</file>