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mcutrecht-my.sharepoint.com/personal/c_vanderzee-3_umcutrecht_nl/Documents/2. Carbon Footprint/1. Draft/Shared Folder/1. Lancet Digital Health Submission/"/>
    </mc:Choice>
  </mc:AlternateContent>
  <xr:revisionPtr revIDLastSave="543" documentId="13_ncr:1_{9285F927-7BA0-410E-8F73-EDF1FF1CE6C3}" xr6:coauthVersionLast="47" xr6:coauthVersionMax="47" xr10:uidLastSave="{63B1C731-8530-487A-8AD8-D0027E2B0B1C}"/>
  <bookViews>
    <workbookView xWindow="0" yWindow="0" windowWidth="21600" windowHeight="11332" xr2:uid="{334AC6FA-66A8-614C-A00E-A8981000EAF5}"/>
  </bookViews>
  <sheets>
    <sheet name="CCrC" sheetId="3" r:id="rId1"/>
    <sheet name="REFERENC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65" i="2" l="1"/>
  <c r="C21" i="3"/>
  <c r="C23" i="3"/>
  <c r="D11" i="3"/>
  <c r="F25" i="3"/>
  <c r="F24" i="3"/>
  <c r="B26" i="2" l="1"/>
  <c r="B2" i="2"/>
  <c r="C16" i="3" s="1"/>
  <c r="D6" i="3"/>
  <c r="B14" i="2"/>
  <c r="C19" i="3" s="1"/>
  <c r="D9" i="3"/>
  <c r="B23" i="2"/>
  <c r="D13" i="3"/>
  <c r="D12" i="3"/>
  <c r="B60" i="2" s="1"/>
  <c r="C22" i="3" s="1"/>
  <c r="D10" i="3"/>
  <c r="B19" i="2"/>
  <c r="C20" i="3" s="1"/>
  <c r="D8" i="3"/>
  <c r="B10" i="2"/>
  <c r="C18" i="3" s="1"/>
  <c r="D7" i="3"/>
  <c r="B6" i="2"/>
  <c r="C17" i="3"/>
  <c r="C24" i="3" l="1"/>
  <c r="C25" i="3"/>
</calcChain>
</file>

<file path=xl/sharedStrings.xml><?xml version="1.0" encoding="utf-8"?>
<sst xmlns="http://schemas.openxmlformats.org/spreadsheetml/2006/main" count="155" uniqueCount="85">
  <si>
    <t xml:space="preserve">https://www.epa.gov/energy/greenhouse-gases-equivalencies-calculator-calculations-and-references </t>
  </si>
  <si>
    <t xml:space="preserve">https://www.gov.uk/government/publications/greenhouse-gas-reporting-conversion-factors-2022 </t>
  </si>
  <si>
    <t>Value</t>
  </si>
  <si>
    <t>Emissions (kgCO2 per km)</t>
  </si>
  <si>
    <t>Number of patients</t>
  </si>
  <si>
    <t>Number of visits per patient</t>
  </si>
  <si>
    <t>Mean/median ROUNDTRIP distance to clinic site (km)</t>
  </si>
  <si>
    <t>Proportion of transport by car (percent)</t>
  </si>
  <si>
    <t>https://www2.deloitte.com/nl/nl/pages/publieke-sector/articles/milieu-impact-van-digital-health-is-grote-bijvangst.html</t>
  </si>
  <si>
    <t>RESULTS</t>
  </si>
  <si>
    <t>USA</t>
  </si>
  <si>
    <t>UK</t>
  </si>
  <si>
    <t>Carbon Calculator for remote Care (CCrC)</t>
  </si>
  <si>
    <t>EU</t>
  </si>
  <si>
    <t>https://www.acea.auto/figure/average-co2-emissions-from-new-passenger-cars-by-eu-country/</t>
  </si>
  <si>
    <t>Austria</t>
  </si>
  <si>
    <t>Belgium</t>
  </si>
  <si>
    <t>Bulgaria</t>
  </si>
  <si>
    <t>Croatia</t>
  </si>
  <si>
    <t>Cyprus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</si>
  <si>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</si>
  <si>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</si>
  <si>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</si>
  <si>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</si>
  <si>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</si>
  <si>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</si>
  <si>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</si>
  <si>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</si>
  <si>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</si>
  <si>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</si>
  <si>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</si>
  <si>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Lithuania</t>
  </si>
  <si>
    <t>Luxembourg</t>
  </si>
  <si>
    <t>Malta</t>
  </si>
  <si>
    <t>Poland</t>
  </si>
  <si>
    <t>Portugal</t>
  </si>
  <si>
    <t>Romania</t>
  </si>
  <si>
    <t>Slovakia</t>
  </si>
  <si>
    <t>Slovenia</t>
  </si>
  <si>
    <t>Spain</t>
  </si>
  <si>
    <t>Sweden</t>
  </si>
  <si>
    <t>Iceland</t>
  </si>
  <si>
    <t>Norway</t>
  </si>
  <si>
    <t>EU27 + IS + NO</t>
  </si>
  <si>
    <t>Australia</t>
  </si>
  <si>
    <t>https://www.ntc.gov.au/light-vehicle-emissions-intensity-australia</t>
  </si>
  <si>
    <t>DO NOT EDIT BELOW THIS LINE</t>
  </si>
  <si>
    <t>SUMMARIZED VALUES</t>
  </si>
  <si>
    <t>Dropdown List</t>
  </si>
  <si>
    <t>1. input number of patients</t>
  </si>
  <si>
    <t>3. input proportion of visits conducted remotely (percent)</t>
  </si>
  <si>
    <t>6. emissions by region (kgCO2 per km)</t>
  </si>
  <si>
    <t>5. proportion of transport by car (percent)</t>
  </si>
  <si>
    <t>Custom Case</t>
  </si>
  <si>
    <t>Percent Car Travel</t>
  </si>
  <si>
    <t>Emissions by Region</t>
  </si>
  <si>
    <t>Distance to Hospital</t>
  </si>
  <si>
    <t>https://doi.org/10.1016/j.ophtha.2014.07.047</t>
  </si>
  <si>
    <t>https://doi.org/10.1016/j.scs.2018.11.047</t>
  </si>
  <si>
    <t>https://www.cbs.nl/nl-nl/cijfers/detail/80305ned</t>
  </si>
  <si>
    <t>Proportion of Visits Conducted Remotely</t>
  </si>
  <si>
    <t>Number of Patients</t>
  </si>
  <si>
    <t>Source</t>
  </si>
  <si>
    <r>
      <t xml:space="preserve">Estimated carbon footprint savings </t>
    </r>
    <r>
      <rPr>
        <u/>
        <sz val="11"/>
        <color rgb="FF333333"/>
        <rFont val="Helvetica"/>
        <family val="2"/>
      </rPr>
      <t>per visit</t>
    </r>
    <r>
      <rPr>
        <sz val="11"/>
        <color rgb="FF333333"/>
        <rFont val="Helvetica"/>
        <family val="2"/>
      </rPr>
      <t xml:space="preserve"> (kgCO2)</t>
    </r>
  </si>
  <si>
    <r>
      <t xml:space="preserve">Estimated carbon footprint savings </t>
    </r>
    <r>
      <rPr>
        <u/>
        <sz val="11"/>
        <color rgb="FF333333"/>
        <rFont val="Helvetica"/>
        <family val="2"/>
      </rPr>
      <t>across all visits</t>
    </r>
    <r>
      <rPr>
        <sz val="11"/>
        <color rgb="FF333333"/>
        <rFont val="Helvetica"/>
        <family val="2"/>
      </rPr>
      <t xml:space="preserve"> (kgCO2)</t>
    </r>
  </si>
  <si>
    <t>Example Case [1]</t>
  </si>
  <si>
    <t>Example Case</t>
  </si>
  <si>
    <t>Netherlands (Example Case)</t>
  </si>
  <si>
    <t>No LCA Correction</t>
  </si>
  <si>
    <t>van der Zee &amp; Chang-Wolf et al.</t>
  </si>
  <si>
    <r>
      <rPr>
        <b/>
        <i/>
        <sz val="11"/>
        <color rgb="FF333333"/>
        <rFont val="Helvetica"/>
        <family val="2"/>
      </rPr>
      <t>[1] Example case</t>
    </r>
    <r>
      <rPr>
        <b/>
        <sz val="11"/>
        <color rgb="FF333333"/>
        <rFont val="Helvetica"/>
        <family val="2"/>
      </rPr>
      <t xml:space="preserve"> from van der Zee &amp; Chang-Wolf et al.: "</t>
    </r>
    <r>
      <rPr>
        <sz val="11"/>
        <color rgb="FF333333"/>
        <rFont val="Helvetica"/>
        <family val="2"/>
      </rPr>
      <t>Each year, about 180,000 patients receive cataract surgery in the Netherlands and 67% of all visits could be considered for a remote equivalent. Patients travel a mean of 14.2 km for roundtrip visit to the hospital, and 87% do so by car, emitting 0.951 kgCO2/km."</t>
    </r>
  </si>
  <si>
    <t>INPUTS</t>
  </si>
  <si>
    <t>LCA: Additional telemedicine carbon emissions when no distance is traveled (kgCO2)</t>
  </si>
  <si>
    <t>LCA: correction factor (percent/km)</t>
  </si>
  <si>
    <t>4. input mean/median ROUNDTRIP distance to clinic site in kilometers (km)</t>
  </si>
  <si>
    <t>LCA Correction (kgCO2)</t>
  </si>
  <si>
    <t>LCA Correction (%/km)</t>
  </si>
  <si>
    <t>7a. LCA: correction factor (percent/km)</t>
  </si>
  <si>
    <t>7b. LCA: additional telemedicine carbon emissions when no distance is traveled (kgCO2)</t>
  </si>
  <si>
    <r>
      <t>Requires inputs o</t>
    </r>
    <r>
      <rPr>
        <sz val="11"/>
        <rFont val="Helvetica"/>
        <family val="2"/>
      </rPr>
      <t xml:space="preserve">f </t>
    </r>
    <r>
      <rPr>
        <u/>
        <sz val="11"/>
        <rFont val="Helvetica"/>
        <family val="2"/>
      </rPr>
      <t>number of patients</t>
    </r>
    <r>
      <rPr>
        <sz val="11"/>
        <rFont val="Helvetica"/>
        <family val="2"/>
      </rPr>
      <t xml:space="preserve">, </t>
    </r>
    <r>
      <rPr>
        <u/>
        <sz val="11"/>
        <rFont val="Helvetica"/>
        <family val="2"/>
      </rPr>
      <t>potentially remote visits</t>
    </r>
    <r>
      <rPr>
        <sz val="11"/>
        <rFont val="Helvetica"/>
        <family val="2"/>
      </rPr>
      <t>,</t>
    </r>
    <r>
      <rPr>
        <u/>
        <sz val="11"/>
        <rFont val="Helvetica"/>
        <family val="2"/>
      </rPr>
      <t xml:space="preserve"> proportion of visits conducted remotely</t>
    </r>
    <r>
      <rPr>
        <sz val="11"/>
        <rFont val="Helvetica"/>
        <family val="2"/>
      </rPr>
      <t xml:space="preserve">, </t>
    </r>
    <r>
      <rPr>
        <u/>
        <sz val="11"/>
        <rFont val="Helvetica"/>
        <family val="2"/>
      </rPr>
      <t>distance to clinic site</t>
    </r>
    <r>
      <rPr>
        <sz val="11"/>
        <rFont val="Helvetica"/>
        <family val="2"/>
      </rPr>
      <t xml:space="preserve">, </t>
    </r>
    <r>
      <rPr>
        <u/>
        <sz val="11"/>
        <color rgb="FF333333"/>
        <rFont val="Helvetica"/>
        <family val="2"/>
      </rPr>
      <t>proportion of transport by car</t>
    </r>
    <r>
      <rPr>
        <sz val="11"/>
        <color rgb="FF333333"/>
        <rFont val="Helvetica"/>
        <family val="2"/>
      </rPr>
      <t xml:space="preserve">, </t>
    </r>
    <r>
      <rPr>
        <u/>
        <sz val="11"/>
        <color rgb="FF333333"/>
        <rFont val="Helvetica"/>
        <family val="2"/>
      </rPr>
      <t>region</t>
    </r>
    <r>
      <rPr>
        <sz val="11"/>
        <color rgb="FF333333"/>
        <rFont val="Helvetica"/>
        <family val="2"/>
      </rPr>
      <t xml:space="preserve">, and </t>
    </r>
    <r>
      <rPr>
        <u/>
        <sz val="11"/>
        <color rgb="FF333333"/>
        <rFont val="Helvetica"/>
        <family val="2"/>
      </rPr>
      <t>correction factors for life cycle analysis (LCA)</t>
    </r>
    <r>
      <rPr>
        <sz val="11"/>
        <color rgb="FF333333"/>
        <rFont val="Helvetica"/>
        <family val="2"/>
      </rPr>
      <t xml:space="preserve">.
An </t>
    </r>
    <r>
      <rPr>
        <b/>
        <i/>
        <sz val="11"/>
        <color rgb="FF333333"/>
        <rFont val="Helvetica"/>
        <family val="2"/>
      </rPr>
      <t>Example Case [1]</t>
    </r>
    <r>
      <rPr>
        <sz val="11"/>
        <color rgb="FF333333"/>
        <rFont val="Helvetica"/>
        <family val="2"/>
      </rPr>
      <t xml:space="preserve"> is given by default. Use the </t>
    </r>
    <r>
      <rPr>
        <b/>
        <sz val="11"/>
        <color rgb="FF333333"/>
        <rFont val="Helvetica"/>
        <family val="2"/>
      </rPr>
      <t>Dropdown List</t>
    </r>
    <r>
      <rPr>
        <sz val="11"/>
        <color rgb="FF333333"/>
        <rFont val="Helvetica"/>
        <family val="2"/>
      </rPr>
      <t xml:space="preserve"> to change </t>
    </r>
    <r>
      <rPr>
        <b/>
        <sz val="11"/>
        <color rgb="FF333333"/>
        <rFont val="Helvetica"/>
        <family val="2"/>
      </rPr>
      <t>Values</t>
    </r>
    <r>
      <rPr>
        <sz val="11"/>
        <color rgb="FF333333"/>
        <rFont val="Helvetica"/>
        <family val="2"/>
      </rPr>
      <t xml:space="preserve"> to a different example or a </t>
    </r>
    <r>
      <rPr>
        <b/>
        <sz val="11"/>
        <color rgb="FF333333"/>
        <rFont val="Helvetica"/>
        <family val="2"/>
      </rPr>
      <t>Custom Case</t>
    </r>
    <r>
      <rPr>
        <sz val="11"/>
        <color rgb="FF333333"/>
        <rFont val="Helvetica"/>
        <family val="2"/>
      </rPr>
      <t xml:space="preserve">. References for Dropdown List options are located in the </t>
    </r>
    <r>
      <rPr>
        <b/>
        <sz val="11"/>
        <color rgb="FF333333"/>
        <rFont val="Helvetica"/>
        <family val="2"/>
      </rPr>
      <t>REFERENCES</t>
    </r>
    <r>
      <rPr>
        <sz val="11"/>
        <color rgb="FF333333"/>
        <rFont val="Helvetica"/>
        <family val="2"/>
      </rPr>
      <t xml:space="preserve"> tab.
</t>
    </r>
    <r>
      <rPr>
        <sz val="11"/>
        <color rgb="FFFF0000"/>
        <rFont val="Helvetica"/>
        <family val="2"/>
      </rPr>
      <t>You may need to redownload this sheet to restore Dropdown List capabilities after changing to a Custom Case.</t>
    </r>
    <r>
      <rPr>
        <sz val="11"/>
        <color rgb="FF333333"/>
        <rFont val="Helvetica"/>
        <family val="2"/>
      </rPr>
      <t xml:space="preserve">
</t>
    </r>
    <r>
      <rPr>
        <b/>
        <i/>
        <sz val="11"/>
        <color rgb="FFFF0000"/>
        <rFont val="Helvetica"/>
        <family val="2"/>
      </rPr>
      <t>Disclaimer</t>
    </r>
    <r>
      <rPr>
        <i/>
        <sz val="11"/>
        <color rgb="FFFF0000"/>
        <rFont val="Helvetica"/>
        <family val="2"/>
      </rPr>
      <t>: This calculator is intended solely for general information and educational purposes only.</t>
    </r>
  </si>
  <si>
    <t>Case Based on Current Values</t>
  </si>
  <si>
    <t>Example Values</t>
  </si>
  <si>
    <t>Current Value</t>
  </si>
  <si>
    <t>Proportion of visits that are remote (percent)</t>
  </si>
  <si>
    <r>
      <t xml:space="preserve">2. input number of potential visits per patient, </t>
    </r>
    <r>
      <rPr>
        <i/>
        <sz val="11"/>
        <color theme="1"/>
        <rFont val="Helvetica"/>
        <family val="2"/>
      </rPr>
      <t>e.g., 1 day postop + 1 week postop + 1 month postop = 3 visits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</si>
</sst>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(* #,##0.00_);_(* \(#,##0.00\);_(* &quot;-&quot;??_);_(@_)"/>
    <numFmt numFmtId="164" formatCode="&quot;$&quot;#,##0.00"/>
    <numFmt numFmtId="165" formatCode="_(* #,##0_);_(* \(#,##0\);_(* &quot;-&quot;??_);_(@_)"/>
    <numFmt numFmtId="166" formatCode="0.000"/>
    <numFmt numFmtId="167" formatCode="_(* #,##0.0_);_(* \(#,##0.0\);_(* &quot;-&quot;??_);_(@_)"/>
    <numFmt numFmtId="168" formatCode="0.0%"/>
    <numFmt numFmtId="169" formatCode="0.0"/>
    <numFmt numFmtId="170" formatCode="#,##0.0"/>
  </numFmts>
  <fonts count="2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Helvetica"/>
      <family val="2"/>
    </font>
    <font>
      <sz val="11"/>
      <color rgb="FF333333"/>
      <name val="Helvetica"/>
      <family val="2"/>
    </font>
    <font>
      <sz val="11"/>
      <color rgb="FF000000"/>
      <name val="Helvetica"/>
      <family val="2"/>
    </font>
    <font>
      <b/>
      <sz val="11"/>
      <color rgb="FF333333"/>
      <name val="Helvetica"/>
      <family val="2"/>
    </font>
    <font>
      <b/>
      <sz val="11"/>
      <color theme="1"/>
      <name val="Helvetica"/>
      <family val="2"/>
    </font>
    <font>
      <sz val="12"/>
      <color theme="1"/>
      <name val="Calibri"/>
      <family val="2"/>
      <scheme val="minor"/>
    </font>
    <font>
      <sz val="11"/>
      <name val="Helvetica"/>
      <family val="2"/>
    </font>
    <font>
      <i/>
      <sz val="11"/>
      <color theme="1"/>
      <name val="Helvetica"/>
      <family val="2"/>
    </font>
    <font>
      <u/>
      <sz val="12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333333"/>
      <name val="Helvetica"/>
      <family val="2"/>
    </font>
    <font>
      <u/>
      <sz val="11"/>
      <name val="Helvetica"/>
      <family val="2"/>
    </font>
    <font>
      <sz val="11"/>
      <color theme="0"/>
      <name val="Helvetica"/>
      <family val="2"/>
    </font>
    <font>
      <u/>
      <sz val="11"/>
      <color rgb="FF333333"/>
      <name val="Helvetica"/>
      <family val="2"/>
    </font>
    <font>
      <b/>
      <sz val="11"/>
      <color rgb="FF333333"/>
      <name val="Helvetica"/>
      <family val="2"/>
    </font>
    <font>
      <b/>
      <i/>
      <sz val="11"/>
      <color rgb="FF333333"/>
      <name val="Helvetica"/>
      <family val="2"/>
    </font>
    <font>
      <b/>
      <sz val="14"/>
      <color theme="1"/>
      <name val="Helvetica"/>
      <family val="2"/>
    </font>
    <font>
      <sz val="11"/>
      <color rgb="FFFF0000"/>
      <name val="Helvetica"/>
      <family val="2"/>
    </font>
    <font>
      <b/>
      <i/>
      <sz val="11"/>
      <color rgb="FFFF0000"/>
      <name val="Helvetica"/>
      <family val="2"/>
    </font>
    <font>
      <i/>
      <sz val="11"/>
      <color rgb="FFFF0000"/>
      <name val="Helvetica"/>
      <family val="2"/>
    </font>
    <font>
      <b/>
      <sz val="11"/>
      <color theme="1"/>
      <name val="Helvetica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19">
    <border>
      <left/>
      <right/>
      <top/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thick">
        <color auto="1"/>
      </bottom>
      <diagonal/>
    </border>
    <border>
      <left style="medium">
        <color indexed="64"/>
      </left>
      <right/>
      <top style="thick">
        <color auto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hair">
        <color auto="1"/>
      </top>
      <bottom style="medium">
        <color indexed="64"/>
      </bottom>
      <diagonal/>
    </border>
    <border>
      <left style="double">
        <color auto="1"/>
      </left>
      <right/>
      <top/>
      <bottom/>
      <diagonal/>
    </border>
    <border>
      <left/>
      <right style="dashed">
        <color auto="1"/>
      </right>
      <top/>
      <bottom/>
      <diagonal/>
    </border>
  </borders>
  <cellStyleXfs count="4">
    <xf numFmtId="0" fontId="0" fillId="0" borderId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10" fillId="0" borderId="0" applyNumberFormat="0" applyFill="0" applyBorder="0" applyAlignment="0" applyProtection="0"/>
  </cellStyleXfs>
  <cellXfs count="66">
    <xf numFmtId="0" fontId="0" fillId="0" borderId="0" xfId="0"/>
    <xf numFmtId="0" fontId="1" fillId="0" borderId="0" xfId="0" applyFont="1"/>
    <xf numFmtId="0" fontId="2" fillId="0" borderId="0" xfId="0" applyFont="1"/>
    <xf numFmtId="0" fontId="6" fillId="0" borderId="0" xfId="0" applyFont="1" applyAlignment="1">
      <alignment horizontal="center"/>
    </xf>
    <xf numFmtId="0" fontId="10" fillId="0" borderId="0" xfId="3"/>
    <xf numFmtId="0" fontId="11" fillId="0" borderId="0" xfId="0" applyFont="1"/>
    <xf numFmtId="0" fontId="1" fillId="0" borderId="0" xfId="0" applyFont="1" applyAlignment="1">
      <alignment horizontal="right"/>
    </xf>
    <xf numFmtId="166" fontId="0" fillId="0" borderId="0" xfId="0" applyNumberFormat="1"/>
    <xf numFmtId="9" fontId="0" fillId="0" borderId="0" xfId="0" applyNumberFormat="1"/>
    <xf numFmtId="0" fontId="3" fillId="0" borderId="0" xfId="0" applyFont="1"/>
    <xf numFmtId="169" fontId="0" fillId="0" borderId="0" xfId="0" applyNumberFormat="1"/>
    <xf numFmtId="1" fontId="0" fillId="0" borderId="0" xfId="0" applyNumberFormat="1"/>
    <xf numFmtId="3" fontId="0" fillId="0" borderId="0" xfId="0" applyNumberFormat="1"/>
    <xf numFmtId="0" fontId="12" fillId="0" borderId="0" xfId="0" applyFont="1"/>
    <xf numFmtId="168" fontId="0" fillId="0" borderId="0" xfId="0" applyNumberFormat="1"/>
    <xf numFmtId="0" fontId="5" fillId="0" borderId="1" xfId="0" applyFont="1" applyBorder="1" applyAlignment="1">
      <alignment horizontal="center" wrapText="1"/>
    </xf>
    <xf numFmtId="0" fontId="2" fillId="0" borderId="1" xfId="0" applyFont="1" applyBorder="1"/>
    <xf numFmtId="164" fontId="2" fillId="0" borderId="1" xfId="0" applyNumberFormat="1" applyFont="1" applyBorder="1"/>
    <xf numFmtId="0" fontId="6" fillId="3" borderId="0" xfId="0" applyFont="1" applyFill="1" applyAlignment="1">
      <alignment horizontal="center" vertical="center" wrapText="1"/>
    </xf>
    <xf numFmtId="0" fontId="16" fillId="0" borderId="0" xfId="0" applyFont="1"/>
    <xf numFmtId="2" fontId="0" fillId="0" borderId="0" xfId="0" applyNumberFormat="1"/>
    <xf numFmtId="3" fontId="2" fillId="0" borderId="5" xfId="0" applyNumberFormat="1" applyFont="1" applyBorder="1"/>
    <xf numFmtId="170" fontId="2" fillId="0" borderId="5" xfId="0" applyNumberFormat="1" applyFont="1" applyBorder="1"/>
    <xf numFmtId="168" fontId="2" fillId="0" borderId="5" xfId="2" applyNumberFormat="1" applyFont="1" applyBorder="1"/>
    <xf numFmtId="169" fontId="2" fillId="0" borderId="5" xfId="2" applyNumberFormat="1" applyFont="1" applyBorder="1"/>
    <xf numFmtId="2" fontId="2" fillId="0" borderId="5" xfId="2" applyNumberFormat="1" applyFont="1" applyBorder="1"/>
    <xf numFmtId="0" fontId="24" fillId="0" borderId="8" xfId="0" applyFont="1" applyBorder="1"/>
    <xf numFmtId="0" fontId="2" fillId="0" borderId="8" xfId="0" applyFont="1" applyBorder="1"/>
    <xf numFmtId="0" fontId="24" fillId="0" borderId="6" xfId="0" applyFont="1" applyBorder="1" applyAlignment="1">
      <alignment horizontal="center"/>
    </xf>
    <xf numFmtId="0" fontId="5" fillId="0" borderId="5" xfId="0" applyFont="1" applyBorder="1" applyAlignment="1">
      <alignment horizontal="center" wrapText="1"/>
    </xf>
    <xf numFmtId="0" fontId="19" fillId="0" borderId="8" xfId="0" applyFont="1" applyBorder="1" applyAlignment="1">
      <alignment horizontal="center" wrapText="1"/>
    </xf>
    <xf numFmtId="3" fontId="2" fillId="0" borderId="8" xfId="0" applyNumberFormat="1" applyFont="1" applyBorder="1"/>
    <xf numFmtId="168" fontId="2" fillId="0" borderId="8" xfId="0" applyNumberFormat="1" applyFont="1" applyBorder="1"/>
    <xf numFmtId="166" fontId="2" fillId="0" borderId="8" xfId="0" applyNumberFormat="1" applyFont="1" applyBorder="1"/>
    <xf numFmtId="2" fontId="2" fillId="0" borderId="8" xfId="0" applyNumberFormat="1" applyFont="1" applyBorder="1"/>
    <xf numFmtId="2" fontId="2" fillId="0" borderId="11" xfId="0" applyNumberFormat="1" applyFont="1" applyBorder="1"/>
    <xf numFmtId="0" fontId="3" fillId="0" borderId="12" xfId="0" applyFont="1" applyBorder="1"/>
    <xf numFmtId="167" fontId="2" fillId="0" borderId="14" xfId="0" applyNumberFormat="1" applyFont="1" applyBorder="1"/>
    <xf numFmtId="0" fontId="3" fillId="0" borderId="15" xfId="0" applyFont="1" applyBorder="1"/>
    <xf numFmtId="165" fontId="2" fillId="0" borderId="16" xfId="0" applyNumberFormat="1" applyFont="1" applyBorder="1"/>
    <xf numFmtId="170" fontId="2" fillId="0" borderId="8" xfId="0" applyNumberFormat="1" applyFont="1" applyBorder="1"/>
    <xf numFmtId="169" fontId="2" fillId="0" borderId="8" xfId="0" applyNumberFormat="1" applyFont="1" applyBorder="1"/>
    <xf numFmtId="165" fontId="2" fillId="0" borderId="7" xfId="0" applyNumberFormat="1" applyFont="1" applyBorder="1"/>
    <xf numFmtId="0" fontId="6" fillId="5" borderId="2" xfId="0" applyFont="1" applyFill="1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6" fillId="3" borderId="0" xfId="0" applyFont="1" applyFill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168" fontId="4" fillId="0" borderId="9" xfId="2" applyNumberFormat="1" applyFont="1" applyFill="1" applyBorder="1" applyAlignment="1" applyProtection="1">
      <alignment vertical="center" wrapText="1"/>
    </xf>
    <xf numFmtId="166" fontId="4" fillId="0" borderId="9" xfId="0" applyNumberFormat="1" applyFont="1" applyBorder="1" applyAlignment="1">
      <alignment vertical="center" wrapText="1"/>
    </xf>
    <xf numFmtId="2" fontId="4" fillId="0" borderId="10" xfId="2" applyNumberFormat="1" applyFont="1" applyFill="1" applyBorder="1" applyAlignment="1" applyProtection="1">
      <alignment vertical="center" wrapText="1"/>
    </xf>
    <xf numFmtId="167" fontId="2" fillId="0" borderId="13" xfId="0" applyNumberFormat="1" applyFont="1" applyBorder="1"/>
    <xf numFmtId="0" fontId="5" fillId="0" borderId="9" xfId="0" applyFont="1" applyBorder="1" applyAlignment="1">
      <alignment horizontal="right" wrapText="1"/>
    </xf>
    <xf numFmtId="165" fontId="2" fillId="0" borderId="9" xfId="1" applyNumberFormat="1" applyFont="1" applyFill="1" applyBorder="1" applyAlignment="1" applyProtection="1"/>
    <xf numFmtId="169" fontId="2" fillId="0" borderId="9" xfId="0" applyNumberFormat="1" applyFont="1" applyBorder="1"/>
    <xf numFmtId="0" fontId="16" fillId="4" borderId="0" xfId="0" applyFont="1" applyFill="1" applyAlignment="1">
      <alignment horizontal="center"/>
    </xf>
    <xf numFmtId="0" fontId="20" fillId="0" borderId="0" xfId="0" applyFont="1" applyAlignment="1">
      <alignment horizontal="center"/>
    </xf>
    <xf numFmtId="0" fontId="3" fillId="0" borderId="0" xfId="0" applyFont="1" applyAlignment="1">
      <alignment horizontal="center" wrapText="1"/>
    </xf>
    <xf numFmtId="0" fontId="18" fillId="0" borderId="0" xfId="0" applyFont="1" applyAlignment="1">
      <alignment horizontal="center" wrapText="1"/>
    </xf>
    <xf numFmtId="0" fontId="14" fillId="0" borderId="0" xfId="0" applyFont="1" applyAlignment="1">
      <alignment horizontal="center" wrapText="1"/>
    </xf>
    <xf numFmtId="0" fontId="2" fillId="0" borderId="6" xfId="0" applyFont="1" applyBorder="1" applyAlignment="1">
      <alignment horizontal="right"/>
    </xf>
    <xf numFmtId="9" fontId="2" fillId="0" borderId="6" xfId="0" applyNumberFormat="1" applyFont="1" applyBorder="1" applyAlignment="1">
      <alignment horizontal="right"/>
    </xf>
    <xf numFmtId="9" fontId="2" fillId="0" borderId="6" xfId="2" applyFont="1" applyBorder="1" applyAlignment="1">
      <alignment horizontal="right"/>
    </xf>
    <xf numFmtId="166" fontId="2" fillId="0" borderId="17" xfId="2" applyNumberFormat="1" applyFont="1" applyBorder="1" applyAlignment="1">
      <alignment horizontal="center"/>
    </xf>
    <xf numFmtId="166" fontId="2" fillId="0" borderId="18" xfId="2" applyNumberFormat="1" applyFont="1" applyBorder="1" applyAlignment="1">
      <alignment horizontal="center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doi.org/10.1016/j.scs.2018.11.047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www.gov.uk/government/publications/greenhouse-gas-reporting-conversion-factors-2022" TargetMode="External"/><Relationship Id="rId1" Type="http://schemas.openxmlformats.org/officeDocument/2006/relationships/hyperlink" Target="https://www.epa.gov/energy/greenhouse-gases-equivalencies-calculator-calculations-and-references" TargetMode="External"/><Relationship Id="rId6" Type="http://schemas.openxmlformats.org/officeDocument/2006/relationships/hyperlink" Target="https://www.acea.auto/figure/average-co2-emissions-from-new-passenger-cars-by-eu-country/" TargetMode="External"/><Relationship Id="rId5" Type="http://schemas.openxmlformats.org/officeDocument/2006/relationships/hyperlink" Target="https://doi.org/10.1016/j.ophtha.2014.07.047" TargetMode="External"/><Relationship Id="rId4" Type="http://schemas.openxmlformats.org/officeDocument/2006/relationships/hyperlink" Target="https://www2.deloitte.com/nl/nl/pages/publieke-sector/articles/milieu-impact-van-digital-health-is-grote-bijvangst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0C05B-204F-414A-898F-420731CC0452}">
  <sheetPr>
    <pageSetUpPr fitToPage="1"/>
  </sheetPr>
  <dimension ref="A1:G26"/>
  <sheetViews>
    <sheetView tabSelected="1" zoomScale="77" zoomScaleNormal="120" workbookViewId="0">
      <selection activeCell="D11" sqref="D11:E11"/>
    </sheetView>
  </sheetViews>
  <sheetFormatPr defaultColWidth="11.1875" defaultRowHeight="14.25" x14ac:dyDescent="0.45"/>
  <cols>
    <col min="1" max="1" width="21.8125" style="1" bestFit="1" customWidth="1"/>
    <col min="2" max="2" width="100.3125" style="1" bestFit="1" customWidth="1"/>
    <col min="3" max="3" width="24.8125" style="6" bestFit="1" customWidth="1"/>
    <col min="4" max="4" width="14.6875" style="6" bestFit="1" customWidth="1"/>
    <col min="5" max="5" width="17" style="1" bestFit="1" customWidth="1"/>
    <col min="6" max="6" width="16.625" style="1" bestFit="1" customWidth="1"/>
    <col min="7" max="7" width="18.8125" style="1" bestFit="1" customWidth="1"/>
    <col min="8" max="16384" width="11.1875" style="1"/>
  </cols>
  <sheetData>
    <row r="1" spans="1:6" s="2" customFormat="1" ht="17.649999999999999" x14ac:dyDescent="0.5">
      <c r="A1" s="57" t="s">
        <v>12</v>
      </c>
      <c r="B1" s="57"/>
      <c r="C1" s="57"/>
      <c r="D1" s="57"/>
      <c r="E1" s="57"/>
      <c r="F1" s="57"/>
    </row>
    <row r="2" spans="1:6" s="2" customFormat="1" ht="92" customHeight="1" x14ac:dyDescent="0.4">
      <c r="A2" s="58" t="s">
        <v>79</v>
      </c>
      <c r="B2" s="58"/>
      <c r="C2" s="58"/>
      <c r="D2" s="58"/>
      <c r="E2" s="58"/>
      <c r="F2" s="58"/>
    </row>
    <row r="3" spans="1:6" s="2" customFormat="1" ht="27.6" customHeight="1" x14ac:dyDescent="0.4">
      <c r="A3" s="59" t="s">
        <v>70</v>
      </c>
      <c r="B3" s="59"/>
      <c r="C3" s="59"/>
      <c r="D3" s="59"/>
      <c r="E3" s="59"/>
      <c r="F3" s="59"/>
    </row>
    <row r="4" spans="1:6" s="2" customFormat="1" thickBot="1" x14ac:dyDescent="0.45">
      <c r="A4" s="59"/>
      <c r="B4" s="59"/>
      <c r="C4" s="60"/>
      <c r="D4" s="60"/>
      <c r="E4" s="60"/>
      <c r="F4" s="60"/>
    </row>
    <row r="5" spans="1:6" s="2" customFormat="1" ht="14.65" thickTop="1" thickBot="1" x14ac:dyDescent="0.45">
      <c r="A5" s="59"/>
      <c r="B5" s="59"/>
      <c r="C5" s="15" t="s">
        <v>48</v>
      </c>
      <c r="D5" s="29" t="s">
        <v>82</v>
      </c>
      <c r="E5" s="28" t="s">
        <v>53</v>
      </c>
      <c r="F5" s="26" t="s">
        <v>81</v>
      </c>
    </row>
    <row r="6" spans="1:6" s="2" customFormat="1" ht="15.5" customHeight="1" thickTop="1" thickBot="1" x14ac:dyDescent="0.4">
      <c r="A6" s="46" t="s">
        <v>71</v>
      </c>
      <c r="B6" s="2" t="s">
        <v>49</v>
      </c>
      <c r="C6" s="16" t="s">
        <v>53</v>
      </c>
      <c r="D6" s="21">
        <f>IF(C6="Custom Case",E6,INDEX(REFERENCES!B2:B3,MATCH(CCrC!C6,REFERENCES!A2:A3,0)))</f>
        <v>100000</v>
      </c>
      <c r="E6" s="61">
        <v>100000</v>
      </c>
      <c r="F6" s="31">
        <v>180000</v>
      </c>
    </row>
    <row r="7" spans="1:6" s="2" customFormat="1" ht="14.65" thickTop="1" thickBot="1" x14ac:dyDescent="0.45">
      <c r="A7" s="46"/>
      <c r="B7" s="2" t="s">
        <v>84</v>
      </c>
      <c r="C7" s="16" t="s">
        <v>53</v>
      </c>
      <c r="D7" s="22">
        <f>IF(C7="Custom Case",E7,INDEX(REFERENCES!B6:B7,MATCH(CCrC!C7,REFERENCES!A6:A7,0)))</f>
        <v>2</v>
      </c>
      <c r="E7" s="61">
        <v>2</v>
      </c>
      <c r="F7" s="40">
        <v>3</v>
      </c>
    </row>
    <row r="8" spans="1:6" s="2" customFormat="1" thickTop="1" thickBot="1" x14ac:dyDescent="0.4">
      <c r="A8" s="46"/>
      <c r="B8" s="2" t="s">
        <v>50</v>
      </c>
      <c r="C8" s="16" t="s">
        <v>53</v>
      </c>
      <c r="D8" s="23">
        <f>IF(C8="Custom Case",E8,INDEX(REFERENCES!B10:B11,MATCH(CCrC!C8,REFERENCES!A10:A11,0)))</f>
        <v>0.5</v>
      </c>
      <c r="E8" s="62">
        <v>0.5</v>
      </c>
      <c r="F8" s="32">
        <v>0.67</v>
      </c>
    </row>
    <row r="9" spans="1:6" s="2" customFormat="1" thickTop="1" thickBot="1" x14ac:dyDescent="0.4">
      <c r="A9" s="46"/>
      <c r="B9" s="2" t="s">
        <v>74</v>
      </c>
      <c r="C9" s="16" t="s">
        <v>53</v>
      </c>
      <c r="D9" s="24">
        <f>IF(C9="Custom Case",E9,INDEX(REFERENCES!B14:B16,MATCH(CCrC!C9,REFERENCES!A14:A16,0)))</f>
        <v>10</v>
      </c>
      <c r="E9" s="61">
        <v>10</v>
      </c>
      <c r="F9" s="41">
        <v>14.2</v>
      </c>
    </row>
    <row r="10" spans="1:6" s="2" customFormat="1" ht="15" customHeight="1" thickTop="1" thickBot="1" x14ac:dyDescent="0.4">
      <c r="A10" s="46"/>
      <c r="B10" s="2" t="s">
        <v>52</v>
      </c>
      <c r="C10" s="16" t="s">
        <v>53</v>
      </c>
      <c r="D10" s="23">
        <f>IF(C10="Custom Case",E10,INDEX(REFERENCES!B19:B20,MATCH(CCrC!C10,REFERENCES!A19:A20,0)))</f>
        <v>0.9</v>
      </c>
      <c r="E10" s="63">
        <v>0.9</v>
      </c>
      <c r="F10" s="32">
        <v>0.87</v>
      </c>
    </row>
    <row r="11" spans="1:6" s="2" customFormat="1" ht="15.5" customHeight="1" thickTop="1" thickBot="1" x14ac:dyDescent="0.4">
      <c r="A11" s="46"/>
      <c r="B11" s="2" t="s">
        <v>51</v>
      </c>
      <c r="C11" s="17" t="s">
        <v>11</v>
      </c>
      <c r="D11" s="64">
        <f>IF(C11="Custom Case",E11,INDEX(REFERENCES!B23:B57,MATCH(CCrC!C11,REFERENCES!A23:A57,0)))</f>
        <v>0.17649999999999999</v>
      </c>
      <c r="E11" s="65"/>
      <c r="F11" s="33">
        <v>9.509999999999999E-2</v>
      </c>
    </row>
    <row r="12" spans="1:6" s="2" customFormat="1" thickTop="1" thickBot="1" x14ac:dyDescent="0.4">
      <c r="A12" s="46"/>
      <c r="B12" s="2" t="s">
        <v>77</v>
      </c>
      <c r="C12" s="16" t="s">
        <v>66</v>
      </c>
      <c r="D12" s="23">
        <f>IF(C12="Custom Case",E12,INDEX(REFERENCES!B60:B62,MATCH(CCrC!C12,REFERENCES!A60:A62,0)))</f>
        <v>0.97499999999999998</v>
      </c>
      <c r="E12" s="61"/>
      <c r="F12" s="32">
        <v>0.97499999999999998</v>
      </c>
    </row>
    <row r="13" spans="1:6" s="2" customFormat="1" ht="14.65" thickTop="1" thickBot="1" x14ac:dyDescent="0.4">
      <c r="A13" s="18"/>
      <c r="B13" s="2" t="s">
        <v>78</v>
      </c>
      <c r="C13" s="16" t="s">
        <v>66</v>
      </c>
      <c r="D13" s="25">
        <f>IF(C13="Custom Case",E13,INDEX(REFERENCES!B65:B66,MATCH(CCrC!C13,REFERENCES!A65:A66,0)))</f>
        <v>3.04</v>
      </c>
      <c r="E13" s="61"/>
      <c r="F13" s="34">
        <v>3.04</v>
      </c>
    </row>
    <row r="14" spans="1:6" s="2" customFormat="1" ht="16.25" customHeight="1" thickTop="1" x14ac:dyDescent="0.35">
      <c r="A14" s="56" t="s">
        <v>46</v>
      </c>
      <c r="B14" s="56"/>
      <c r="C14" s="56"/>
      <c r="D14" s="56"/>
      <c r="E14" s="56"/>
      <c r="F14" s="56"/>
    </row>
    <row r="15" spans="1:6" s="2" customFormat="1" ht="16.25" customHeight="1" x14ac:dyDescent="0.4">
      <c r="A15" s="47" t="s">
        <v>47</v>
      </c>
      <c r="B15" s="19"/>
      <c r="C15" s="53" t="s">
        <v>80</v>
      </c>
      <c r="D15" s="53"/>
      <c r="E15" s="53"/>
      <c r="F15" s="30" t="s">
        <v>65</v>
      </c>
    </row>
    <row r="16" spans="1:6" s="2" customFormat="1" ht="13.5" x14ac:dyDescent="0.35">
      <c r="A16" s="47"/>
      <c r="B16" s="2" t="s">
        <v>4</v>
      </c>
      <c r="C16" s="54">
        <f>INDEX(REFERENCES!B2:B3,MATCH(CCrC!C6,REFERENCES!A2:A3,0))</f>
        <v>100000</v>
      </c>
      <c r="D16" s="54"/>
      <c r="E16" s="54"/>
      <c r="F16" s="31">
        <v>180000</v>
      </c>
    </row>
    <row r="17" spans="1:7" s="2" customFormat="1" ht="13.5" customHeight="1" x14ac:dyDescent="0.35">
      <c r="A17" s="47"/>
      <c r="B17" s="2" t="s">
        <v>5</v>
      </c>
      <c r="C17" s="54">
        <f>INDEX(REFERENCES!B6:B7,MATCH(CCrC!C7,REFERENCES!A6:A7,0))</f>
        <v>2</v>
      </c>
      <c r="D17" s="54"/>
      <c r="E17" s="54"/>
      <c r="F17" s="27">
        <v>3</v>
      </c>
    </row>
    <row r="18" spans="1:7" s="2" customFormat="1" ht="15.75" customHeight="1" x14ac:dyDescent="0.4">
      <c r="A18" s="47"/>
      <c r="B18" s="9" t="s">
        <v>83</v>
      </c>
      <c r="C18" s="49">
        <f>INDEX(REFERENCES!B10:B11,MATCH(CCrC!C8,REFERENCES!A10:A11,0))</f>
        <v>0.5</v>
      </c>
      <c r="D18" s="49"/>
      <c r="E18" s="49"/>
      <c r="F18" s="32">
        <v>0.67</v>
      </c>
      <c r="G18" s="3"/>
    </row>
    <row r="19" spans="1:7" s="2" customFormat="1" ht="13.5" customHeight="1" x14ac:dyDescent="0.35">
      <c r="A19" s="47"/>
      <c r="B19" s="9" t="s">
        <v>6</v>
      </c>
      <c r="C19" s="55">
        <f>INDEX(REFERENCES!B14:B16,MATCH(CCrC!C9,REFERENCES!A14:A16,0))</f>
        <v>10</v>
      </c>
      <c r="D19" s="55"/>
      <c r="E19" s="55"/>
      <c r="F19" s="27">
        <v>14.2</v>
      </c>
    </row>
    <row r="20" spans="1:7" s="2" customFormat="1" ht="13.5" customHeight="1" x14ac:dyDescent="0.35">
      <c r="A20" s="47"/>
      <c r="B20" s="9" t="s">
        <v>7</v>
      </c>
      <c r="C20" s="49">
        <f>INDEX(REFERENCES!B19:B20,MATCH(CCrC!C10,REFERENCES!A19:A20,0))</f>
        <v>0.9</v>
      </c>
      <c r="D20" s="49"/>
      <c r="E20" s="49"/>
      <c r="F20" s="32">
        <v>0.87</v>
      </c>
    </row>
    <row r="21" spans="1:7" s="2" customFormat="1" ht="13.5" customHeight="1" x14ac:dyDescent="0.35">
      <c r="A21" s="47"/>
      <c r="B21" s="9" t="s">
        <v>3</v>
      </c>
      <c r="C21" s="50">
        <f>INDEX(REFERENCES!B23:B57,MATCH(CCrC!C11,REFERENCES!A23:A57,0))</f>
        <v>0.17649999999999999</v>
      </c>
      <c r="D21" s="50"/>
      <c r="E21" s="50"/>
      <c r="F21" s="33">
        <v>9.5100000000000004E-2</v>
      </c>
    </row>
    <row r="22" spans="1:7" s="2" customFormat="1" ht="14" customHeight="1" x14ac:dyDescent="0.35">
      <c r="A22" s="47"/>
      <c r="B22" s="9" t="s">
        <v>73</v>
      </c>
      <c r="C22" s="49">
        <f>INDEX(REFERENCES!B60:B62,MATCH(CCrC!C12,REFERENCES!A60:A62,0))</f>
        <v>0.97499999999999998</v>
      </c>
      <c r="D22" s="49"/>
      <c r="E22" s="49"/>
      <c r="F22" s="32">
        <v>0.97499999999999998</v>
      </c>
    </row>
    <row r="23" spans="1:7" s="2" customFormat="1" ht="16.25" customHeight="1" thickBot="1" x14ac:dyDescent="0.4">
      <c r="A23" s="48"/>
      <c r="B23" s="9" t="s">
        <v>72</v>
      </c>
      <c r="C23" s="51">
        <f>INDEX(REFERENCES!B65:B66,MATCH(CCrC!C13,REFERENCES!A65:A66,0))</f>
        <v>3.04</v>
      </c>
      <c r="D23" s="51"/>
      <c r="E23" s="51"/>
      <c r="F23" s="35">
        <v>3.04</v>
      </c>
    </row>
    <row r="24" spans="1:7" s="2" customFormat="1" ht="16.25" customHeight="1" thickBot="1" x14ac:dyDescent="0.4">
      <c r="A24" s="43" t="s">
        <v>9</v>
      </c>
      <c r="B24" s="36" t="s">
        <v>63</v>
      </c>
      <c r="C24" s="52">
        <f>C19*C21*C22</f>
        <v>1.7208749999999999</v>
      </c>
      <c r="D24" s="52"/>
      <c r="E24" s="52"/>
      <c r="F24" s="37">
        <f>F19*F21*F22</f>
        <v>1.3166594999999999</v>
      </c>
    </row>
    <row r="25" spans="1:7" ht="16.8" customHeight="1" thickTop="1" thickBot="1" x14ac:dyDescent="0.5">
      <c r="A25" s="44"/>
      <c r="B25" s="38" t="s">
        <v>64</v>
      </c>
      <c r="C25" s="42">
        <f>C16*C17*C18*C19*C20*C21*C22+C23</f>
        <v>154881.79</v>
      </c>
      <c r="D25" s="42"/>
      <c r="E25" s="42"/>
      <c r="F25" s="39">
        <f>F16*F17*F18*F19*F20*F21*F22+F23</f>
        <v>414442.68417700002</v>
      </c>
    </row>
    <row r="26" spans="1:7" x14ac:dyDescent="0.45">
      <c r="A26" s="45"/>
      <c r="B26" s="45"/>
      <c r="C26" s="45"/>
      <c r="D26" s="45"/>
    </row>
  </sheetData>
  <mergeCells count="22">
    <mergeCell ref="D11:E11"/>
    <mergeCell ref="A1:F1"/>
    <mergeCell ref="A2:F2"/>
    <mergeCell ref="A3:F3"/>
    <mergeCell ref="C4:F4"/>
    <mergeCell ref="A4:B5"/>
    <mergeCell ref="C25:E25"/>
    <mergeCell ref="A24:A25"/>
    <mergeCell ref="A26:D26"/>
    <mergeCell ref="A6:A12"/>
    <mergeCell ref="A15:A23"/>
    <mergeCell ref="C20:E20"/>
    <mergeCell ref="C21:E21"/>
    <mergeCell ref="C22:E22"/>
    <mergeCell ref="C23:E23"/>
    <mergeCell ref="C24:E24"/>
    <mergeCell ref="C15:E15"/>
    <mergeCell ref="C16:E16"/>
    <mergeCell ref="C17:E17"/>
    <mergeCell ref="C18:E18"/>
    <mergeCell ref="C19:E19"/>
    <mergeCell ref="A14:F14"/>
  </mergeCells>
  <dataValidations count="1">
    <dataValidation errorStyle="information" allowBlank="1" showDropDown="1" showInputMessage="1" sqref="D6" xr:uid="{2E91937B-9FD5-4E65-A6ED-7CEF5B0E8514}"/>
  </dataValidations>
  <pageMargins left="0.7" right="0.7" top="0.75" bottom="0.75" header="0.3" footer="0.3"/>
  <pageSetup scale="57" orientation="landscape" horizontalDpi="4294967293" verticalDpi="1200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93831E35-A548-49CC-BF09-6489ACF7C3F1}">
          <x14:formula1>
            <xm:f>REFERENCES!$A$60:$A$62</xm:f>
          </x14:formula1>
          <xm:sqref>C12</xm:sqref>
        </x14:dataValidation>
        <x14:dataValidation type="list" allowBlank="1" showInputMessage="1" showErrorMessage="1" xr:uid="{AB7F73AF-E721-4EA0-9535-21CDA7F534EE}">
          <x14:formula1>
            <xm:f>REFERENCES!$A$19:$A$20</xm:f>
          </x14:formula1>
          <xm:sqref>C10</xm:sqref>
        </x14:dataValidation>
        <x14:dataValidation type="list" allowBlank="1" showInputMessage="1" showErrorMessage="1" xr:uid="{B049874C-AEA0-4206-96BD-973AC5999AD0}">
          <x14:formula1>
            <xm:f>REFERENCES!$A$14:$A$16</xm:f>
          </x14:formula1>
          <xm:sqref>C9</xm:sqref>
        </x14:dataValidation>
        <x14:dataValidation type="list" allowBlank="1" showInputMessage="1" showErrorMessage="1" xr:uid="{D9AD5ECA-588F-4B0C-B899-EBB8904F6F37}">
          <x14:formula1>
            <xm:f>REFERENCES!$A$10:$A$11</xm:f>
          </x14:formula1>
          <xm:sqref>C8</xm:sqref>
        </x14:dataValidation>
        <x14:dataValidation type="list" allowBlank="1" showInputMessage="1" showErrorMessage="1" xr:uid="{9143FFFB-9601-471B-8063-FFDDEC824002}">
          <x14:formula1>
            <xm:f>REFERENCES!$A$6:$A$7</xm:f>
          </x14:formula1>
          <xm:sqref>C7</xm:sqref>
        </x14:dataValidation>
        <x14:dataValidation type="list" allowBlank="1" showInputMessage="1" showErrorMessage="1" xr:uid="{437D231A-D51C-47D9-8955-DAB07A15E7F0}">
          <x14:formula1>
            <xm:f>REFERENCES!$A$2:$A$3</xm:f>
          </x14:formula1>
          <xm:sqref>C6</xm:sqref>
        </x14:dataValidation>
        <x14:dataValidation type="list" allowBlank="1" showInputMessage="1" showErrorMessage="1" xr:uid="{96CD66F4-2893-4878-94D3-1C67973F18F0}">
          <x14:formula1>
            <xm:f>REFERENCES!$A$23:$A$57</xm:f>
          </x14:formula1>
          <xm:sqref>C11</xm:sqref>
        </x14:dataValidation>
        <x14:dataValidation type="list" allowBlank="1" showInputMessage="1" showErrorMessage="1" xr:uid="{F20D0C3C-C6FA-4EF5-91C5-EEBCB0638898}">
          <x14:formula1>
            <xm:f>REFERENCES!$A$65:$A$66</xm:f>
          </x14:formula1>
          <xm:sqref>C13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9067E-1978-40E2-B2B4-B601DE63D18F}">
  <dimension ref="A1:C66"/>
  <sheetViews>
    <sheetView workbookViewId="0">
      <selection activeCell="A65" sqref="A65:XFD65"/>
    </sheetView>
  </sheetViews>
  <sheetFormatPr defaultColWidth="8.8125" defaultRowHeight="15.75" x14ac:dyDescent="0.5"/>
  <cols>
    <col min="1" max="1" width="35.6875" bestFit="1" customWidth="1"/>
    <col min="2" max="2" width="21.3125" customWidth="1"/>
    <col min="3" max="3" width="104.5" bestFit="1" customWidth="1"/>
  </cols>
  <sheetData>
    <row r="1" spans="1:3" x14ac:dyDescent="0.5">
      <c r="A1" s="5" t="s">
        <v>61</v>
      </c>
      <c r="B1" s="5" t="s">
        <v>2</v>
      </c>
    </row>
    <row r="2" spans="1:3" x14ac:dyDescent="0.5">
      <c r="A2" t="s">
        <v>53</v>
      </c>
      <c r="B2" s="12">
        <f>CCrC!E6</f>
        <v>100000</v>
      </c>
    </row>
    <row r="3" spans="1:3" x14ac:dyDescent="0.5">
      <c r="A3" t="s">
        <v>66</v>
      </c>
      <c r="B3" s="12">
        <v>180000</v>
      </c>
      <c r="C3" s="4" t="s">
        <v>57</v>
      </c>
    </row>
    <row r="5" spans="1:3" x14ac:dyDescent="0.5">
      <c r="A5" s="5" t="s">
        <v>60</v>
      </c>
      <c r="B5" s="5" t="s">
        <v>2</v>
      </c>
      <c r="C5" s="5" t="s">
        <v>62</v>
      </c>
    </row>
    <row r="6" spans="1:3" x14ac:dyDescent="0.5">
      <c r="A6" t="s">
        <v>53</v>
      </c>
      <c r="B6" s="11">
        <f>CCrC!E7</f>
        <v>2</v>
      </c>
    </row>
    <row r="7" spans="1:3" x14ac:dyDescent="0.5">
      <c r="A7" t="s">
        <v>66</v>
      </c>
      <c r="B7" s="11">
        <v>3</v>
      </c>
      <c r="C7" t="s">
        <v>69</v>
      </c>
    </row>
    <row r="9" spans="1:3" x14ac:dyDescent="0.5">
      <c r="A9" s="5" t="s">
        <v>60</v>
      </c>
      <c r="B9" s="5" t="s">
        <v>2</v>
      </c>
      <c r="C9" s="5" t="s">
        <v>62</v>
      </c>
    </row>
    <row r="10" spans="1:3" x14ac:dyDescent="0.5">
      <c r="A10" t="s">
        <v>53</v>
      </c>
      <c r="B10" s="8">
        <f>CCrC!E8</f>
        <v>0.5</v>
      </c>
    </row>
    <row r="11" spans="1:3" x14ac:dyDescent="0.5">
      <c r="A11" t="s">
        <v>66</v>
      </c>
      <c r="B11" s="8">
        <v>0.67</v>
      </c>
      <c r="C11" t="s">
        <v>69</v>
      </c>
    </row>
    <row r="13" spans="1:3" x14ac:dyDescent="0.5">
      <c r="A13" s="5" t="s">
        <v>56</v>
      </c>
      <c r="B13" s="5" t="s">
        <v>2</v>
      </c>
      <c r="C13" s="5" t="s">
        <v>62</v>
      </c>
    </row>
    <row r="14" spans="1:3" x14ac:dyDescent="0.5">
      <c r="A14" t="s">
        <v>53</v>
      </c>
      <c r="B14" s="10">
        <f>CCrC!E9</f>
        <v>10</v>
      </c>
    </row>
    <row r="15" spans="1:3" x14ac:dyDescent="0.5">
      <c r="A15" t="s">
        <v>67</v>
      </c>
      <c r="B15" s="10">
        <v>14.2</v>
      </c>
      <c r="C15" s="4" t="s">
        <v>59</v>
      </c>
    </row>
    <row r="16" spans="1:3" x14ac:dyDescent="0.5">
      <c r="A16" t="s">
        <v>13</v>
      </c>
      <c r="B16" s="10">
        <v>18</v>
      </c>
      <c r="C16" s="4" t="s">
        <v>58</v>
      </c>
    </row>
    <row r="18" spans="1:3" x14ac:dyDescent="0.5">
      <c r="A18" s="5" t="s">
        <v>54</v>
      </c>
      <c r="B18" s="5" t="s">
        <v>2</v>
      </c>
      <c r="C18" s="5" t="s">
        <v>62</v>
      </c>
    </row>
    <row r="19" spans="1:3" x14ac:dyDescent="0.5">
      <c r="A19" t="s">
        <v>53</v>
      </c>
      <c r="B19" s="8">
        <f>CCrC!E10</f>
        <v>0.9</v>
      </c>
    </row>
    <row r="20" spans="1:3" x14ac:dyDescent="0.5">
      <c r="A20" t="s">
        <v>67</v>
      </c>
      <c r="B20" s="8">
        <v>0.87</v>
      </c>
      <c r="C20" s="4" t="s">
        <v>8</v>
      </c>
    </row>
    <row r="21" spans="1:3" x14ac:dyDescent="0.5">
      <c r="B21" s="8"/>
    </row>
    <row r="22" spans="1:3" s="5" customFormat="1" x14ac:dyDescent="0.5">
      <c r="A22" s="5" t="s">
        <v>55</v>
      </c>
      <c r="B22" s="5" t="s">
        <v>2</v>
      </c>
      <c r="C22" s="5" t="s">
        <v>62</v>
      </c>
    </row>
    <row r="23" spans="1:3" x14ac:dyDescent="0.5">
      <c r="A23" t="s">
        <v>53</v>
      </c>
      <c r="B23" s="7">
        <f>CCrC!E11</f>
        <v>0</v>
      </c>
    </row>
    <row r="24" spans="1:3" x14ac:dyDescent="0.5">
      <c r="A24" t="s">
        <v>67</v>
      </c>
      <c r="B24">
        <v>9.509999999999999E-2</v>
      </c>
      <c r="C24" s="4" t="s">
        <v>14</v>
      </c>
    </row>
    <row r="25" spans="1:3" x14ac:dyDescent="0.5">
      <c r="A25" t="s">
        <v>10</v>
      </c>
      <c r="B25">
        <v>0.251</v>
      </c>
      <c r="C25" s="4" t="s">
        <v>0</v>
      </c>
    </row>
    <row r="26" spans="1:3" x14ac:dyDescent="0.5">
      <c r="A26" t="s">
        <v>11</v>
      </c>
      <c r="B26">
        <f>AVERAGE(0.168,0.185)</f>
        <v>0.17649999999999999</v>
      </c>
      <c r="C26" s="4" t="s">
        <v>1</v>
      </c>
    </row>
    <row r="27" spans="1:3" x14ac:dyDescent="0.5">
      <c r="A27" t="s">
        <v>44</v>
      </c>
      <c r="B27">
        <v>0.14649999999999999</v>
      </c>
      <c r="C27" s="4" t="s">
        <v>45</v>
      </c>
    </row>
    <row r="28" spans="1:3" x14ac:dyDescent="0.5">
      <c r="A28" t="s">
        <v>13</v>
      </c>
      <c r="B28">
        <v>0.1163</v>
      </c>
      <c r="C28" s="4" t="s">
        <v>14</v>
      </c>
    </row>
    <row r="29" spans="1:3" x14ac:dyDescent="0.5">
      <c r="A29" t="s">
        <v>43</v>
      </c>
      <c r="B29">
        <v>0.1147</v>
      </c>
      <c r="C29" s="4" t="s">
        <v>14</v>
      </c>
    </row>
    <row r="30" spans="1:3" x14ac:dyDescent="0.5">
      <c r="A30" t="s">
        <v>15</v>
      </c>
      <c r="B30">
        <v>0.1162</v>
      </c>
      <c r="C30" s="4" t="s">
        <v>14</v>
      </c>
    </row>
    <row r="31" spans="1:3" x14ac:dyDescent="0.5">
      <c r="A31" t="s">
        <v>16</v>
      </c>
      <c r="B31">
        <v>0.11700000000000001</v>
      </c>
      <c r="C31" s="4" t="s">
        <v>14</v>
      </c>
    </row>
    <row r="32" spans="1:3" x14ac:dyDescent="0.5">
      <c r="A32" t="s">
        <v>17</v>
      </c>
      <c r="B32">
        <v>0.13980000000000001</v>
      </c>
      <c r="C32" s="4" t="s">
        <v>14</v>
      </c>
    </row>
    <row r="33" spans="1:3" x14ac:dyDescent="0.5">
      <c r="A33" t="s">
        <v>18</v>
      </c>
      <c r="B33">
        <v>0.129</v>
      </c>
      <c r="C33" s="4" t="s">
        <v>14</v>
      </c>
    </row>
    <row r="34" spans="1:3" x14ac:dyDescent="0.5">
      <c r="A34" t="s">
        <v>19</v>
      </c>
      <c r="B34">
        <v>0.14580000000000001</v>
      </c>
      <c r="C34" s="4" t="s">
        <v>14</v>
      </c>
    </row>
    <row r="35" spans="1:3" x14ac:dyDescent="0.5">
      <c r="A35" t="s">
        <v>20</v>
      </c>
      <c r="B35">
        <v>0.13589999999999999</v>
      </c>
      <c r="C35" s="4" t="s">
        <v>14</v>
      </c>
    </row>
    <row r="36" spans="1:3" x14ac:dyDescent="0.5">
      <c r="A36" t="s">
        <v>21</v>
      </c>
      <c r="B36">
        <v>9.2599999999999988E-2</v>
      </c>
      <c r="C36" s="4" t="s">
        <v>14</v>
      </c>
    </row>
    <row r="37" spans="1:3" x14ac:dyDescent="0.5">
      <c r="A37" t="s">
        <v>22</v>
      </c>
      <c r="B37">
        <v>0.1426</v>
      </c>
      <c r="C37" s="4" t="s">
        <v>14</v>
      </c>
    </row>
    <row r="38" spans="1:3" x14ac:dyDescent="0.5">
      <c r="A38" t="s">
        <v>23</v>
      </c>
      <c r="B38">
        <v>9.8299999999999998E-2</v>
      </c>
      <c r="C38" s="4" t="s">
        <v>14</v>
      </c>
    </row>
    <row r="39" spans="1:3" x14ac:dyDescent="0.5">
      <c r="A39" t="s">
        <v>24</v>
      </c>
      <c r="B39">
        <v>0.10859999999999999</v>
      </c>
      <c r="C39" s="4" t="s">
        <v>14</v>
      </c>
    </row>
    <row r="40" spans="1:3" x14ac:dyDescent="0.5">
      <c r="A40" t="s">
        <v>25</v>
      </c>
      <c r="B40">
        <v>0.11359999999999999</v>
      </c>
      <c r="C40" s="4" t="s">
        <v>14</v>
      </c>
    </row>
    <row r="41" spans="1:3" x14ac:dyDescent="0.5">
      <c r="A41" t="s">
        <v>26</v>
      </c>
      <c r="B41">
        <v>0.1197</v>
      </c>
      <c r="C41" s="4" t="s">
        <v>14</v>
      </c>
    </row>
    <row r="42" spans="1:3" x14ac:dyDescent="0.5">
      <c r="A42" t="s">
        <v>27</v>
      </c>
      <c r="B42">
        <v>0.13300000000000001</v>
      </c>
      <c r="C42" s="4" t="s">
        <v>14</v>
      </c>
    </row>
    <row r="43" spans="1:3" x14ac:dyDescent="0.5">
      <c r="A43" t="s">
        <v>28</v>
      </c>
      <c r="B43">
        <v>0.11259999999999999</v>
      </c>
      <c r="C43" s="4" t="s">
        <v>14</v>
      </c>
    </row>
    <row r="44" spans="1:3" x14ac:dyDescent="0.5">
      <c r="A44" t="s">
        <v>29</v>
      </c>
      <c r="B44">
        <v>0.12459999999999999</v>
      </c>
      <c r="C44" s="4" t="s">
        <v>14</v>
      </c>
    </row>
    <row r="45" spans="1:3" x14ac:dyDescent="0.5">
      <c r="A45" t="s">
        <v>30</v>
      </c>
      <c r="B45">
        <v>0.14249999999999999</v>
      </c>
      <c r="C45" s="4" t="s">
        <v>14</v>
      </c>
    </row>
    <row r="46" spans="1:3" x14ac:dyDescent="0.5">
      <c r="A46" t="s">
        <v>31</v>
      </c>
      <c r="B46">
        <v>0.13569999999999999</v>
      </c>
      <c r="C46" s="4" t="s">
        <v>14</v>
      </c>
    </row>
    <row r="47" spans="1:3" x14ac:dyDescent="0.5">
      <c r="A47" t="s">
        <v>32</v>
      </c>
      <c r="B47">
        <v>0.12379999999999999</v>
      </c>
      <c r="C47" s="4" t="s">
        <v>14</v>
      </c>
    </row>
    <row r="48" spans="1:3" x14ac:dyDescent="0.5">
      <c r="A48" t="s">
        <v>33</v>
      </c>
      <c r="B48">
        <v>0.10349999999999999</v>
      </c>
      <c r="C48" s="4" t="s">
        <v>14</v>
      </c>
    </row>
    <row r="49" spans="1:3" x14ac:dyDescent="0.5">
      <c r="A49" t="s">
        <v>34</v>
      </c>
      <c r="B49">
        <v>0.13619999999999999</v>
      </c>
      <c r="C49" s="4" t="s">
        <v>14</v>
      </c>
    </row>
    <row r="50" spans="1:3" x14ac:dyDescent="0.5">
      <c r="A50" t="s">
        <v>35</v>
      </c>
      <c r="B50">
        <v>0.1071</v>
      </c>
      <c r="C50" s="4" t="s">
        <v>14</v>
      </c>
    </row>
    <row r="51" spans="1:3" x14ac:dyDescent="0.5">
      <c r="A51" t="s">
        <v>36</v>
      </c>
      <c r="B51">
        <v>0.1265</v>
      </c>
      <c r="C51" s="4" t="s">
        <v>14</v>
      </c>
    </row>
    <row r="52" spans="1:3" x14ac:dyDescent="0.5">
      <c r="A52" t="s">
        <v>37</v>
      </c>
      <c r="B52">
        <v>0.13919999999999999</v>
      </c>
      <c r="C52" s="4" t="s">
        <v>14</v>
      </c>
    </row>
    <row r="53" spans="1:3" x14ac:dyDescent="0.5">
      <c r="A53" t="s">
        <v>38</v>
      </c>
      <c r="B53">
        <v>0.13390000000000002</v>
      </c>
      <c r="C53" s="4" t="s">
        <v>14</v>
      </c>
    </row>
    <row r="54" spans="1:3" x14ac:dyDescent="0.5">
      <c r="A54" t="s">
        <v>39</v>
      </c>
      <c r="B54">
        <v>0.1268</v>
      </c>
      <c r="C54" s="4" t="s">
        <v>14</v>
      </c>
    </row>
    <row r="55" spans="1:3" x14ac:dyDescent="0.5">
      <c r="A55" t="s">
        <v>40</v>
      </c>
      <c r="B55">
        <v>8.8300000000000003E-2</v>
      </c>
      <c r="C55" s="4" t="s">
        <v>14</v>
      </c>
    </row>
    <row r="56" spans="1:3" x14ac:dyDescent="0.5">
      <c r="A56" t="s">
        <v>41</v>
      </c>
      <c r="B56">
        <v>8.0299999999999996E-2</v>
      </c>
      <c r="C56" s="4" t="s">
        <v>14</v>
      </c>
    </row>
    <row r="57" spans="1:3" x14ac:dyDescent="0.5">
      <c r="A57" t="s">
        <v>42</v>
      </c>
      <c r="B57">
        <v>2.7600000000000003E-2</v>
      </c>
      <c r="C57" s="4" t="s">
        <v>14</v>
      </c>
    </row>
    <row r="59" spans="1:3" x14ac:dyDescent="0.5">
      <c r="A59" s="5" t="s">
        <v>76</v>
      </c>
      <c r="B59" s="5" t="s">
        <v>2</v>
      </c>
      <c r="C59" s="5" t="s">
        <v>62</v>
      </c>
    </row>
    <row r="60" spans="1:3" x14ac:dyDescent="0.5">
      <c r="A60" s="13" t="s">
        <v>53</v>
      </c>
      <c r="B60" s="14">
        <f>CCrC!D12</f>
        <v>0.97499999999999998</v>
      </c>
    </row>
    <row r="61" spans="1:3" x14ac:dyDescent="0.5">
      <c r="A61" s="13" t="s">
        <v>66</v>
      </c>
      <c r="B61" s="14">
        <v>0.97499999999999998</v>
      </c>
      <c r="C61" t="s">
        <v>69</v>
      </c>
    </row>
    <row r="62" spans="1:3" x14ac:dyDescent="0.5">
      <c r="A62" t="s">
        <v>68</v>
      </c>
      <c r="B62" s="8">
        <v>1</v>
      </c>
    </row>
    <row r="64" spans="1:3" x14ac:dyDescent="0.5">
      <c r="A64" s="5" t="s">
        <v>75</v>
      </c>
      <c r="B64" s="5" t="s">
        <v>2</v>
      </c>
      <c r="C64" s="5" t="s">
        <v>62</v>
      </c>
    </row>
    <row r="65" spans="1:3" x14ac:dyDescent="0.5">
      <c r="A65" s="13" t="s">
        <v>53</v>
      </c>
      <c r="B65" s="20">
        <f>CCrC!D17</f>
        <v>0</v>
      </c>
    </row>
    <row r="66" spans="1:3" x14ac:dyDescent="0.5">
      <c r="A66" s="13" t="s">
        <v>66</v>
      </c>
      <c r="B66" s="20">
        <v>3.04</v>
      </c>
      <c r="C66" t="s">
        <v>69</v>
      </c>
    </row>
  </sheetData>
  <phoneticPr fontId="13" type="noConversion"/>
  <hyperlinks>
    <hyperlink ref="C25" r:id="rId1" xr:uid="{344DA586-1FAB-4419-971F-928276C3559E}"/>
    <hyperlink ref="C26" r:id="rId2" xr:uid="{BCFACF25-2A9E-4107-BBB9-C36E6F4E2076}"/>
    <hyperlink ref="C16" r:id="rId3" xr:uid="{EAE75E38-AAA0-4593-AF36-2DD2343B1D15}"/>
    <hyperlink ref="C20" r:id="rId4" xr:uid="{079688B9-BD0E-4B9D-8EBA-85B975CE6E86}"/>
    <hyperlink ref="C3" r:id="rId5" xr:uid="{6E2AB642-BE29-4229-9E3E-1793773ED056}"/>
    <hyperlink ref="C24" r:id="rId6" xr:uid="{C9C0A72E-0DF7-4A9D-A432-0C3009EC18EB}"/>
  </hyperlinks>
  <pageMargins left="0.7" right="0.7" top="0.75" bottom="0.75" header="0.3" footer="0.3"/>
  <pageSetup orientation="portrait" horizontalDpi="1200" verticalDpi="1200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CCrC</vt:lpstr>
      <vt:lpstr>REFERENCES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Jenny Chang-Wolf</cp:lastModifiedBy>
  <cp:lastPrinted>2023-04-03T10:23:25Z</cp:lastPrinted>
  <dcterms:created xsi:type="dcterms:W3CDTF">2020-07-30T15:51:42Z</dcterms:created>
  <dcterms:modified xsi:type="dcterms:W3CDTF">2023-04-05T15:46:55Z</dcterms:modified>
</cp:coreProperties>
</file>