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60" yWindow="10600" windowWidth="35820" windowHeight="10540" tabRatio="669" activeTab="3"/>
  </bookViews>
  <sheets>
    <sheet name="Bowtie2" sheetId="12" r:id="rId1"/>
    <sheet name="samtools_merge" sheetId="23" r:id="rId2"/>
    <sheet name="MACS2" sheetId="25" r:id="rId3"/>
    <sheet name="R_filter_1" sheetId="26" r:id="rId4"/>
    <sheet name="R_filter_2" sheetId="20" r:id="rId5"/>
    <sheet name="macs2out" sheetId="18" r:id="rId6"/>
    <sheet name="Notes_Kit" sheetId="22"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4" i="26" l="1"/>
  <c r="A20" i="26"/>
  <c r="A15" i="26"/>
  <c r="A14" i="26"/>
  <c r="A12" i="26"/>
  <c r="A10" i="26"/>
  <c r="A8" i="26"/>
  <c r="A7" i="26"/>
  <c r="A5" i="26"/>
  <c r="A6" i="25"/>
  <c r="A5" i="25"/>
  <c r="A21" i="25"/>
  <c r="B9" i="25"/>
  <c r="A18" i="25"/>
  <c r="A17" i="25"/>
  <c r="A14" i="25"/>
  <c r="A9" i="25"/>
  <c r="A2" i="25"/>
  <c r="A8" i="23"/>
  <c r="A5" i="23"/>
  <c r="A2" i="23"/>
  <c r="A6" i="12"/>
  <c r="A11" i="12"/>
  <c r="A9" i="12"/>
  <c r="A8" i="12"/>
  <c r="A7" i="12"/>
  <c r="A5" i="12"/>
  <c r="A2" i="12"/>
  <c r="I17" i="20"/>
  <c r="H16" i="20"/>
  <c r="H15" i="20"/>
  <c r="H14" i="20"/>
  <c r="H13" i="20"/>
  <c r="H11" i="20"/>
  <c r="H10" i="20"/>
  <c r="H6" i="20"/>
  <c r="H4" i="20"/>
  <c r="M22" i="22"/>
  <c r="N22" i="22"/>
  <c r="C18" i="22"/>
  <c r="M23" i="22"/>
  <c r="C28" i="22"/>
  <c r="C27" i="22"/>
  <c r="M24" i="22"/>
  <c r="C31" i="22"/>
  <c r="C30" i="22"/>
  <c r="E22" i="22"/>
  <c r="C17" i="22"/>
  <c r="C24" i="22"/>
  <c r="N24" i="22"/>
  <c r="E24" i="22"/>
  <c r="C19" i="22"/>
  <c r="C22" i="22"/>
  <c r="C14" i="22"/>
  <c r="C13" i="22"/>
  <c r="E23" i="22"/>
  <c r="C23" i="22"/>
  <c r="N23" i="22"/>
  <c r="I13" i="20"/>
  <c r="I12" i="20"/>
  <c r="I11" i="20"/>
  <c r="I10" i="20"/>
  <c r="I8" i="20"/>
  <c r="I7" i="20"/>
  <c r="I5" i="20"/>
  <c r="I3" i="20"/>
</calcChain>
</file>

<file path=xl/sharedStrings.xml><?xml version="1.0" encoding="utf-8"?>
<sst xmlns="http://schemas.openxmlformats.org/spreadsheetml/2006/main" count="219" uniqueCount="186">
  <si>
    <t>mv</t>
  </si>
  <si>
    <t>qsub -q rcc-30d</t>
  </si>
  <si>
    <t>Output</t>
  </si>
  <si>
    <t>Input1</t>
  </si>
  <si>
    <t>Input2</t>
  </si>
  <si>
    <t>Input3</t>
  </si>
  <si>
    <t>#!/bin/sh</t>
  </si>
  <si>
    <t>cd .</t>
  </si>
  <si>
    <t>Command</t>
  </si>
  <si>
    <t>Input</t>
  </si>
  <si>
    <t>WCE</t>
  </si>
  <si>
    <t>pValue</t>
  </si>
  <si>
    <t>#!/bin/bash</t>
  </si>
  <si>
    <t>#</t>
  </si>
  <si>
    <t># unique mapped reads (bt2)</t>
  </si>
  <si>
    <t>First MACS</t>
  </si>
  <si>
    <t>2nd MACS</t>
  </si>
  <si>
    <t>input</t>
  </si>
  <si>
    <t>#READ IN DATA into R</t>
  </si>
  <si>
    <t>#column5 (V5) in the broad peak file has the most significant log10P value from the narrow peaks that make it up, this would be equivalent to column8 (V8) of the encode peak file.</t>
  </si>
  <si>
    <t>#the broad peak file lacks FE information.  this needs to be extracted from the encode peak file Column7 (V7)</t>
  </si>
  <si>
    <t>#write the data out to file, I usually change the ".encodePeak" extension to a "_ENCODEpeak.bed"</t>
  </si>
  <si>
    <t>write.table(</t>
  </si>
  <si>
    <t>q(save = "no")</t>
  </si>
  <si>
    <t>#PART2 after intersecting encode and broad, do this on your local machine at least so you get familiar with the manipulations</t>
  </si>
  <si>
    <t>#Read in the intersected file</t>
  </si>
  <si>
    <t>_ENCODEandBROAD.bed = read.table("</t>
  </si>
  <si>
    <t>_ENCODEandBROAD.bed", header=FALSE)</t>
  </si>
  <si>
    <t>#aDD A COLUMN THAT YOU CAN USE TO SORT THE FILE AFTER FILTERING, SO THAT YOU DONT HAVE TO DOA BEDTOOLS SORT.</t>
  </si>
  <si>
    <t>_ENCODEandBROAD.bed$ORDER = seq(1:nrow(</t>
  </si>
  <si>
    <t>_ENCODEandBROAD.bed))</t>
  </si>
  <si>
    <t xml:space="preserve">#THE bROAD PEAK NAME in Column4 WILL BE DUPLICATED by the number of narrow peaks that contributed to it, if a broad peak was actually called. </t>
  </si>
  <si>
    <t xml:space="preserve">#You wont lose encode peaks in the braod peak file, they are all there even if they didnt get merged with neighboring peaks </t>
  </si>
  <si>
    <t xml:space="preserve">#sort the file from highest FE to lowest and remove remove duplicates according to the broad peak file name </t>
  </si>
  <si>
    <t xml:space="preserve">_ENCODEandBROAD.bed = </t>
  </si>
  <si>
    <t>_ENCODEandBROAD.bed[order(</t>
  </si>
  <si>
    <t>_ENCODEandBROAD.bed$V10, decreasing = TRUE),]</t>
  </si>
  <si>
    <t>_ENCODEandBROAD.bed[!duplicated(</t>
  </si>
  <si>
    <t>_ENCODEandBROAD.bed$V4),]</t>
  </si>
  <si>
    <t xml:space="preserve">#get rid of extra colums and re-sort the file </t>
  </si>
  <si>
    <t>_ENCODEandBROAD.bed[,c(1:3,9,10,5,11)]</t>
  </si>
  <si>
    <t>_ENCODEandBROAD.bed$ORDER, decreasing = FALSE),]</t>
  </si>
  <si>
    <t>_ENCODEandBROAD.bed[,1:6]</t>
  </si>
  <si>
    <t>_ENCODEandBROAD.bed, file = "</t>
  </si>
  <si>
    <t>_ENCODEandBROAD.bed", sep = "\t", row.names = FALSE, col.names = FALSE, quote = FALSE)</t>
  </si>
  <si>
    <t xml:space="preserve">/usr/local/R/3.0.2/bin/R CMD BATCH </t>
  </si>
  <si>
    <t>questions</t>
  </si>
  <si>
    <t>always use broad peaks?</t>
  </si>
  <si>
    <t>Yes</t>
  </si>
  <si>
    <t>Nearest genes?</t>
  </si>
  <si>
    <t>Use galaxy &amp; windowbed</t>
  </si>
  <si>
    <t>Step</t>
  </si>
  <si>
    <t>DO THIS</t>
  </si>
  <si>
    <t>Combine all 3 sets (Galaxy:Operate:Concatenate)</t>
  </si>
  <si>
    <t>add 500bp to each side using Galaxy:compute</t>
  </si>
  <si>
    <t>bedSort &amp; bedMerge to get combined possible peak location</t>
  </si>
  <si>
    <t xml:space="preserve">intersect merged peaks w/ each Bam file </t>
  </si>
  <si>
    <t xml:space="preserve">normalizing # of input reads </t>
  </si>
  <si>
    <r>
      <t xml:space="preserve">(run with -n 1 first to get the limiting tag#) --&gt; </t>
    </r>
    <r>
      <rPr>
        <b/>
        <sz val="10"/>
        <color theme="1"/>
        <rFont val="Courier"/>
      </rPr>
      <t>limiting # OVER --&gt;</t>
    </r>
  </si>
  <si>
    <t>macs2 randsample on BAMs &amp; use -n (tag# for the limiting condition) &lt;- in table on macs2outputs</t>
  </si>
  <si>
    <t>Use BED file generated as input for MACS2 callpeak for each condition</t>
  </si>
  <si>
    <t>mv $.bdg $.bedgraph</t>
  </si>
  <si>
    <t>convert the output .bedgraph to .tdf to load into IGV</t>
  </si>
  <si>
    <t>toTDF.sh</t>
  </si>
  <si>
    <t>redo merge &amp; intersect broad &amp; encode.peaks (R_filter1 &amp; 2)</t>
  </si>
  <si>
    <t>load into IGV</t>
  </si>
  <si>
    <t>maybe index prior to inputting into IGV</t>
  </si>
  <si>
    <t>igvtools count may make bigwig</t>
  </si>
  <si>
    <t>Comparing w/ transcription data</t>
  </si>
  <si>
    <t>will use windowBed -a TSS -b output.bdg    -l 1000bp -r 1500bp</t>
  </si>
  <si>
    <t>randsamp output</t>
  </si>
  <si>
    <t>min tag#</t>
  </si>
  <si>
    <t>Filter out new (-) coords: Galaxy:filter --&gt; output name</t>
  </si>
  <si>
    <t>input (merged.bam)</t>
  </si>
  <si>
    <t>output (merged.bam)</t>
  </si>
  <si>
    <t>BASENAME</t>
  </si>
  <si>
    <t>with read# normalized WCE</t>
  </si>
  <si>
    <t>cMyc</t>
  </si>
  <si>
    <t>Nmyc</t>
  </si>
  <si>
    <t>Nmyc_pMinus2_noWCE</t>
  </si>
  <si>
    <t>8.R</t>
  </si>
  <si>
    <t>log10p &lt;5</t>
  </si>
  <si>
    <t>log10p &lt;9</t>
  </si>
  <si>
    <t>log10p &lt;2</t>
  </si>
  <si>
    <r>
      <t>cMyc</t>
    </r>
    <r>
      <rPr>
        <sz val="10"/>
        <color theme="1"/>
        <rFont val="Courier"/>
        <family val="2"/>
      </rPr>
      <t>.merged.bam</t>
    </r>
  </si>
  <si>
    <r>
      <rPr>
        <sz val="10"/>
        <color theme="1"/>
        <rFont val="Courier"/>
        <family val="2"/>
      </rPr>
      <t>Nmyc</t>
    </r>
    <r>
      <rPr>
        <sz val="10"/>
        <color theme="1"/>
        <rFont val="Courier"/>
        <family val="2"/>
      </rPr>
      <t>.merged.bam</t>
    </r>
  </si>
  <si>
    <r>
      <t>WCE_wt</t>
    </r>
    <r>
      <rPr>
        <sz val="10"/>
        <color theme="1"/>
        <rFont val="Courier"/>
        <family val="2"/>
      </rPr>
      <t>.merged.bam</t>
    </r>
  </si>
  <si>
    <t>-WCE</t>
  </si>
  <si>
    <t>cMyc_WCE</t>
  </si>
  <si>
    <t>Nmyc_WCE</t>
  </si>
  <si>
    <t>cMyc_noWCE</t>
  </si>
  <si>
    <t>Nmyc_noWCE</t>
  </si>
  <si>
    <t>log10p &lt;13</t>
  </si>
  <si>
    <t>combined these peaks to re-call each condition at</t>
  </si>
  <si>
    <t>cMyc_pValueX.merged.bam</t>
  </si>
  <si>
    <t>Nmyc_pValueX.merged.bam</t>
  </si>
  <si>
    <t>WCE_pValueX.merged.bam</t>
  </si>
  <si>
    <r>
      <t>mv cMyc_</t>
    </r>
    <r>
      <rPr>
        <sz val="10"/>
        <color theme="1"/>
        <rFont val="Courier"/>
        <family val="2"/>
      </rPr>
      <t>noWCE_</t>
    </r>
    <r>
      <rPr>
        <sz val="10"/>
        <color theme="1"/>
        <rFont val="Courier"/>
        <family val="2"/>
      </rPr>
      <t xml:space="preserve">treat_pileup.bdg </t>
    </r>
    <r>
      <rPr>
        <sz val="10"/>
        <color theme="1"/>
        <rFont val="Courier"/>
        <family val="2"/>
      </rPr>
      <t>cMyc_noWCE_treat_pileup</t>
    </r>
    <r>
      <rPr>
        <sz val="10"/>
        <color theme="1"/>
        <rFont val="Courier"/>
        <family val="2"/>
      </rPr>
      <t>.bedgraph</t>
    </r>
  </si>
  <si>
    <r>
      <t>mv Nmyc_</t>
    </r>
    <r>
      <rPr>
        <sz val="10"/>
        <color theme="1"/>
        <rFont val="Courier"/>
        <family val="2"/>
      </rPr>
      <t>noWCE_</t>
    </r>
    <r>
      <rPr>
        <sz val="10"/>
        <color theme="1"/>
        <rFont val="Courier"/>
        <family val="2"/>
      </rPr>
      <t>treat_pileup.bdg Nmyc_</t>
    </r>
    <r>
      <rPr>
        <sz val="10"/>
        <color theme="1"/>
        <rFont val="Courier"/>
        <family val="2"/>
      </rPr>
      <t>noWCE_</t>
    </r>
    <r>
      <rPr>
        <sz val="10"/>
        <color theme="1"/>
        <rFont val="Courier"/>
        <family val="2"/>
      </rPr>
      <t>treat_pileup.bedgraph</t>
    </r>
  </si>
  <si>
    <t>mv cMyc_WCE_treat_pileup.bdg cMyc_WCE_treat_pileup.bedgraph</t>
  </si>
  <si>
    <t>mv Nmyc_WCE_treat_pileup.bdg Nmyc_WCE_treat_pileup.bedgraph</t>
  </si>
  <si>
    <r>
      <t>/usr/local/igvtools/latest/igvtools totdf Nmyc_</t>
    </r>
    <r>
      <rPr>
        <sz val="10"/>
        <color theme="1"/>
        <rFont val="Courier"/>
        <family val="2"/>
      </rPr>
      <t>noWCE_</t>
    </r>
    <r>
      <rPr>
        <sz val="10"/>
        <color theme="1"/>
        <rFont val="Courier"/>
        <family val="2"/>
      </rPr>
      <t>treat_pileup.bedgraph Nmyc</t>
    </r>
    <r>
      <rPr>
        <sz val="10"/>
        <color theme="1"/>
        <rFont val="Courier"/>
        <family val="2"/>
      </rPr>
      <t>_noWCE</t>
    </r>
    <r>
      <rPr>
        <sz val="10"/>
        <color theme="1"/>
        <rFont val="Courier"/>
        <family val="2"/>
      </rPr>
      <t>.tdf mm9</t>
    </r>
  </si>
  <si>
    <r>
      <t>/usr/local/igvtools/latest/igvtools totdf cMyc_noWCE</t>
    </r>
    <r>
      <rPr>
        <sz val="10"/>
        <color theme="1"/>
        <rFont val="Courier"/>
        <family val="2"/>
      </rPr>
      <t>_treat_pileup.bedgraph cMyc</t>
    </r>
    <r>
      <rPr>
        <sz val="10"/>
        <color theme="1"/>
        <rFont val="Courier"/>
        <family val="2"/>
      </rPr>
      <t>_noWCE</t>
    </r>
    <r>
      <rPr>
        <sz val="10"/>
        <color theme="1"/>
        <rFont val="Courier"/>
        <family val="2"/>
      </rPr>
      <t>.tdf mm9</t>
    </r>
  </si>
  <si>
    <t>/usr/local/igvtools/latest/igvtools totdf cMyc_WCE_treat_pileup.bedgraph cMyc_WCE.tdf mm9</t>
  </si>
  <si>
    <t>/usr/local/igvtools/latest/igvtools totdf Nmyc_WCE_treat_pileup.bedgraph Nmyc_WCE.tdf mm9</t>
  </si>
  <si>
    <t>cMyc.merged</t>
  </si>
  <si>
    <t>WCE.Merged</t>
  </si>
  <si>
    <t>Nmyc.merged</t>
  </si>
  <si>
    <t>rand1_4.sh.o5013081</t>
  </si>
  <si>
    <t>rand1_5.sh.o5013512</t>
  </si>
  <si>
    <t>rand1_6.sh.o5013518</t>
  </si>
  <si>
    <t>to SORT &amp; filter in Unix commands</t>
  </si>
  <si>
    <t>sort by pValue</t>
  </si>
  <si>
    <t>sort -nrk 6 -t $'\t' filename.bed &gt; filename.Psorted.bed</t>
  </si>
  <si>
    <t>Also took top 4k peaks from here</t>
  </si>
  <si>
    <t>take top 4k</t>
  </si>
  <si>
    <r>
      <t xml:space="preserve">take a set pValue (or top </t>
    </r>
    <r>
      <rPr>
        <sz val="10"/>
        <color theme="1"/>
        <rFont val="Courier"/>
        <family val="2"/>
      </rPr>
      <t># of</t>
    </r>
    <r>
      <rPr>
        <sz val="10"/>
        <color theme="1"/>
        <rFont val="Courier"/>
        <family val="2"/>
      </rPr>
      <t xml:space="preserve"> peaks from each of 3</t>
    </r>
    <r>
      <rPr>
        <sz val="10"/>
        <color theme="1"/>
        <rFont val="Courier"/>
        <family val="2"/>
      </rPr>
      <t xml:space="preserve"> </t>
    </r>
    <r>
      <rPr>
        <sz val="10"/>
        <color theme="1"/>
        <rFont val="Courier"/>
        <family val="2"/>
      </rPr>
      <t>conditions) Galaxy:sort pvalue</t>
    </r>
  </si>
  <si>
    <t>Script</t>
  </si>
  <si>
    <t>example_1.sorted.bam</t>
  </si>
  <si>
    <t>example_2.sorted.bam</t>
  </si>
  <si>
    <t>example_3.sorted.bam</t>
  </si>
  <si>
    <t>example.merged.bam</t>
  </si>
  <si>
    <r>
      <t>Example1_p</t>
    </r>
    <r>
      <rPr>
        <sz val="10"/>
        <color theme="1"/>
        <rFont val="Courier"/>
        <family val="2"/>
      </rPr>
      <t>Value</t>
    </r>
    <r>
      <rPr>
        <sz val="10"/>
        <color theme="1"/>
        <rFont val="Courier"/>
        <family val="2"/>
      </rPr>
      <t>_WCE</t>
    </r>
  </si>
  <si>
    <t>log10p &lt;3</t>
  </si>
  <si>
    <t>log10p &lt;4</t>
  </si>
  <si>
    <t>log10p &lt;6</t>
  </si>
  <si>
    <t>log10p &lt;7</t>
  </si>
  <si>
    <t>head -4000 filename_Psorted.bed &gt; filename_4kpeaks.bed</t>
  </si>
  <si>
    <t>log10p &lt;8</t>
  </si>
  <si>
    <t># of tags in WCE&amp;noWCE combined</t>
  </si>
  <si>
    <r>
      <rPr>
        <sz val="10"/>
        <color theme="1"/>
        <rFont val="Courier"/>
        <family val="2"/>
      </rPr>
      <t>example</t>
    </r>
    <r>
      <rPr>
        <sz val="10"/>
        <color theme="1"/>
        <rFont val="Courier"/>
        <family val="2"/>
      </rPr>
      <t>_combined</t>
    </r>
  </si>
  <si>
    <t>for x in `/bin/ls *.fastq` ; do bash BT2sub.sh $x; done</t>
  </si>
  <si>
    <t>jobname=`echo $1`</t>
  </si>
  <si>
    <t>output=`basename $1 .fastq`</t>
  </si>
  <si>
    <t>cat &gt; /tmp/tempscript.sh &lt;&lt; EOF</t>
  </si>
  <si>
    <t>#$ -N $1</t>
  </si>
  <si>
    <t>#$ -cwd</t>
  </si>
  <si>
    <t>#$ -j y</t>
  </si>
  <si>
    <t>#$ -S /bin/bash</t>
  </si>
  <si>
    <t>#$ -q rcc-30d</t>
  </si>
  <si>
    <t>#$ -pe thread 4</t>
  </si>
  <si>
    <t>#$ -l mem_total=24g</t>
  </si>
  <si>
    <t>samtools view -bS -h -F 4 $output.sam &gt; $output.bam</t>
  </si>
  <si>
    <t>samtools sort $output.bam $output.sorted</t>
  </si>
  <si>
    <t>EOF</t>
  </si>
  <si>
    <t>qsub -q rcc-30d /tmp/tempscript.sh</t>
  </si>
  <si>
    <t>rm /tmp/tempscript.sh</t>
  </si>
  <si>
    <t>Make a script ^ for each fastq... or do forloop submit below</t>
  </si>
  <si>
    <t>rm $output.sam</t>
  </si>
  <si>
    <r>
      <t xml:space="preserve">bowtie2 -p 4 --local -N 1 --phred33 </t>
    </r>
    <r>
      <rPr>
        <sz val="12"/>
        <color theme="1"/>
        <rFont val="Courier"/>
        <family val="2"/>
      </rPr>
      <t>/home/sddlab/jchap14/annotation/hg19_UCSC</t>
    </r>
    <r>
      <rPr>
        <sz val="12"/>
        <color theme="1"/>
        <rFont val="Courier"/>
        <family val="2"/>
      </rPr>
      <t>/</t>
    </r>
    <r>
      <rPr>
        <sz val="12"/>
        <color theme="1"/>
        <rFont val="Courier"/>
        <family val="2"/>
      </rPr>
      <t>hg19</t>
    </r>
    <r>
      <rPr>
        <sz val="12"/>
        <color theme="1"/>
        <rFont val="Courier"/>
        <family val="2"/>
      </rPr>
      <t xml:space="preserve"> $output.fastq -S $output.sam</t>
    </r>
  </si>
  <si>
    <r>
      <t xml:space="preserve">sleep </t>
    </r>
    <r>
      <rPr>
        <sz val="12"/>
        <color theme="1"/>
        <rFont val="Courier"/>
        <family val="2"/>
      </rPr>
      <t>5</t>
    </r>
  </si>
  <si>
    <t>Cyt49_PG_d5_input_ERR207984.fastq</t>
  </si>
  <si>
    <t>Cyt49_d0_input_ERR208001.fastq</t>
  </si>
  <si>
    <t>Cyt49_d0_K27me3_ERR208019.fastq</t>
  </si>
  <si>
    <t>Cyt49_d0_K4me3_ERR208008.fastq</t>
  </si>
  <si>
    <t>Cyt49_DE_d2_input_ERR208012.fastq</t>
  </si>
  <si>
    <t>Cyt49_DE_d2_K4me3_ERR208014.fastq</t>
  </si>
  <si>
    <t>Cyt49_PG_d5_K27me3_ERR208010.fastq</t>
  </si>
  <si>
    <t>Cyt49_PG_d5_K4me3_ERR207998.fastq</t>
  </si>
  <si>
    <t>INPUT</t>
  </si>
  <si>
    <r>
      <t>Cyt49_</t>
    </r>
    <r>
      <rPr>
        <sz val="12"/>
        <color theme="1"/>
        <rFont val="Courier"/>
        <family val="2"/>
      </rPr>
      <t>DE_</t>
    </r>
    <r>
      <rPr>
        <sz val="12"/>
        <color theme="1"/>
        <rFont val="Courier"/>
        <family val="2"/>
      </rPr>
      <t>d2_K27me3_ERR208022.fastq</t>
    </r>
  </si>
  <si>
    <t>#Merge if there are multiple BAM files for the same factor in the same condition</t>
  </si>
  <si>
    <t>#Call peaks using WCE input as control</t>
  </si>
  <si>
    <t>Inputs</t>
  </si>
  <si>
    <t>Sample Name</t>
  </si>
  <si>
    <t>Cyt49_d0_K4me3_ERR208008.fastq.sorted.bam</t>
  </si>
  <si>
    <t>Cyt49_d0_input_ERR208001.fastq.sorted.bam</t>
  </si>
  <si>
    <t>broad_peak_pValue</t>
  </si>
  <si>
    <t>Reference_genome_size</t>
  </si>
  <si>
    <t>mm = mouse</t>
  </si>
  <si>
    <t>hs</t>
  </si>
  <si>
    <t>hs = human</t>
  </si>
  <si>
    <t>#Call peaks without WCE input as control</t>
  </si>
  <si>
    <t>Cyt49_d0_K27me3_ERR208019.fastq.sorted.bam</t>
  </si>
  <si>
    <t>Cyt49_DE_d2_input_ERR208012.fastq.sorted.bam</t>
  </si>
  <si>
    <t>Cyt49_DE_d2_K27me3_ERR208022.fastq.sorted.bam</t>
  </si>
  <si>
    <t>Cyt49_DE_d2_K4me3_ERR208014.fastq.sorted.bam</t>
  </si>
  <si>
    <t>Cyt49_PG_d5_input_ERR207984.fastq.sorted.bam</t>
  </si>
  <si>
    <t>Cyt49_PG_d5_K27me3_ERR208010.fastq.sorted.bam</t>
  </si>
  <si>
    <t>Cyt49_PG_d5_K4me3_ERR207998.fastq.sorted.bam</t>
  </si>
  <si>
    <t>Files in this study</t>
  </si>
  <si>
    <t>#In bash: Cut &amp; Intersect colums from broad_peaks &amp; narrow peaks in order to maximize considered areas when re-doing with equal reads. Example saved as JamesExample.R</t>
  </si>
  <si>
    <t>##Make R script in bash</t>
  </si>
  <si>
    <r>
      <t xml:space="preserve">q(save = </t>
    </r>
    <r>
      <rPr>
        <sz val="10"/>
        <color theme="1"/>
        <rFont val="Courier"/>
        <family val="2"/>
      </rPr>
      <t>'</t>
    </r>
    <r>
      <rPr>
        <sz val="10"/>
        <color theme="1"/>
        <rFont val="Courier"/>
        <family val="2"/>
      </rPr>
      <t>no</t>
    </r>
    <r>
      <rPr>
        <sz val="10"/>
        <color theme="1"/>
        <rFont val="Courier"/>
        <family val="2"/>
      </rPr>
      <t>'</t>
    </r>
    <r>
      <rPr>
        <sz val="10"/>
        <color theme="1"/>
        <rFont val="Courier"/>
        <family val="2"/>
      </rPr>
      <t>)</t>
    </r>
  </si>
  <si>
    <t>#bash command to run Rscript</t>
  </si>
  <si>
    <t>#Intersect Scripts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</si>
</sst>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25" x14ac:knownFonts="1">
    <font>
      <sz val="12"/>
      <color theme="1"/>
      <name val="Calibri"/>
      <family val="2"/>
      <charset val="129"/>
      <scheme val="minor"/>
    </font>
    <font>
      <sz val="10"/>
      <color theme="1"/>
      <name val="Courier"/>
      <family val="2"/>
    </font>
    <font>
      <sz val="12"/>
      <color theme="1"/>
      <name val="Courier"/>
      <family val="2"/>
    </font>
    <font>
      <sz val="12"/>
      <color theme="1"/>
      <name val="Courier"/>
      <family val="2"/>
    </font>
    <font>
      <sz val="12"/>
      <color theme="1"/>
      <name val="Courier"/>
      <family val="2"/>
    </font>
    <font>
      <sz val="10"/>
      <color theme="1"/>
      <name val="Courier"/>
      <family val="2"/>
    </font>
    <font>
      <sz val="10"/>
      <color theme="1"/>
      <name val="Courier"/>
      <family val="2"/>
    </font>
    <font>
      <sz val="10"/>
      <color theme="1"/>
      <name val="Courier"/>
      <family val="2"/>
    </font>
    <font>
      <sz val="10"/>
      <color theme="1"/>
      <name val="Courier"/>
      <family val="2"/>
    </font>
    <font>
      <sz val="12"/>
      <color theme="1"/>
      <name val="Courier"/>
      <family val="2"/>
    </font>
    <font>
      <sz val="10"/>
      <color theme="1"/>
      <name val="Courier"/>
      <family val="2"/>
    </font>
    <font>
      <u/>
      <sz val="12"/>
      <color theme="10"/>
      <name val="Calibri"/>
      <family val="2"/>
      <scheme val="minor"/>
    </font>
    <font>
      <u/>
      <sz val="12"/>
      <color theme="11"/>
      <name val="Calibri"/>
      <family val="2"/>
      <scheme val="minor"/>
    </font>
    <font>
      <sz val="12"/>
      <color theme="1"/>
      <name val="Calibri"/>
      <family val="2"/>
      <charset val="129"/>
      <scheme val="minor"/>
    </font>
    <font>
      <sz val="10"/>
      <color theme="1"/>
      <name val="Courier"/>
    </font>
    <font>
      <b/>
      <u/>
      <sz val="10"/>
      <color rgb="FF000000"/>
      <name val="Courier"/>
    </font>
    <font>
      <b/>
      <u/>
      <sz val="10"/>
      <color theme="1"/>
      <name val="Courier"/>
    </font>
    <font>
      <sz val="10"/>
      <color rgb="FF000000"/>
      <name val="Courier"/>
    </font>
    <font>
      <b/>
      <sz val="12"/>
      <color theme="1"/>
      <name val="Courier"/>
    </font>
    <font>
      <sz val="12"/>
      <color theme="1"/>
      <name val="Courier"/>
    </font>
    <font>
      <b/>
      <sz val="10"/>
      <color theme="1"/>
      <name val="Courier"/>
    </font>
    <font>
      <sz val="10"/>
      <name val="Courier"/>
    </font>
    <font>
      <b/>
      <u/>
      <sz val="12"/>
      <color theme="1"/>
      <name val="Courier"/>
    </font>
    <font>
      <sz val="10"/>
      <color rgb="FFFF0000"/>
      <name val="Courier"/>
    </font>
    <font>
      <sz val="12"/>
      <color rgb="FF000000"/>
      <name val="Courier"/>
      <family val="2"/>
    </font>
  </fonts>
  <fills count="14">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6600"/>
        <bgColor indexed="64"/>
      </patternFill>
    </fill>
    <fill>
      <patternFill patternType="solid">
        <fgColor theme="1"/>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3" tint="0.59999389629810485"/>
        <bgColor indexed="64"/>
      </patternFill>
    </fill>
  </fills>
  <borders count="1">
    <border>
      <left/>
      <right/>
      <top/>
      <bottom/>
      <diagonal/>
    </border>
  </borders>
  <cellStyleXfs count="176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08">
    <xf numFmtId="0" fontId="0" fillId="0" borderId="0" xfId="0"/>
    <xf numFmtId="0" fontId="14" fillId="0" borderId="0" xfId="0" applyFont="1"/>
    <xf numFmtId="0" fontId="14" fillId="0" borderId="0" xfId="0" applyFont="1" applyFill="1"/>
    <xf numFmtId="0" fontId="16" fillId="0" borderId="0" xfId="0" applyFont="1" applyFill="1" applyAlignment="1">
      <alignment horizontal="center"/>
    </xf>
    <xf numFmtId="0" fontId="14" fillId="0" borderId="0" xfId="0" applyFont="1" applyFill="1" applyAlignment="1">
      <alignment shrinkToFit="1"/>
    </xf>
    <xf numFmtId="0" fontId="18" fillId="0" borderId="0" xfId="0" applyFont="1" applyAlignment="1">
      <alignment wrapText="1"/>
    </xf>
    <xf numFmtId="0" fontId="18" fillId="0" borderId="0" xfId="0" applyFont="1"/>
    <xf numFmtId="0" fontId="19" fillId="0" borderId="0" xfId="0" applyFont="1"/>
    <xf numFmtId="0" fontId="14" fillId="0" borderId="0" xfId="0" applyFont="1" applyAlignment="1">
      <alignment shrinkToFit="1"/>
    </xf>
    <xf numFmtId="0" fontId="16" fillId="0" borderId="0" xfId="0" applyFont="1" applyFill="1"/>
    <xf numFmtId="49" fontId="18" fillId="0" borderId="0" xfId="475" applyNumberFormat="1" applyFont="1" applyFill="1" applyAlignment="1">
      <alignment horizontal="left" vertical="center"/>
    </xf>
    <xf numFmtId="0" fontId="17" fillId="0" borderId="0" xfId="0" applyFont="1" applyFill="1"/>
    <xf numFmtId="0" fontId="20" fillId="0" borderId="0" xfId="0" applyFont="1"/>
    <xf numFmtId="0" fontId="10" fillId="0" borderId="0" xfId="0" applyFont="1"/>
    <xf numFmtId="0" fontId="16" fillId="0" borderId="0" xfId="0" applyNumberFormat="1" applyFont="1" applyAlignment="1">
      <alignment wrapText="1"/>
    </xf>
    <xf numFmtId="0" fontId="10" fillId="0" borderId="0" xfId="0" applyNumberFormat="1" applyFont="1" applyAlignment="1">
      <alignment wrapText="1"/>
    </xf>
    <xf numFmtId="0" fontId="20" fillId="0" borderId="0" xfId="0" applyNumberFormat="1" applyFont="1" applyAlignment="1">
      <alignment wrapText="1"/>
    </xf>
    <xf numFmtId="0" fontId="10" fillId="0" borderId="0" xfId="0" applyFont="1" applyAlignment="1">
      <alignment wrapText="1"/>
    </xf>
    <xf numFmtId="0" fontId="10" fillId="0" borderId="0" xfId="0" applyNumberFormat="1" applyFont="1" applyFill="1" applyAlignment="1">
      <alignment wrapText="1"/>
    </xf>
    <xf numFmtId="0" fontId="21" fillId="0" borderId="0" xfId="0" applyFont="1"/>
    <xf numFmtId="0" fontId="10" fillId="0" borderId="0" xfId="0" applyFont="1" applyFill="1"/>
    <xf numFmtId="0" fontId="16" fillId="0" borderId="0" xfId="0" applyFont="1"/>
    <xf numFmtId="0" fontId="8" fillId="0" borderId="0" xfId="0" applyFont="1"/>
    <xf numFmtId="0" fontId="8" fillId="0" borderId="0" xfId="0" applyFont="1" applyAlignment="1">
      <alignment wrapText="1"/>
    </xf>
    <xf numFmtId="0" fontId="9" fillId="0" borderId="0" xfId="0" applyFont="1"/>
    <xf numFmtId="0" fontId="7" fillId="0" borderId="0" xfId="0" applyFont="1"/>
    <xf numFmtId="0" fontId="7" fillId="6" borderId="0" xfId="0" applyFont="1" applyFill="1"/>
    <xf numFmtId="0" fontId="7" fillId="3" borderId="0" xfId="0" applyFont="1" applyFill="1"/>
    <xf numFmtId="49" fontId="7" fillId="0" borderId="0" xfId="0" applyNumberFormat="1" applyFont="1" applyFill="1" applyAlignment="1">
      <alignment wrapText="1"/>
    </xf>
    <xf numFmtId="0" fontId="22" fillId="0" borderId="0" xfId="0" applyFont="1" applyAlignment="1">
      <alignment wrapText="1"/>
    </xf>
    <xf numFmtId="0" fontId="6" fillId="0" borderId="0" xfId="0" applyFont="1"/>
    <xf numFmtId="0" fontId="22" fillId="0" borderId="0" xfId="0" applyFont="1"/>
    <xf numFmtId="49" fontId="18" fillId="8" borderId="0" xfId="475" applyNumberFormat="1" applyFont="1" applyFill="1" applyAlignment="1">
      <alignment horizontal="left" vertical="center"/>
    </xf>
    <xf numFmtId="0" fontId="5" fillId="0" borderId="0" xfId="0" applyNumberFormat="1" applyFont="1" applyAlignment="1">
      <alignment wrapText="1"/>
    </xf>
    <xf numFmtId="0" fontId="14" fillId="2" borderId="0" xfId="0" applyFont="1" applyFill="1"/>
    <xf numFmtId="0" fontId="14" fillId="0" borderId="0" xfId="0" applyFont="1" applyFill="1" applyAlignment="1"/>
    <xf numFmtId="0" fontId="14" fillId="0" borderId="0" xfId="0" applyFont="1" applyAlignment="1"/>
    <xf numFmtId="0" fontId="17" fillId="0" borderId="0" xfId="0" applyFont="1" applyFill="1" applyAlignment="1">
      <alignment shrinkToFit="1"/>
    </xf>
    <xf numFmtId="0" fontId="14" fillId="4" borderId="0" xfId="0" applyFont="1" applyFill="1" applyAlignment="1"/>
    <xf numFmtId="0" fontId="4" fillId="0" borderId="0" xfId="0" applyFont="1"/>
    <xf numFmtId="0" fontId="4" fillId="7" borderId="0" xfId="0" applyFont="1" applyFill="1"/>
    <xf numFmtId="0" fontId="4" fillId="0" borderId="0" xfId="475" applyFont="1" applyFill="1"/>
    <xf numFmtId="0" fontId="4" fillId="2" borderId="0" xfId="0" applyFont="1" applyFill="1" applyAlignment="1">
      <alignment shrinkToFit="1"/>
    </xf>
    <xf numFmtId="0" fontId="4" fillId="8" borderId="0" xfId="0" applyFont="1" applyFill="1"/>
    <xf numFmtId="0" fontId="4" fillId="0" borderId="0" xfId="0" applyFont="1" applyAlignment="1">
      <alignment wrapText="1"/>
    </xf>
    <xf numFmtId="0" fontId="4" fillId="0" borderId="0" xfId="475" applyFont="1" applyFill="1" applyAlignment="1">
      <alignment horizontal="center" vertical="center"/>
    </xf>
    <xf numFmtId="0" fontId="4" fillId="0" borderId="0" xfId="0" applyFont="1" applyAlignment="1">
      <alignment horizontal="center" vertical="center"/>
    </xf>
    <xf numFmtId="0" fontId="4" fillId="0" borderId="0" xfId="475" applyFont="1" applyFill="1" applyAlignment="1">
      <alignment wrapText="1"/>
    </xf>
    <xf numFmtId="0" fontId="5" fillId="6" borderId="0" xfId="0" applyFont="1" applyFill="1"/>
    <xf numFmtId="0" fontId="23" fillId="0" borderId="0" xfId="0" applyFont="1" applyFill="1"/>
    <xf numFmtId="49" fontId="3" fillId="4" borderId="0" xfId="0" applyNumberFormat="1" applyFont="1" applyFill="1"/>
    <xf numFmtId="49" fontId="5" fillId="0" borderId="0" xfId="0" applyNumberFormat="1" applyFont="1"/>
    <xf numFmtId="49" fontId="22" fillId="0" borderId="0" xfId="0" applyNumberFormat="1" applyFont="1"/>
    <xf numFmtId="0" fontId="3" fillId="0" borderId="0" xfId="0" applyFont="1"/>
    <xf numFmtId="49" fontId="3" fillId="0" borderId="0" xfId="0" applyNumberFormat="1" applyFont="1"/>
    <xf numFmtId="0" fontId="3" fillId="0" borderId="0" xfId="0" applyNumberFormat="1" applyFont="1"/>
    <xf numFmtId="0" fontId="3" fillId="4" borderId="0" xfId="0" applyNumberFormat="1" applyFont="1" applyFill="1"/>
    <xf numFmtId="0" fontId="3" fillId="4" borderId="0" xfId="0" applyFont="1" applyFill="1"/>
    <xf numFmtId="49" fontId="24" fillId="0" borderId="0" xfId="0" applyNumberFormat="1" applyFont="1"/>
    <xf numFmtId="49" fontId="2" fillId="0" borderId="0" xfId="0" applyNumberFormat="1" applyFont="1"/>
    <xf numFmtId="0" fontId="3" fillId="3" borderId="0" xfId="0" applyNumberFormat="1" applyFont="1" applyFill="1"/>
    <xf numFmtId="0" fontId="2" fillId="3" borderId="0" xfId="0" applyNumberFormat="1" applyFont="1" applyFill="1"/>
    <xf numFmtId="0" fontId="22" fillId="0" borderId="0" xfId="0" applyNumberFormat="1" applyFont="1" applyFill="1"/>
    <xf numFmtId="0" fontId="3" fillId="0" borderId="0" xfId="0" applyNumberFormat="1" applyFont="1" applyFill="1"/>
    <xf numFmtId="0" fontId="2" fillId="0" borderId="0" xfId="0" applyNumberFormat="1" applyFont="1" applyFill="1"/>
    <xf numFmtId="0" fontId="3" fillId="3" borderId="0" xfId="0" applyFont="1" applyFill="1"/>
    <xf numFmtId="0" fontId="3" fillId="0" borderId="0" xfId="0" applyFont="1" applyFill="1"/>
    <xf numFmtId="0" fontId="22" fillId="0" borderId="0" xfId="0" applyFont="1" applyFill="1"/>
    <xf numFmtId="0" fontId="22" fillId="9" borderId="0" xfId="0" applyNumberFormat="1" applyFont="1" applyFill="1"/>
    <xf numFmtId="0" fontId="3" fillId="5" borderId="0" xfId="0" applyNumberFormat="1" applyFont="1" applyFill="1"/>
    <xf numFmtId="0" fontId="2" fillId="0" borderId="0" xfId="0" applyNumberFormat="1" applyFont="1"/>
    <xf numFmtId="0" fontId="22" fillId="3" borderId="0" xfId="0" applyFont="1" applyFill="1"/>
    <xf numFmtId="0" fontId="22" fillId="10" borderId="0" xfId="0" applyFont="1" applyFill="1"/>
    <xf numFmtId="0" fontId="2" fillId="2" borderId="0" xfId="0" applyFont="1" applyFill="1"/>
    <xf numFmtId="0" fontId="2" fillId="0" borderId="0" xfId="0" applyFont="1"/>
    <xf numFmtId="0" fontId="2" fillId="0" borderId="0" xfId="0" applyFont="1" applyFill="1"/>
    <xf numFmtId="49" fontId="1" fillId="3" borderId="0" xfId="0" applyNumberFormat="1" applyFont="1" applyFill="1" applyAlignment="1"/>
    <xf numFmtId="0" fontId="15" fillId="8" borderId="0" xfId="0" applyFont="1" applyFill="1" applyAlignment="1"/>
    <xf numFmtId="164" fontId="1" fillId="3" borderId="0" xfId="0" applyNumberFormat="1" applyFont="1" applyFill="1" applyAlignment="1"/>
    <xf numFmtId="0" fontId="1" fillId="3" borderId="0" xfId="0" applyNumberFormat="1" applyFont="1" applyFill="1" applyAlignment="1"/>
    <xf numFmtId="0" fontId="1" fillId="3" borderId="0" xfId="0" applyFont="1" applyFill="1" applyAlignment="1"/>
    <xf numFmtId="0" fontId="1" fillId="0" borderId="0" xfId="0" applyFont="1" applyFill="1" applyAlignment="1"/>
    <xf numFmtId="49" fontId="1" fillId="10" borderId="0" xfId="0" applyNumberFormat="1" applyFont="1" applyFill="1" applyAlignment="1">
      <alignment horizontal="center"/>
    </xf>
    <xf numFmtId="164" fontId="1" fillId="0" borderId="0" xfId="0" applyNumberFormat="1" applyFont="1" applyFill="1" applyAlignment="1"/>
    <xf numFmtId="0" fontId="1" fillId="0" borderId="0" xfId="0" applyNumberFormat="1" applyFont="1" applyFill="1" applyAlignment="1"/>
    <xf numFmtId="0" fontId="15" fillId="0" borderId="0" xfId="0" applyFont="1" applyFill="1" applyAlignment="1"/>
    <xf numFmtId="164" fontId="16" fillId="0" borderId="0" xfId="0" applyNumberFormat="1" applyFont="1" applyFill="1" applyAlignment="1">
      <alignment horizontal="center"/>
    </xf>
    <xf numFmtId="0" fontId="1" fillId="10" borderId="0" xfId="0" applyFont="1" applyFill="1" applyAlignment="1">
      <alignment horizontal="center"/>
    </xf>
    <xf numFmtId="49" fontId="1" fillId="0" borderId="0" xfId="0" applyNumberFormat="1" applyFont="1" applyFill="1" applyAlignment="1"/>
    <xf numFmtId="49" fontId="17" fillId="0" borderId="0" xfId="0" applyNumberFormat="1" applyFont="1" applyFill="1" applyAlignment="1"/>
    <xf numFmtId="0" fontId="1" fillId="0" borderId="0" xfId="0" applyNumberFormat="1" applyFont="1" applyAlignment="1"/>
    <xf numFmtId="0" fontId="1" fillId="0" borderId="0" xfId="0" applyNumberFormat="1" applyFont="1" applyFill="1"/>
    <xf numFmtId="164" fontId="1" fillId="10" borderId="0" xfId="0" applyNumberFormat="1" applyFont="1" applyFill="1" applyAlignment="1">
      <alignment horizontal="center"/>
    </xf>
    <xf numFmtId="164" fontId="1" fillId="11" borderId="0" xfId="0" applyNumberFormat="1" applyFont="1" applyFill="1" applyAlignment="1">
      <alignment horizontal="center"/>
    </xf>
    <xf numFmtId="0" fontId="1" fillId="0" borderId="0" xfId="0" applyFont="1" applyAlignment="1"/>
    <xf numFmtId="49" fontId="1" fillId="0" borderId="0" xfId="0" applyNumberFormat="1" applyFont="1" applyAlignment="1"/>
    <xf numFmtId="0" fontId="1" fillId="11" borderId="0" xfId="0" applyFont="1" applyFill="1" applyAlignment="1">
      <alignment horizontal="center"/>
    </xf>
    <xf numFmtId="0" fontId="16" fillId="12" borderId="0" xfId="0" applyFont="1" applyFill="1" applyAlignment="1"/>
    <xf numFmtId="0" fontId="20" fillId="3" borderId="0" xfId="0" applyFont="1" applyFill="1" applyAlignment="1">
      <alignment shrinkToFit="1"/>
    </xf>
    <xf numFmtId="0" fontId="20" fillId="0" borderId="0" xfId="0" applyFont="1" applyFill="1" applyAlignment="1">
      <alignment shrinkToFit="1"/>
    </xf>
    <xf numFmtId="0" fontId="20" fillId="0" borderId="0" xfId="0" applyFont="1" applyFill="1"/>
    <xf numFmtId="49" fontId="20" fillId="13" borderId="0" xfId="0" applyNumberFormat="1" applyFont="1" applyFill="1"/>
    <xf numFmtId="0" fontId="1" fillId="0" borderId="0" xfId="0" applyFont="1" applyFill="1" applyAlignment="1">
      <alignment shrinkToFit="1"/>
    </xf>
    <xf numFmtId="0" fontId="1" fillId="0" borderId="0" xfId="0" applyFont="1" applyFill="1"/>
    <xf numFmtId="0" fontId="1" fillId="2" borderId="0" xfId="0" applyFont="1" applyFill="1"/>
    <xf numFmtId="0" fontId="1" fillId="0" borderId="0" xfId="0" applyFont="1"/>
    <xf numFmtId="0" fontId="1" fillId="0" borderId="0" xfId="0" applyFont="1" applyFill="1" applyAlignment="1">
      <alignment horizontal="left" shrinkToFit="1"/>
    </xf>
    <xf numFmtId="0" fontId="1" fillId="4" borderId="0" xfId="0" applyFont="1" applyFill="1" applyAlignment="1"/>
  </cellXfs>
  <cellStyles count="17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Normal" xfId="0" builtinId="0"/>
    <cellStyle name="Normal 2" xfId="47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B18" sqref="B18"/>
    </sheetView>
  </sheetViews>
  <sheetFormatPr baseColWidth="10" defaultRowHeight="13" x14ac:dyDescent="0"/>
  <cols>
    <col min="1" max="1" width="186" style="54" bestFit="1" customWidth="1"/>
    <col min="2" max="2" width="42" style="55" bestFit="1" customWidth="1"/>
    <col min="3" max="16384" width="10.83203125" style="53"/>
  </cols>
  <sheetData>
    <row r="1" spans="1:2" s="31" customFormat="1">
      <c r="A1" s="52" t="s">
        <v>8</v>
      </c>
      <c r="B1" s="68" t="s">
        <v>159</v>
      </c>
    </row>
    <row r="2" spans="1:2" s="67" customFormat="1">
      <c r="A2" s="61" t="str">
        <f>CONCATENATE("cat &gt; ",B2,".sh &lt;&lt;EOF")</f>
        <v>cat &gt; Cyt49_PG_d5_K4me3_ERR207998.fastq.sh &lt;&lt;EOF</v>
      </c>
      <c r="B2" s="69" t="s">
        <v>158</v>
      </c>
    </row>
    <row r="3" spans="1:2" s="67" customFormat="1">
      <c r="A3" s="65" t="s">
        <v>12</v>
      </c>
      <c r="B3" s="62"/>
    </row>
    <row r="4" spans="1:2" s="67" customFormat="1">
      <c r="A4" s="65" t="s">
        <v>7</v>
      </c>
      <c r="B4" s="62"/>
    </row>
    <row r="5" spans="1:2" s="66" customFormat="1">
      <c r="A5" s="60" t="str">
        <f>CONCATENATE("bowtie2 -p 4 --local -N 1 --phred33 -x /home/sddlab/jchap14/annotation/hg19_UCSC/hg19 ",B2," -S ",B2,".sam")</f>
        <v>bowtie2 -p 4 --local -N 1 --phred33 -x /home/sddlab/jchap14/annotation/hg19_UCSC/hg19 Cyt49_PG_d5_K4me3_ERR207998.fastq -S Cyt49_PG_d5_K4me3_ERR207998.fastq.sam</v>
      </c>
      <c r="B5" s="63"/>
    </row>
    <row r="6" spans="1:2" s="66" customFormat="1">
      <c r="A6" s="60" t="str">
        <f>CONCATENATE("samtools view -bS -h -F 4 ",B2,".sam &gt; ",B2,".bam")</f>
        <v>samtools view -bS -h -F 4 Cyt49_PG_d5_K4me3_ERR207998.fastq.sam &gt; Cyt49_PG_d5_K4me3_ERR207998.fastq.bam</v>
      </c>
      <c r="B6" s="63"/>
    </row>
    <row r="7" spans="1:2" s="66" customFormat="1">
      <c r="A7" s="60" t="str">
        <f>CONCATENATE("samtools sort ",B2,".bam ",B2,".sorted")</f>
        <v>samtools sort Cyt49_PG_d5_K4me3_ERR207998.fastq.bam Cyt49_PG_d5_K4me3_ERR207998.fastq.sorted</v>
      </c>
      <c r="B7" s="63"/>
    </row>
    <row r="8" spans="1:2" s="66" customFormat="1">
      <c r="A8" s="60" t="str">
        <f>CONCATENATE("rm ",B2,".sam")</f>
        <v>rm Cyt49_PG_d5_K4me3_ERR207998.fastq.sam</v>
      </c>
      <c r="B8" s="63"/>
    </row>
    <row r="9" spans="1:2" s="66" customFormat="1">
      <c r="A9" s="60" t="str">
        <f>CONCATENATE("rm ",B2,".bam")</f>
        <v>rm Cyt49_PG_d5_K4me3_ERR207998.fastq.bam</v>
      </c>
      <c r="B9" s="63"/>
    </row>
    <row r="10" spans="1:2" s="66" customFormat="1">
      <c r="A10" s="61" t="s">
        <v>144</v>
      </c>
      <c r="B10" s="63"/>
    </row>
    <row r="11" spans="1:2" s="66" customFormat="1">
      <c r="A11" s="60" t="str">
        <f>CONCATENATE("qsub -q rcc-30d ",B2,".sh")</f>
        <v>qsub -q rcc-30d Cyt49_PG_d5_K4me3_ERR207998.fastq.sh</v>
      </c>
      <c r="B11" s="64"/>
    </row>
    <row r="12" spans="1:2" s="66" customFormat="1">
      <c r="A12" s="63"/>
      <c r="B12" s="63"/>
    </row>
    <row r="13" spans="1:2" s="57" customFormat="1">
      <c r="A13" s="50" t="s">
        <v>147</v>
      </c>
      <c r="B13" s="56"/>
    </row>
    <row r="14" spans="1:2">
      <c r="B14" s="55" t="s">
        <v>152</v>
      </c>
    </row>
    <row r="15" spans="1:2">
      <c r="A15" s="59" t="s">
        <v>12</v>
      </c>
      <c r="B15" s="55" t="s">
        <v>153</v>
      </c>
    </row>
    <row r="16" spans="1:2">
      <c r="A16" s="54" t="s">
        <v>132</v>
      </c>
      <c r="B16" s="55" t="s">
        <v>154</v>
      </c>
    </row>
    <row r="17" spans="1:2">
      <c r="A17" s="54" t="s">
        <v>133</v>
      </c>
      <c r="B17" s="70" t="s">
        <v>160</v>
      </c>
    </row>
    <row r="18" spans="1:2">
      <c r="A18" s="54" t="s">
        <v>134</v>
      </c>
      <c r="B18" s="55" t="s">
        <v>155</v>
      </c>
    </row>
    <row r="19" spans="1:2">
      <c r="A19" s="54" t="s">
        <v>12</v>
      </c>
      <c r="B19" s="55" t="s">
        <v>156</v>
      </c>
    </row>
    <row r="20" spans="1:2">
      <c r="A20" s="54" t="s">
        <v>135</v>
      </c>
      <c r="B20" s="55" t="s">
        <v>151</v>
      </c>
    </row>
    <row r="21" spans="1:2">
      <c r="A21" s="54" t="s">
        <v>136</v>
      </c>
      <c r="B21" s="55" t="s">
        <v>157</v>
      </c>
    </row>
    <row r="22" spans="1:2">
      <c r="A22" s="51" t="s">
        <v>137</v>
      </c>
      <c r="B22" s="55" t="s">
        <v>158</v>
      </c>
    </row>
    <row r="23" spans="1:2">
      <c r="A23" s="54" t="s">
        <v>138</v>
      </c>
    </row>
    <row r="24" spans="1:2">
      <c r="A24" s="54" t="s">
        <v>139</v>
      </c>
    </row>
    <row r="25" spans="1:2">
      <c r="A25" s="54" t="s">
        <v>140</v>
      </c>
    </row>
    <row r="26" spans="1:2">
      <c r="A26" s="54" t="s">
        <v>141</v>
      </c>
    </row>
    <row r="27" spans="1:2">
      <c r="A27" s="54" t="s">
        <v>7</v>
      </c>
    </row>
    <row r="28" spans="1:2">
      <c r="A28" s="59" t="s">
        <v>149</v>
      </c>
    </row>
    <row r="29" spans="1:2">
      <c r="A29" s="54" t="s">
        <v>142</v>
      </c>
    </row>
    <row r="30" spans="1:2">
      <c r="A30" s="54" t="s">
        <v>143</v>
      </c>
    </row>
    <row r="31" spans="1:2">
      <c r="A31" s="58" t="s">
        <v>148</v>
      </c>
    </row>
    <row r="32" spans="1:2">
      <c r="A32" s="54" t="s">
        <v>144</v>
      </c>
    </row>
    <row r="33" spans="1:1">
      <c r="A33" s="54" t="s">
        <v>145</v>
      </c>
    </row>
    <row r="34" spans="1:1">
      <c r="A34" s="59" t="s">
        <v>150</v>
      </c>
    </row>
    <row r="35" spans="1:1">
      <c r="A35" s="54" t="s">
        <v>146</v>
      </c>
    </row>
    <row r="37" spans="1:1">
      <c r="A37" s="54" t="s">
        <v>131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6" sqref="C6"/>
    </sheetView>
  </sheetViews>
  <sheetFormatPr baseColWidth="10" defaultRowHeight="13" x14ac:dyDescent="0"/>
  <cols>
    <col min="1" max="1" width="116.5" style="74" bestFit="1" customWidth="1"/>
    <col min="2" max="4" width="20" style="74" bestFit="1" customWidth="1"/>
    <col min="5" max="5" width="22.83203125" style="74" bestFit="1" customWidth="1"/>
    <col min="6" max="16384" width="10.83203125" style="74"/>
  </cols>
  <sheetData>
    <row r="1" spans="1:5" s="71" customFormat="1">
      <c r="A1" s="71" t="s">
        <v>161</v>
      </c>
      <c r="B1" s="72" t="s">
        <v>3</v>
      </c>
      <c r="C1" s="72" t="s">
        <v>4</v>
      </c>
      <c r="D1" s="72" t="s">
        <v>5</v>
      </c>
      <c r="E1" s="72" t="s">
        <v>2</v>
      </c>
    </row>
    <row r="2" spans="1:5" s="31" customFormat="1">
      <c r="A2" s="64" t="str">
        <f>CONCATENATE("cat &gt; ",E2,".sh &lt;&lt;EOF")</f>
        <v>cat &gt; example.merged.bam.sh &lt;&lt;EOF</v>
      </c>
      <c r="B2" s="73" t="s">
        <v>118</v>
      </c>
      <c r="C2" s="73" t="s">
        <v>119</v>
      </c>
      <c r="D2" s="73" t="s">
        <v>120</v>
      </c>
      <c r="E2" s="73" t="s">
        <v>121</v>
      </c>
    </row>
    <row r="3" spans="1:5">
      <c r="A3" s="74" t="s">
        <v>12</v>
      </c>
    </row>
    <row r="4" spans="1:5">
      <c r="A4" s="74" t="s">
        <v>7</v>
      </c>
    </row>
    <row r="5" spans="1:5">
      <c r="A5" s="75" t="str">
        <f>CONCATENATE("samtools merge ",E2," ",B2," ",C2," ",D2)</f>
        <v>samtools merge example.merged.bam example_1.sorted.bam example_2.sorted.bam example_3.sorted.bam</v>
      </c>
    </row>
    <row r="6" spans="1:5">
      <c r="A6" s="74" t="s">
        <v>7</v>
      </c>
    </row>
    <row r="7" spans="1:5">
      <c r="A7" s="74" t="s">
        <v>144</v>
      </c>
    </row>
    <row r="8" spans="1:5">
      <c r="A8" s="70" t="str">
        <f>CONCATENATE("qsub -q rcc-30d ",E2,".sh")</f>
        <v>qsub -q rcc-30d example.merged.bam.sh</v>
      </c>
      <c r="B8" s="70"/>
      <c r="C8" s="70"/>
      <c r="E8" s="5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
  <sheetViews>
    <sheetView workbookViewId="0">
      <selection activeCell="A2" sqref="A2"/>
    </sheetView>
  </sheetViews>
  <sheetFormatPr baseColWidth="10" defaultRowHeight="12" x14ac:dyDescent="0"/>
  <cols>
    <col min="1" max="1" width="159.5" style="94" bestFit="1" customWidth="1"/>
    <col min="2" max="2" width="46.6640625" style="94" bestFit="1" customWidth="1"/>
    <col min="3" max="3" width="11.33203125" style="94" bestFit="1" customWidth="1"/>
    <col min="4" max="4" width="18.33203125" style="88" customWidth="1"/>
    <col min="5" max="5" width="11.33203125" style="94" bestFit="1" customWidth="1"/>
    <col min="6" max="6" width="27.5" style="81" bestFit="1" customWidth="1"/>
    <col min="7" max="7" width="7.33203125" style="94" bestFit="1" customWidth="1"/>
    <col min="8" max="8" width="23.33203125" style="94" bestFit="1" customWidth="1"/>
    <col min="9" max="9" width="14.33203125" style="94" bestFit="1" customWidth="1"/>
    <col min="10" max="10" width="6" style="81" customWidth="1"/>
    <col min="11" max="11" width="7.33203125" style="83" bestFit="1" customWidth="1"/>
    <col min="12" max="12" width="2.5" style="81" customWidth="1"/>
    <col min="13" max="13" width="2.33203125" style="83" customWidth="1"/>
    <col min="14" max="14" width="2.1640625" style="84" customWidth="1"/>
    <col min="15" max="16384" width="10.83203125" style="94"/>
  </cols>
  <sheetData>
    <row r="1" spans="1:39" s="80" customFormat="1">
      <c r="A1" s="76" t="s">
        <v>162</v>
      </c>
      <c r="B1" s="77" t="s">
        <v>163</v>
      </c>
      <c r="C1" s="78"/>
      <c r="D1" s="76"/>
      <c r="E1" s="78"/>
      <c r="F1" s="79"/>
    </row>
    <row r="2" spans="1:39" s="81" customFormat="1">
      <c r="A2" s="91" t="str">
        <f>CONCATENATE("cat &gt; ",B3,".sh &lt;&lt;EOF")</f>
        <v>cat &gt; Cyt49_PG_d5_K27me3_ERR208010.fastq.sorted.bam.sh &lt;&lt;EOF</v>
      </c>
      <c r="B2" s="82" t="s">
        <v>164</v>
      </c>
      <c r="E2" s="83"/>
      <c r="F2" s="84"/>
    </row>
    <row r="3" spans="1:39" s="81" customFormat="1">
      <c r="A3" s="81" t="s">
        <v>6</v>
      </c>
      <c r="B3" s="94" t="s">
        <v>178</v>
      </c>
      <c r="F3" s="85"/>
      <c r="G3" s="85"/>
      <c r="I3" s="85"/>
      <c r="K3" s="83"/>
      <c r="L3" s="3"/>
      <c r="M3" s="86"/>
      <c r="N3" s="86"/>
    </row>
    <row r="4" spans="1:39" s="90" customFormat="1">
      <c r="A4" s="81" t="s">
        <v>7</v>
      </c>
      <c r="B4" s="87" t="s">
        <v>10</v>
      </c>
      <c r="C4" s="81"/>
      <c r="D4" s="88"/>
      <c r="E4" s="89"/>
      <c r="F4" s="89"/>
      <c r="G4" s="89"/>
      <c r="I4" s="88"/>
      <c r="K4" s="83"/>
      <c r="L4" s="88"/>
      <c r="M4" s="83"/>
      <c r="N4" s="83"/>
      <c r="P4" s="88"/>
      <c r="Q4" s="81"/>
      <c r="R4" s="81"/>
      <c r="S4" s="81"/>
      <c r="T4" s="81"/>
      <c r="U4" s="81"/>
      <c r="V4" s="81"/>
      <c r="W4" s="81"/>
      <c r="X4" s="81"/>
      <c r="Y4" s="81"/>
      <c r="Z4" s="81"/>
      <c r="AA4" s="81"/>
      <c r="AB4" s="81"/>
      <c r="AC4" s="81"/>
      <c r="AD4" s="81"/>
      <c r="AE4" s="81"/>
      <c r="AF4" s="81"/>
      <c r="AG4" s="81"/>
      <c r="AH4" s="81"/>
      <c r="AI4" s="81"/>
      <c r="AJ4" s="81"/>
      <c r="AK4" s="81"/>
      <c r="AL4" s="81"/>
      <c r="AM4" s="81"/>
    </row>
    <row r="5" spans="1:39" s="90" customFormat="1">
      <c r="A5" s="84" t="str">
        <f>CONCATENATE("time python2.7 /usr/local/macs2/2.1.0.20140616/bin/macs2 callpeak -t ",B3," -c ",B5," \")</f>
        <v>time python2.7 /usr/local/macs2/2.1.0.20140616/bin/macs2 callpeak -t Cyt49_PG_d5_K27me3_ERR208010.fastq.sorted.bam -c Cyt49_PG_d5_input_ERR207984.fastq.sorted.bam \</v>
      </c>
      <c r="B5" s="94" t="s">
        <v>177</v>
      </c>
      <c r="C5" s="81"/>
      <c r="D5" s="88"/>
      <c r="E5" s="89"/>
      <c r="F5" s="89"/>
      <c r="G5" s="89"/>
      <c r="I5" s="88"/>
      <c r="K5" s="83"/>
      <c r="L5" s="88"/>
      <c r="M5" s="83"/>
      <c r="N5" s="83"/>
      <c r="P5" s="88"/>
      <c r="Q5" s="81"/>
      <c r="R5" s="81"/>
      <c r="S5" s="81"/>
      <c r="T5" s="81"/>
      <c r="U5" s="81"/>
      <c r="V5" s="81"/>
      <c r="W5" s="81"/>
      <c r="X5" s="81"/>
      <c r="Y5" s="81"/>
      <c r="Z5" s="81"/>
      <c r="AA5" s="81"/>
      <c r="AB5" s="81"/>
      <c r="AC5" s="81"/>
      <c r="AD5" s="81"/>
      <c r="AE5" s="81"/>
      <c r="AF5" s="81"/>
      <c r="AG5" s="81"/>
      <c r="AH5" s="81"/>
      <c r="AI5" s="81"/>
      <c r="AJ5" s="81"/>
      <c r="AK5" s="81"/>
      <c r="AL5" s="81"/>
      <c r="AM5" s="81"/>
    </row>
    <row r="6" spans="1:39" s="90" customFormat="1">
      <c r="A6" s="84" t="str">
        <f>CONCATENATE("-f BAM -g ",B11," --keep-dup 1 -n ",B3,"_pValue_WCE -B --nomodel --extsize 200 -p ",B7," --broad --broad-cutoff ",B9)</f>
        <v>-f BAM -g hs --keep-dup 1 -n Cyt49_PG_d5_K27me3_ERR208010.fastq.sorted.bam_pValue_WCE -B --nomodel --extsize 200 -p 0.01 --broad --broad-cutoff 0.1</v>
      </c>
      <c r="B6" s="92" t="s">
        <v>11</v>
      </c>
      <c r="C6" s="81"/>
      <c r="D6" s="88"/>
      <c r="E6" s="89"/>
      <c r="F6" s="89"/>
      <c r="G6" s="89"/>
      <c r="H6" s="81"/>
      <c r="I6" s="88"/>
      <c r="J6" s="88"/>
      <c r="K6" s="83"/>
      <c r="L6" s="88"/>
      <c r="M6" s="83"/>
      <c r="N6" s="83"/>
      <c r="O6" s="84"/>
      <c r="P6" s="88"/>
      <c r="Q6" s="81"/>
      <c r="R6" s="81"/>
      <c r="S6" s="81"/>
      <c r="T6" s="81"/>
      <c r="U6" s="81"/>
      <c r="V6" s="81"/>
      <c r="W6" s="81"/>
      <c r="X6" s="81"/>
      <c r="Y6" s="81"/>
      <c r="Z6" s="81"/>
      <c r="AA6" s="81"/>
      <c r="AB6" s="81"/>
      <c r="AC6" s="81"/>
      <c r="AD6" s="81"/>
      <c r="AE6" s="81"/>
      <c r="AF6" s="81"/>
      <c r="AG6" s="81"/>
      <c r="AH6" s="81"/>
      <c r="AI6" s="81"/>
      <c r="AJ6" s="81"/>
      <c r="AK6" s="81"/>
      <c r="AL6" s="81"/>
      <c r="AM6" s="81"/>
    </row>
    <row r="7" spans="1:39" s="90" customFormat="1">
      <c r="A7" s="90" t="s">
        <v>7</v>
      </c>
      <c r="B7" s="93">
        <v>0.01</v>
      </c>
      <c r="C7" s="94"/>
      <c r="D7" s="88"/>
      <c r="E7" s="95"/>
      <c r="F7" s="88"/>
      <c r="G7" s="95"/>
      <c r="H7" s="95"/>
      <c r="I7" s="95"/>
      <c r="J7" s="81"/>
      <c r="K7" s="83"/>
      <c r="L7" s="81"/>
      <c r="M7" s="83"/>
      <c r="N7" s="84"/>
      <c r="O7" s="94"/>
    </row>
    <row r="8" spans="1:39" s="90" customFormat="1">
      <c r="A8" s="95" t="s">
        <v>144</v>
      </c>
      <c r="B8" s="82" t="s">
        <v>167</v>
      </c>
      <c r="C8" s="94"/>
      <c r="D8" s="88"/>
      <c r="E8" s="95"/>
      <c r="F8" s="88"/>
      <c r="G8" s="95"/>
      <c r="H8" s="95"/>
      <c r="I8" s="95"/>
      <c r="J8" s="81"/>
      <c r="K8" s="83"/>
      <c r="L8" s="81"/>
      <c r="M8" s="83"/>
      <c r="N8" s="84"/>
      <c r="O8" s="94"/>
    </row>
    <row r="9" spans="1:39" s="90" customFormat="1">
      <c r="A9" s="90" t="str">
        <f>CONCATENATE("qsub -q rcc-30d ",B3,".sh")</f>
        <v>qsub -q rcc-30d Cyt49_PG_d5_K27me3_ERR208010.fastq.sorted.bam.sh</v>
      </c>
      <c r="B9" s="93">
        <f>B7*10</f>
        <v>0.1</v>
      </c>
      <c r="C9" s="94"/>
      <c r="D9" s="88"/>
      <c r="E9" s="95"/>
      <c r="F9" s="88"/>
      <c r="G9" s="95"/>
      <c r="H9" s="95"/>
      <c r="I9" s="95"/>
      <c r="J9" s="81"/>
      <c r="K9" s="83"/>
      <c r="L9" s="81"/>
      <c r="M9" s="83"/>
      <c r="N9" s="84"/>
      <c r="O9" s="94"/>
    </row>
    <row r="10" spans="1:39" s="90" customFormat="1">
      <c r="B10" s="87" t="s">
        <v>168</v>
      </c>
      <c r="C10" s="94" t="s">
        <v>169</v>
      </c>
      <c r="D10" s="88"/>
      <c r="E10" s="95"/>
      <c r="F10" s="88"/>
      <c r="G10" s="95"/>
      <c r="H10" s="95"/>
      <c r="I10" s="95"/>
      <c r="J10" s="81"/>
      <c r="K10" s="83"/>
      <c r="L10" s="81"/>
      <c r="M10" s="83"/>
      <c r="N10" s="84"/>
      <c r="O10" s="94"/>
    </row>
    <row r="11" spans="1:39" s="90" customFormat="1">
      <c r="B11" s="96" t="s">
        <v>170</v>
      </c>
      <c r="C11" s="94" t="s">
        <v>171</v>
      </c>
      <c r="D11" s="88"/>
      <c r="E11" s="95"/>
      <c r="F11" s="88"/>
      <c r="G11" s="95"/>
      <c r="H11" s="95"/>
      <c r="I11" s="95"/>
      <c r="J11" s="81"/>
      <c r="K11" s="83"/>
      <c r="L11" s="81"/>
      <c r="M11" s="83"/>
      <c r="N11" s="84"/>
      <c r="O11" s="94"/>
    </row>
    <row r="12" spans="1:39">
      <c r="A12" s="95"/>
      <c r="E12" s="95"/>
      <c r="F12" s="88"/>
      <c r="G12" s="95"/>
      <c r="H12" s="95"/>
      <c r="I12" s="95"/>
    </row>
    <row r="13" spans="1:39" s="80" customFormat="1">
      <c r="A13" s="76" t="s">
        <v>172</v>
      </c>
      <c r="D13" s="76"/>
      <c r="E13" s="76"/>
      <c r="F13" s="76"/>
      <c r="G13" s="76"/>
      <c r="H13" s="76"/>
      <c r="I13" s="76"/>
      <c r="K13" s="78"/>
      <c r="M13" s="78"/>
      <c r="N13" s="79"/>
    </row>
    <row r="14" spans="1:39">
      <c r="A14" s="91" t="str">
        <f>CONCATENATE("cat &gt; ",B3,".sh &lt;&lt;EOF")</f>
        <v>cat &gt; Cyt49_PG_d5_K27me3_ERR208010.fastq.sorted.bam.sh &lt;&lt;EOF</v>
      </c>
      <c r="E14" s="95"/>
      <c r="F14" s="88"/>
      <c r="G14" s="95"/>
      <c r="H14" s="95"/>
      <c r="I14" s="95"/>
    </row>
    <row r="15" spans="1:39">
      <c r="A15" s="81" t="s">
        <v>6</v>
      </c>
    </row>
    <row r="16" spans="1:39">
      <c r="A16" s="81" t="s">
        <v>7</v>
      </c>
    </row>
    <row r="17" spans="1:39" s="81" customFormat="1">
      <c r="A17" s="90" t="str">
        <f>CONCATENATE("time python2.7 macs2 callpeak -t ",B3," \")</f>
        <v>time python2.7 macs2 callpeak -t Cyt49_PG_d5_K27me3_ERR208010.fastq.sorted.bam \</v>
      </c>
      <c r="B17" s="94"/>
      <c r="C17" s="94"/>
      <c r="D17" s="88"/>
      <c r="E17" s="95"/>
      <c r="F17" s="88"/>
      <c r="G17" s="95"/>
      <c r="H17" s="95"/>
      <c r="I17" s="95"/>
      <c r="K17" s="83"/>
      <c r="M17" s="83"/>
      <c r="N17" s="8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row>
    <row r="18" spans="1:39" s="81" customFormat="1">
      <c r="A18" s="90" t="str">
        <f>CONCATENATE("-f BAM -g ",B11," --keep-dup 1 -n example_pValue_noWCE -B -p ",B7," -m 3 100 --broad --broad-cutoff ",B9)</f>
        <v>-f BAM -g hs --keep-dup 1 -n example_pValue_noWCE -B -p 0.01 -m 3 100 --broad --broad-cutoff 0.1</v>
      </c>
      <c r="B18" s="94"/>
      <c r="C18" s="94"/>
      <c r="D18" s="88"/>
      <c r="E18" s="95"/>
      <c r="F18" s="88"/>
      <c r="G18" s="95"/>
      <c r="H18" s="95"/>
      <c r="I18" s="95"/>
      <c r="K18" s="83"/>
      <c r="M18" s="83"/>
      <c r="N18" s="8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row>
    <row r="19" spans="1:39" s="81" customFormat="1">
      <c r="A19" s="90" t="s">
        <v>7</v>
      </c>
      <c r="B19" s="94"/>
      <c r="C19" s="94"/>
      <c r="D19" s="88"/>
      <c r="E19" s="95"/>
      <c r="F19" s="88"/>
      <c r="G19" s="95"/>
      <c r="H19" s="95"/>
      <c r="I19" s="95"/>
      <c r="K19" s="83"/>
      <c r="M19" s="83"/>
      <c r="N19" s="8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row>
    <row r="20" spans="1:39" s="81" customFormat="1">
      <c r="A20" s="95" t="s">
        <v>144</v>
      </c>
      <c r="B20" s="94"/>
      <c r="C20" s="94"/>
      <c r="D20" s="88"/>
      <c r="E20" s="95"/>
      <c r="F20" s="88"/>
      <c r="G20" s="95"/>
      <c r="H20" s="95"/>
      <c r="I20" s="95"/>
      <c r="K20" s="83"/>
      <c r="M20" s="83"/>
      <c r="N20" s="8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row>
    <row r="21" spans="1:39" s="81" customFormat="1">
      <c r="A21" s="90" t="str">
        <f>CONCATENATE("qsub -q rcc-30d ",B3,".sh")</f>
        <v>qsub -q rcc-30d Cyt49_PG_d5_K27me3_ERR208010.fastq.sorted.bam.sh</v>
      </c>
      <c r="B21" s="94"/>
      <c r="C21" s="94"/>
      <c r="D21" s="88"/>
      <c r="E21" s="95"/>
      <c r="F21" s="88"/>
      <c r="G21" s="95"/>
      <c r="H21" s="95"/>
      <c r="I21" s="95"/>
      <c r="K21" s="83"/>
      <c r="M21" s="83"/>
      <c r="N21" s="8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row>
    <row r="22" spans="1:39" s="81" customFormat="1">
      <c r="B22" s="94"/>
      <c r="C22" s="94"/>
      <c r="D22" s="88"/>
      <c r="E22" s="94"/>
      <c r="G22" s="94"/>
      <c r="H22" s="94"/>
      <c r="I22" s="94"/>
      <c r="K22" s="83"/>
      <c r="M22" s="83"/>
      <c r="N22" s="8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row>
    <row r="23" spans="1:39" s="81" customFormat="1">
      <c r="A23" s="97" t="s">
        <v>180</v>
      </c>
      <c r="B23" s="94"/>
      <c r="C23" s="94"/>
      <c r="D23" s="88"/>
      <c r="E23" s="94"/>
      <c r="G23" s="94"/>
      <c r="H23" s="94"/>
      <c r="I23" s="94"/>
      <c r="K23" s="83"/>
      <c r="M23" s="83"/>
      <c r="N23" s="8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row>
    <row r="24" spans="1:39">
      <c r="A24" s="94" t="s">
        <v>166</v>
      </c>
    </row>
    <row r="25" spans="1:39">
      <c r="A25" s="94" t="s">
        <v>173</v>
      </c>
    </row>
    <row r="26" spans="1:39">
      <c r="A26" s="94" t="s">
        <v>165</v>
      </c>
    </row>
    <row r="27" spans="1:39">
      <c r="A27" s="94" t="s">
        <v>174</v>
      </c>
    </row>
    <row r="28" spans="1:39">
      <c r="A28" s="94" t="s">
        <v>175</v>
      </c>
    </row>
    <row r="29" spans="1:39">
      <c r="A29" s="94" t="s">
        <v>176</v>
      </c>
    </row>
    <row r="30" spans="1:39">
      <c r="A30" s="94" t="s">
        <v>177</v>
      </c>
    </row>
    <row r="31" spans="1:39">
      <c r="A31" s="94" t="s">
        <v>178</v>
      </c>
    </row>
    <row r="32" spans="1:39">
      <c r="A32" s="94" t="s">
        <v>179</v>
      </c>
    </row>
  </sheetData>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A18" sqref="A18"/>
    </sheetView>
  </sheetViews>
  <sheetFormatPr baseColWidth="10" defaultRowHeight="12" x14ac:dyDescent="0"/>
  <cols>
    <col min="1" max="1" width="183.6640625" style="105" bestFit="1" customWidth="1"/>
    <col min="2" max="2" width="181.6640625" style="102" bestFit="1" customWidth="1"/>
    <col min="3" max="16384" width="10.83203125" style="103"/>
  </cols>
  <sheetData>
    <row r="1" spans="1:2" s="100" customFormat="1">
      <c r="A1" s="98" t="s">
        <v>181</v>
      </c>
      <c r="B1" s="99"/>
    </row>
    <row r="2" spans="1:2">
      <c r="A2" s="101" t="s">
        <v>9</v>
      </c>
    </row>
    <row r="3" spans="1:2">
      <c r="A3" s="104" t="s">
        <v>122</v>
      </c>
    </row>
    <row r="4" spans="1:2">
      <c r="A4" s="103" t="s">
        <v>182</v>
      </c>
    </row>
    <row r="5" spans="1:2">
      <c r="A5" s="91" t="str">
        <f>CONCATENATE("cat &gt; ",A3,".sh &lt;&lt;EOF")</f>
        <v>cat &gt; Example1_pValue_WCE.sh &lt;&lt;EOF</v>
      </c>
    </row>
    <row r="6" spans="1:2">
      <c r="A6" s="102" t="s">
        <v>18</v>
      </c>
    </row>
    <row r="7" spans="1:2">
      <c r="A7" s="102" t="str">
        <f>CONCATENATE(A3,"_broad_peaks.bed = read.table('",A3,"_broad_peaks.bed', header=FALSE)")</f>
        <v>Example1_pValue_WCE_broad_peaks.bed = read.table('Example1_pValue_WCE_broad_peaks.bed', header=FALSE)</v>
      </c>
    </row>
    <row r="8" spans="1:2">
      <c r="A8" s="102" t="str">
        <f>CONCATENATE(A3,"_peaks.encodePeak = read.table('",A3,"_peaks.encodePeak', header=FALSE)")</f>
        <v>Example1_pValue_WCE_peaks.encodePeak = read.table('Example1_pValue_WCE_peaks.encodePeak', header=FALSE)</v>
      </c>
    </row>
    <row r="9" spans="1:2" s="81" customFormat="1">
      <c r="A9" s="102" t="s">
        <v>19</v>
      </c>
    </row>
    <row r="10" spans="1:2">
      <c r="A10" s="102" t="str">
        <f>CONCATENATE(A3,"_broad_peaks.bed = ",A3,"_broad_peaks.bed[,c(1:5)]")</f>
        <v>Example1_pValue_WCE_broad_peaks.bed = Example1_pValue_WCE_broad_peaks.bed[,c(1:5)]</v>
      </c>
    </row>
    <row r="11" spans="1:2">
      <c r="A11" s="102" t="s">
        <v>20</v>
      </c>
    </row>
    <row r="12" spans="1:2">
      <c r="A12" s="102" t="str">
        <f>CONCATENATE(A3,"_peaks.encodePeak = ",A3,"_peaks.encodePeak[,c(1:4,7)]")</f>
        <v>Example1_pValue_WCE_peaks.encodePeak = Example1_pValue_WCE_peaks.encodePeak[,c(1:4,7)]</v>
      </c>
    </row>
    <row r="13" spans="1:2">
      <c r="A13" s="102" t="s">
        <v>21</v>
      </c>
    </row>
    <row r="14" spans="1:2">
      <c r="A14" s="102" t="str">
        <f>CONCATENATE("write.table(",A3,"_broad_peaks.bed, file = '",A3,"_broad_peaks.bed', sep = '\t', row.names = FALSE, col.names = FALSE, quote = FALSE)")</f>
        <v>write.table(Example1_pValue_WCE_broad_peaks.bed, file = 'Example1_pValue_WCE_broad_peaks.bed', sep = '\t', row.names = FALSE, col.names = FALSE, quote = FALSE)</v>
      </c>
    </row>
    <row r="15" spans="1:2">
      <c r="A15" s="102" t="str">
        <f>CONCATENATE("write.table(",A3,"_peaks.encodePeak, file = '",A3,"_peaks_ENCODEpeak.bed', sep = '\t', row.names = FALSE, col.names = FALSE, quote = FALSE)")</f>
        <v>write.table(Example1_pValue_WCE_peaks.encodePeak, file = 'Example1_pValue_WCE_peaks_ENCODEpeak.bed', sep = '\t', row.names = FALSE, col.names = FALSE, quote = FALSE)</v>
      </c>
    </row>
    <row r="16" spans="1:2">
      <c r="A16" s="102" t="s">
        <v>13</v>
      </c>
    </row>
    <row r="17" spans="1:2">
      <c r="A17" s="102" t="s">
        <v>183</v>
      </c>
    </row>
    <row r="18" spans="1:2">
      <c r="A18" s="102" t="s">
        <v>144</v>
      </c>
    </row>
    <row r="19" spans="1:2">
      <c r="A19" s="102" t="s">
        <v>184</v>
      </c>
    </row>
    <row r="20" spans="1:2">
      <c r="A20" s="105" t="str">
        <f>CONCATENATE("/usr/local/R/3.0.2/bin/R CMD BATCH ",A3,".R")</f>
        <v>/usr/local/R/3.0.2/bin/R CMD BATCH Example1_pValue_WCE.R</v>
      </c>
      <c r="B20" s="106"/>
    </row>
    <row r="21" spans="1:2" s="81" customFormat="1">
      <c r="A21" s="94"/>
      <c r="B21" s="102"/>
    </row>
    <row r="22" spans="1:2" s="81" customFormat="1">
      <c r="A22" s="107"/>
      <c r="B22" s="102"/>
    </row>
    <row r="23" spans="1:2">
      <c r="A23" s="12" t="s">
        <v>185</v>
      </c>
    </row>
    <row r="24" spans="1:2">
      <c r="A24" s="94" t="str">
        <f>CONCATENATE("/usr/local/bedtools/latest/bin/bedtools intersect -a ",A3,"_broad_peaks.bed -b ",A3,"_peaks_ENCODEpeak.bed -wa -wb &gt; ",A3,"_ENCODEandBROAD.bed")</f>
        <v>/usr/local/bedtools/latest/bin/bedtools intersect -a Example1_pValue_WCE_broad_peaks.bed -b Example1_pValue_WCE_peaks_ENCODEpeak.bed -wa -wb &gt; Example1_pValue_WCE_ENCODEandBROAD.bed</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topLeftCell="B1" workbookViewId="0">
      <selection activeCell="G33" sqref="G33"/>
    </sheetView>
  </sheetViews>
  <sheetFormatPr baseColWidth="10" defaultRowHeight="12" x14ac:dyDescent="0"/>
  <cols>
    <col min="1" max="1" width="3.1640625" style="1" bestFit="1" customWidth="1"/>
    <col min="2" max="2" width="4.1640625" style="2" bestFit="1" customWidth="1"/>
    <col min="3" max="3" width="19.6640625" style="2" customWidth="1"/>
    <col min="4" max="4" width="2.5" style="8" customWidth="1"/>
    <col min="5" max="5" width="2" style="8" customWidth="1"/>
    <col min="6" max="6" width="3" style="8" customWidth="1"/>
    <col min="7" max="7" width="2.83203125" style="8" customWidth="1"/>
    <col min="8" max="8" width="2" style="4" customWidth="1"/>
    <col min="9" max="16384" width="10.83203125" style="1"/>
  </cols>
  <sheetData>
    <row r="1" spans="1:22">
      <c r="C1" s="9" t="s">
        <v>17</v>
      </c>
      <c r="H1" s="4" t="s">
        <v>24</v>
      </c>
      <c r="I1" s="21" t="s">
        <v>117</v>
      </c>
    </row>
    <row r="2" spans="1:22">
      <c r="B2" s="34" t="s">
        <v>80</v>
      </c>
      <c r="C2" s="34" t="s">
        <v>79</v>
      </c>
      <c r="H2" s="4" t="s">
        <v>13</v>
      </c>
      <c r="I2" s="1" t="s">
        <v>13</v>
      </c>
    </row>
    <row r="3" spans="1:22">
      <c r="A3" s="2"/>
      <c r="C3" s="11"/>
      <c r="E3" s="8" t="s">
        <v>26</v>
      </c>
      <c r="F3" s="8" t="s">
        <v>27</v>
      </c>
      <c r="H3" s="4" t="s">
        <v>25</v>
      </c>
      <c r="I3" s="1" t="str">
        <f>H4</f>
        <v>Nmyc_pMinus2_noWCE_ENCODEandBROAD.bed = read.table("Nmyc_pMinus2_noWCE_ENCODEandBROAD.bed", header=FALSE)</v>
      </c>
    </row>
    <row r="4" spans="1:22">
      <c r="A4" s="4"/>
      <c r="B4" s="4"/>
      <c r="C4" s="37"/>
      <c r="H4" s="4" t="str">
        <f>CONCATENATE(C2,E3,C2,F3)</f>
        <v>Nmyc_pMinus2_noWCE_ENCODEandBROAD.bed = read.table("Nmyc_pMinus2_noWCE_ENCODEandBROAD.bed", header=FALSE)</v>
      </c>
      <c r="I4" s="1" t="s">
        <v>13</v>
      </c>
    </row>
    <row r="5" spans="1:22">
      <c r="A5" s="4"/>
      <c r="B5" s="4"/>
      <c r="C5" s="4"/>
      <c r="E5" s="8" t="s">
        <v>29</v>
      </c>
      <c r="F5" s="8" t="s">
        <v>30</v>
      </c>
      <c r="H5" s="4" t="s">
        <v>28</v>
      </c>
      <c r="I5" s="1" t="str">
        <f>H6</f>
        <v>Nmyc_pMinus2_noWCE_ENCODEandBROAD.bed$ORDER = seq(1:nrow(Nmyc_pMinus2_noWCE_ENCODEandBROAD.bed))</v>
      </c>
    </row>
    <row r="6" spans="1:22">
      <c r="A6" s="4"/>
      <c r="B6" s="4"/>
      <c r="C6" s="37"/>
      <c r="H6" s="4" t="str">
        <f>CONCATENATE(C2,E5,C2,F5)</f>
        <v>Nmyc_pMinus2_noWCE_ENCODEandBROAD.bed$ORDER = seq(1:nrow(Nmyc_pMinus2_noWCE_ENCODEandBROAD.bed))</v>
      </c>
      <c r="I6" s="36" t="s">
        <v>13</v>
      </c>
      <c r="J6" s="36"/>
      <c r="K6" s="36"/>
      <c r="L6" s="36"/>
      <c r="M6" s="36"/>
      <c r="N6" s="36"/>
      <c r="O6" s="36"/>
      <c r="P6" s="36"/>
      <c r="Q6" s="36"/>
      <c r="R6" s="36"/>
      <c r="S6" s="36"/>
      <c r="T6" s="36"/>
      <c r="U6" s="36"/>
    </row>
    <row r="7" spans="1:22" s="36" customFormat="1">
      <c r="A7" s="35"/>
      <c r="B7" s="35"/>
      <c r="C7" s="35"/>
      <c r="D7" s="8"/>
      <c r="E7" s="8"/>
      <c r="F7" s="8"/>
      <c r="G7" s="8"/>
      <c r="H7" s="4" t="s">
        <v>31</v>
      </c>
      <c r="I7" s="1" t="str">
        <f>H10</f>
        <v>Nmyc_pMinus2_noWCE_ENCODEandBROAD.bed = Nmyc_pMinus2_noWCE_ENCODEandBROAD.bed[order(Nmyc_pMinus2_noWCE_ENCODEandBROAD.bed$V10, decreasing = TRUE),]</v>
      </c>
      <c r="J7" s="1"/>
      <c r="K7" s="1"/>
      <c r="L7" s="1"/>
      <c r="M7" s="1"/>
      <c r="N7" s="1"/>
      <c r="O7" s="1"/>
      <c r="P7" s="1"/>
      <c r="Q7" s="1"/>
      <c r="R7" s="1"/>
      <c r="S7" s="1"/>
      <c r="T7" s="1"/>
      <c r="U7" s="1"/>
    </row>
    <row r="8" spans="1:22" s="36" customFormat="1">
      <c r="A8" s="35"/>
      <c r="B8" s="35"/>
      <c r="C8" s="35"/>
      <c r="D8" s="8"/>
      <c r="E8" s="8"/>
      <c r="F8" s="8"/>
      <c r="G8" s="8"/>
      <c r="H8" s="4" t="s">
        <v>32</v>
      </c>
      <c r="I8" s="1" t="str">
        <f>H11</f>
        <v>Nmyc_pMinus2_noWCE_ENCODEandBROAD.bed = Nmyc_pMinus2_noWCE_ENCODEandBROAD.bed[!duplicated(Nmyc_pMinus2_noWCE_ENCODEandBROAD.bed$V4),]</v>
      </c>
      <c r="J8" s="1"/>
      <c r="K8" s="1"/>
      <c r="L8" s="1"/>
      <c r="M8" s="1"/>
      <c r="N8" s="1"/>
      <c r="O8" s="1"/>
      <c r="P8" s="1"/>
      <c r="Q8" s="1"/>
      <c r="R8" s="1"/>
      <c r="S8" s="1"/>
      <c r="T8" s="1"/>
      <c r="U8" s="1"/>
      <c r="V8" s="1"/>
    </row>
    <row r="9" spans="1:22" s="36" customFormat="1">
      <c r="A9" s="35"/>
      <c r="B9" s="35"/>
      <c r="C9" s="35"/>
      <c r="D9" s="8"/>
      <c r="E9" s="8" t="s">
        <v>34</v>
      </c>
      <c r="F9" s="8" t="s">
        <v>35</v>
      </c>
      <c r="G9" s="8" t="s">
        <v>36</v>
      </c>
      <c r="H9" s="4" t="s">
        <v>33</v>
      </c>
      <c r="I9" s="1" t="s">
        <v>13</v>
      </c>
      <c r="J9" s="1"/>
      <c r="K9" s="1"/>
      <c r="L9" s="1"/>
      <c r="M9" s="1"/>
      <c r="N9" s="1"/>
      <c r="O9" s="1"/>
      <c r="P9" s="1"/>
      <c r="Q9" s="1"/>
      <c r="R9" s="1"/>
      <c r="S9" s="1"/>
      <c r="T9" s="1"/>
      <c r="U9" s="1"/>
      <c r="V9" s="1"/>
    </row>
    <row r="10" spans="1:22">
      <c r="A10" s="4"/>
      <c r="B10" s="4"/>
      <c r="C10" s="4"/>
      <c r="E10" s="8" t="s">
        <v>34</v>
      </c>
      <c r="F10" s="8" t="s">
        <v>37</v>
      </c>
      <c r="G10" s="8" t="s">
        <v>38</v>
      </c>
      <c r="H10" s="4" t="str">
        <f>CONCATENATE(C2,E9,C2,F9,C2,G9)</f>
        <v>Nmyc_pMinus2_noWCE_ENCODEandBROAD.bed = Nmyc_pMinus2_noWCE_ENCODEandBROAD.bed[order(Nmyc_pMinus2_noWCE_ENCODEandBROAD.bed$V10, decreasing = TRUE),]</v>
      </c>
      <c r="I10" s="1" t="str">
        <f>H13</f>
        <v>Nmyc_pMinus2_noWCE_ENCODEandBROAD.bed = Nmyc_pMinus2_noWCE_ENCODEandBROAD.bed[,c(1:3,9,10,5,11)]</v>
      </c>
    </row>
    <row r="11" spans="1:22">
      <c r="A11" s="4"/>
      <c r="B11" s="4"/>
      <c r="C11" s="4"/>
      <c r="H11" s="4" t="str">
        <f>CONCATENATE(C2,E10,C2,F10,C2,G10)</f>
        <v>Nmyc_pMinus2_noWCE_ENCODEandBROAD.bed = Nmyc_pMinus2_noWCE_ENCODEandBROAD.bed[!duplicated(Nmyc_pMinus2_noWCE_ENCODEandBROAD.bed$V4),]</v>
      </c>
      <c r="I11" s="1" t="str">
        <f>H14</f>
        <v>Nmyc_pMinus2_noWCE_ENCODEandBROAD.bed = Nmyc_pMinus2_noWCE_ENCODEandBROAD.bed[order(Nmyc_pMinus2_noWCE_ENCODEandBROAD.bed$ORDER, decreasing = FALSE),]</v>
      </c>
    </row>
    <row r="12" spans="1:22">
      <c r="A12" s="4"/>
      <c r="B12" s="4"/>
      <c r="C12" s="4"/>
      <c r="E12" s="8" t="s">
        <v>34</v>
      </c>
      <c r="F12" s="8" t="s">
        <v>40</v>
      </c>
      <c r="H12" s="4" t="s">
        <v>39</v>
      </c>
      <c r="I12" s="1" t="str">
        <f>H15</f>
        <v>Nmyc_pMinus2_noWCE_ENCODEandBROAD.bed = Nmyc_pMinus2_noWCE_ENCODEandBROAD.bed[,1:6]</v>
      </c>
    </row>
    <row r="13" spans="1:22">
      <c r="A13" s="4"/>
      <c r="B13" s="4"/>
      <c r="C13" s="4"/>
      <c r="E13" s="8" t="s">
        <v>34</v>
      </c>
      <c r="F13" s="8" t="s">
        <v>35</v>
      </c>
      <c r="G13" s="8" t="s">
        <v>41</v>
      </c>
      <c r="H13" s="4" t="str">
        <f>CONCATENATE(C2,E12,C2,F12)</f>
        <v>Nmyc_pMinus2_noWCE_ENCODEandBROAD.bed = Nmyc_pMinus2_noWCE_ENCODEandBROAD.bed[,c(1:3,9,10,5,11)]</v>
      </c>
      <c r="I13" s="1" t="str">
        <f>H16</f>
        <v>write.table(Nmyc_pMinus2_noWCE_ENCODEandBROAD.bed, file = "Nmyc_pMinus2_noWCE_ENCODEandBROAD.bed", sep = "\t", row.names = FALSE, col.names = FALSE, quote = FALSE)</v>
      </c>
    </row>
    <row r="14" spans="1:22">
      <c r="A14" s="4"/>
      <c r="B14" s="4"/>
      <c r="C14" s="4"/>
      <c r="E14" s="8" t="s">
        <v>34</v>
      </c>
      <c r="F14" s="8" t="s">
        <v>42</v>
      </c>
      <c r="H14" s="4" t="str">
        <f>CONCATENATE(C2,E13,C2,F13,C2,G13)</f>
        <v>Nmyc_pMinus2_noWCE_ENCODEandBROAD.bed = Nmyc_pMinus2_noWCE_ENCODEandBROAD.bed[order(Nmyc_pMinus2_noWCE_ENCODEandBROAD.bed$ORDER, decreasing = FALSE),]</v>
      </c>
      <c r="I14" s="1" t="s">
        <v>13</v>
      </c>
    </row>
    <row r="15" spans="1:22">
      <c r="A15" s="8"/>
      <c r="B15" s="4"/>
      <c r="C15" s="4"/>
      <c r="D15" s="8" t="s">
        <v>22</v>
      </c>
      <c r="E15" s="8" t="s">
        <v>43</v>
      </c>
      <c r="F15" s="8" t="s">
        <v>44</v>
      </c>
      <c r="H15" s="4" t="str">
        <f>CONCATENATE(C2,E14,C2,F14)</f>
        <v>Nmyc_pMinus2_noWCE_ENCODEandBROAD.bed = Nmyc_pMinus2_noWCE_ENCODEandBROAD.bed[,1:6]</v>
      </c>
      <c r="I15" s="1" t="s">
        <v>23</v>
      </c>
    </row>
    <row r="16" spans="1:22">
      <c r="A16" s="8"/>
      <c r="B16" s="4"/>
      <c r="C16" s="4" t="s">
        <v>45</v>
      </c>
      <c r="H16" s="4" t="str">
        <f>CONCATENATE(D15,C2,E15,C2,F15)</f>
        <v>write.table(Nmyc_pMinus2_noWCE_ENCODEandBROAD.bed, file = "Nmyc_pMinus2_noWCE_ENCODEandBROAD.bed", sep = "\t", row.names = FALSE, col.names = FALSE, quote = FALSE)</v>
      </c>
    </row>
    <row r="17" spans="1:22">
      <c r="A17" s="8"/>
      <c r="B17" s="4"/>
      <c r="C17" s="4"/>
      <c r="I17" s="1" t="str">
        <f>CONCATENATE(C16,B2)</f>
        <v>/usr/local/R/3.0.2/bin/R CMD BATCH 8.R</v>
      </c>
    </row>
    <row r="18" spans="1:22" s="38" customFormat="1"/>
    <row r="19" spans="1:22" s="36" customFormat="1">
      <c r="B19" s="35"/>
      <c r="C19" s="35"/>
      <c r="H19" s="35"/>
    </row>
    <row r="20" spans="1:22" s="36" customFormat="1">
      <c r="B20" s="35"/>
      <c r="C20" s="35"/>
      <c r="H20" s="35"/>
    </row>
    <row r="21" spans="1:22" s="36" customFormat="1">
      <c r="B21" s="35"/>
      <c r="C21" s="35"/>
      <c r="H21" s="35"/>
    </row>
    <row r="22" spans="1:22" s="36" customFormat="1">
      <c r="B22" s="35"/>
      <c r="C22" s="35"/>
      <c r="H22" s="35"/>
    </row>
    <row r="23" spans="1:22" s="36" customFormat="1">
      <c r="B23" s="35"/>
      <c r="C23" s="35"/>
      <c r="H23" s="35"/>
    </row>
    <row r="24" spans="1:22" s="36" customFormat="1">
      <c r="B24" s="35"/>
      <c r="C24" s="35"/>
      <c r="H24" s="35"/>
    </row>
    <row r="25" spans="1:22" s="36" customFormat="1">
      <c r="B25" s="35"/>
      <c r="C25" s="35"/>
      <c r="H25" s="35"/>
    </row>
    <row r="26" spans="1:22" s="36" customFormat="1">
      <c r="B26" s="35"/>
      <c r="C26" s="35"/>
      <c r="H26" s="35"/>
    </row>
    <row r="27" spans="1:22" s="36" customFormat="1">
      <c r="B27" s="35"/>
      <c r="C27" s="35"/>
      <c r="H27" s="35"/>
    </row>
    <row r="28" spans="1:22" s="36" customFormat="1">
      <c r="B28" s="35"/>
      <c r="C28" s="35"/>
      <c r="H28" s="35"/>
    </row>
    <row r="29" spans="1:22" s="36" customFormat="1">
      <c r="B29" s="35"/>
      <c r="C29" s="35"/>
      <c r="H29" s="35"/>
    </row>
    <row r="30" spans="1:22" s="36" customFormat="1">
      <c r="B30" s="35"/>
      <c r="C30" s="35"/>
      <c r="H30" s="35"/>
    </row>
    <row r="31" spans="1:22">
      <c r="B31" s="35"/>
      <c r="C31" s="35"/>
      <c r="D31" s="36"/>
      <c r="E31" s="36"/>
      <c r="F31" s="36"/>
      <c r="G31" s="36"/>
      <c r="H31" s="35"/>
      <c r="I31" s="36"/>
      <c r="J31" s="36"/>
      <c r="K31" s="36"/>
      <c r="L31" s="36"/>
      <c r="M31" s="36"/>
      <c r="N31" s="36"/>
      <c r="O31" s="36"/>
      <c r="P31" s="36"/>
      <c r="Q31" s="36"/>
      <c r="R31" s="36"/>
      <c r="S31" s="36"/>
      <c r="T31" s="36"/>
      <c r="U31" s="36"/>
      <c r="V31" s="36"/>
    </row>
    <row r="32" spans="1:22">
      <c r="B32" s="35"/>
      <c r="C32" s="35"/>
      <c r="D32" s="36"/>
      <c r="E32" s="36"/>
      <c r="F32" s="36"/>
      <c r="G32" s="36"/>
      <c r="H32" s="35"/>
      <c r="I32" s="36"/>
      <c r="J32" s="36"/>
      <c r="K32" s="36"/>
      <c r="L32" s="36"/>
      <c r="M32" s="36"/>
      <c r="N32" s="36"/>
      <c r="O32" s="36"/>
      <c r="P32" s="36"/>
      <c r="Q32" s="36"/>
      <c r="R32" s="36"/>
      <c r="S32" s="36"/>
      <c r="T32" s="36"/>
      <c r="U32" s="36"/>
      <c r="V32" s="36"/>
    </row>
    <row r="33" spans="2:22">
      <c r="B33" s="35"/>
      <c r="C33" s="35"/>
      <c r="D33" s="36"/>
      <c r="E33" s="36"/>
      <c r="F33" s="36"/>
      <c r="G33" s="36"/>
      <c r="H33" s="35"/>
      <c r="I33" s="36"/>
      <c r="J33" s="36"/>
      <c r="K33" s="36"/>
      <c r="L33" s="36"/>
      <c r="M33" s="36"/>
      <c r="N33" s="36"/>
      <c r="O33" s="36"/>
      <c r="P33" s="36"/>
      <c r="Q33" s="36"/>
      <c r="R33" s="36"/>
      <c r="S33" s="36"/>
      <c r="T33" s="36"/>
      <c r="U33" s="36"/>
      <c r="V33" s="36"/>
    </row>
    <row r="34" spans="2:22">
      <c r="B34" s="35"/>
      <c r="C34" s="35"/>
      <c r="D34" s="36"/>
      <c r="E34" s="36"/>
      <c r="F34" s="36"/>
      <c r="G34" s="36"/>
      <c r="H34" s="35"/>
      <c r="I34" s="36"/>
      <c r="J34" s="36"/>
      <c r="K34" s="36"/>
      <c r="L34" s="36"/>
      <c r="M34" s="36"/>
      <c r="N34" s="36"/>
      <c r="O34" s="36"/>
      <c r="P34" s="36"/>
      <c r="Q34" s="36"/>
      <c r="R34" s="36"/>
      <c r="S34" s="36"/>
      <c r="T34" s="36"/>
      <c r="U34" s="36"/>
      <c r="V34" s="36"/>
    </row>
    <row r="35" spans="2:22">
      <c r="B35" s="35"/>
      <c r="C35" s="35"/>
      <c r="D35" s="36"/>
      <c r="E35" s="36"/>
      <c r="F35" s="36"/>
      <c r="G35" s="36"/>
      <c r="H35" s="35"/>
      <c r="I35" s="36"/>
      <c r="J35" s="36"/>
      <c r="K35" s="36"/>
      <c r="L35" s="36"/>
      <c r="M35" s="36"/>
      <c r="N35" s="36"/>
      <c r="O35" s="36"/>
      <c r="P35" s="36"/>
      <c r="Q35" s="36"/>
      <c r="R35" s="36"/>
      <c r="S35" s="36"/>
      <c r="T35" s="36"/>
      <c r="U35" s="36"/>
      <c r="V35" s="36"/>
    </row>
    <row r="36" spans="2:22">
      <c r="B36" s="35"/>
      <c r="C36" s="35"/>
      <c r="D36" s="36"/>
      <c r="E36" s="36"/>
      <c r="F36" s="36"/>
      <c r="G36" s="36"/>
      <c r="H36" s="35"/>
      <c r="I36" s="36"/>
      <c r="J36" s="36"/>
      <c r="K36" s="36"/>
      <c r="L36" s="36"/>
      <c r="M36" s="36"/>
      <c r="N36" s="36"/>
      <c r="O36" s="36"/>
      <c r="P36" s="36"/>
      <c r="Q36" s="36"/>
      <c r="R36" s="36"/>
      <c r="S36" s="36"/>
      <c r="T36" s="36"/>
      <c r="U36" s="36"/>
      <c r="V36" s="36"/>
    </row>
    <row r="37" spans="2:22">
      <c r="B37" s="35"/>
      <c r="C37" s="35"/>
      <c r="D37" s="36"/>
      <c r="E37" s="36"/>
      <c r="F37" s="36"/>
      <c r="G37" s="36"/>
      <c r="H37" s="35"/>
      <c r="I37" s="36"/>
      <c r="J37" s="36"/>
      <c r="K37" s="36"/>
      <c r="L37" s="36"/>
      <c r="M37" s="36"/>
      <c r="N37" s="36"/>
      <c r="O37" s="36"/>
      <c r="P37" s="36"/>
      <c r="Q37" s="36"/>
      <c r="R37" s="36"/>
      <c r="S37" s="36"/>
      <c r="T37" s="36"/>
      <c r="U37" s="36"/>
      <c r="V37" s="36"/>
    </row>
    <row r="38" spans="2:22">
      <c r="B38" s="35"/>
      <c r="C38" s="35"/>
      <c r="D38" s="36"/>
      <c r="E38" s="36"/>
      <c r="F38" s="36"/>
      <c r="G38" s="36"/>
      <c r="H38" s="35"/>
      <c r="I38" s="36"/>
      <c r="J38" s="36"/>
      <c r="K38" s="36"/>
      <c r="L38" s="36"/>
      <c r="M38" s="36"/>
      <c r="N38" s="36"/>
      <c r="O38" s="36"/>
      <c r="P38" s="36"/>
      <c r="Q38" s="36"/>
      <c r="R38" s="36"/>
      <c r="S38" s="36"/>
      <c r="T38" s="36"/>
      <c r="U38" s="36"/>
      <c r="V38" s="36"/>
    </row>
    <row r="39" spans="2:22">
      <c r="B39" s="35"/>
      <c r="C39" s="35"/>
      <c r="D39" s="36"/>
      <c r="E39" s="36"/>
      <c r="F39" s="36"/>
      <c r="G39" s="36"/>
      <c r="H39" s="35"/>
      <c r="I39" s="36"/>
      <c r="J39" s="36"/>
      <c r="K39" s="36"/>
      <c r="L39" s="36"/>
      <c r="M39" s="36"/>
      <c r="N39" s="36"/>
      <c r="O39" s="36"/>
      <c r="P39" s="36"/>
      <c r="Q39" s="36"/>
      <c r="R39" s="36"/>
      <c r="S39" s="36"/>
      <c r="T39" s="36"/>
      <c r="U39" s="36"/>
      <c r="V39" s="36"/>
    </row>
    <row r="40" spans="2:22">
      <c r="B40" s="35"/>
      <c r="C40" s="35"/>
      <c r="D40" s="36"/>
      <c r="E40" s="36"/>
      <c r="F40" s="36"/>
      <c r="G40" s="36"/>
      <c r="H40" s="35"/>
      <c r="I40" s="36"/>
      <c r="J40" s="36"/>
      <c r="K40" s="36"/>
      <c r="L40" s="36"/>
      <c r="M40" s="36"/>
      <c r="N40" s="36"/>
      <c r="O40" s="36"/>
      <c r="P40" s="36"/>
      <c r="Q40" s="36"/>
      <c r="R40" s="36"/>
      <c r="S40" s="36"/>
      <c r="T40" s="36"/>
      <c r="U40" s="36"/>
      <c r="V40" s="36"/>
    </row>
    <row r="41" spans="2:22">
      <c r="B41" s="35"/>
      <c r="C41" s="35"/>
      <c r="D41" s="36"/>
      <c r="E41" s="36"/>
      <c r="F41" s="36"/>
      <c r="G41" s="36"/>
      <c r="H41" s="35"/>
      <c r="I41" s="36"/>
      <c r="J41" s="36"/>
      <c r="K41" s="36"/>
      <c r="L41" s="36"/>
      <c r="M41" s="36"/>
      <c r="N41" s="36"/>
      <c r="O41" s="36"/>
      <c r="P41" s="36"/>
      <c r="Q41" s="36"/>
      <c r="R41" s="36"/>
      <c r="S41" s="36"/>
      <c r="T41" s="36"/>
      <c r="U41" s="36"/>
      <c r="V41" s="36"/>
    </row>
    <row r="42" spans="2:22">
      <c r="B42" s="35"/>
      <c r="C42" s="35"/>
      <c r="D42" s="36"/>
      <c r="E42" s="36"/>
      <c r="F42" s="36"/>
      <c r="G42" s="36"/>
      <c r="H42" s="35"/>
      <c r="I42" s="36"/>
      <c r="J42" s="36"/>
      <c r="K42" s="36"/>
      <c r="L42" s="36"/>
      <c r="M42" s="36"/>
      <c r="N42" s="36"/>
      <c r="O42" s="36"/>
      <c r="P42" s="36"/>
      <c r="Q42" s="36"/>
      <c r="R42" s="36"/>
      <c r="S42" s="36"/>
      <c r="T42" s="36"/>
      <c r="U42" s="36"/>
      <c r="V42" s="36"/>
    </row>
    <row r="43" spans="2:22">
      <c r="B43" s="35"/>
      <c r="C43" s="35"/>
      <c r="D43" s="36"/>
      <c r="E43" s="36"/>
      <c r="F43" s="36"/>
      <c r="G43" s="36"/>
      <c r="H43" s="35"/>
      <c r="I43" s="36"/>
      <c r="J43" s="36"/>
      <c r="K43" s="36"/>
      <c r="L43" s="36"/>
      <c r="M43" s="36"/>
      <c r="N43" s="36"/>
      <c r="O43" s="36"/>
      <c r="P43" s="36"/>
      <c r="Q43" s="36"/>
      <c r="R43" s="36"/>
      <c r="S43" s="36"/>
      <c r="T43" s="36"/>
      <c r="U43" s="36"/>
      <c r="V43" s="36"/>
    </row>
    <row r="44" spans="2:22">
      <c r="B44" s="35"/>
      <c r="C44" s="35"/>
      <c r="D44" s="36"/>
      <c r="E44" s="36"/>
      <c r="F44" s="36"/>
      <c r="G44" s="36"/>
      <c r="H44" s="35"/>
      <c r="I44" s="36"/>
      <c r="J44" s="36"/>
      <c r="K44" s="36"/>
      <c r="L44" s="36"/>
      <c r="M44" s="36"/>
      <c r="N44" s="36"/>
      <c r="O44" s="36"/>
      <c r="P44" s="36"/>
      <c r="Q44" s="36"/>
      <c r="R44" s="36"/>
      <c r="S44" s="36"/>
      <c r="T44" s="36"/>
      <c r="U44" s="36"/>
      <c r="V44" s="36"/>
    </row>
    <row r="45" spans="2:22">
      <c r="B45" s="35"/>
      <c r="C45" s="35"/>
      <c r="D45" s="36"/>
      <c r="E45" s="36"/>
      <c r="F45" s="36"/>
      <c r="G45" s="36"/>
      <c r="H45" s="35"/>
      <c r="I45" s="36"/>
      <c r="J45" s="36"/>
      <c r="K45" s="36"/>
      <c r="L45" s="36"/>
      <c r="M45" s="36"/>
      <c r="N45" s="36"/>
      <c r="O45" s="36"/>
      <c r="P45" s="36"/>
      <c r="Q45" s="36"/>
      <c r="R45" s="36"/>
      <c r="S45" s="36"/>
      <c r="T45" s="36"/>
      <c r="U45" s="36"/>
      <c r="V45" s="36"/>
    </row>
    <row r="46" spans="2:22">
      <c r="B46" s="35"/>
      <c r="C46" s="35"/>
      <c r="D46" s="36"/>
      <c r="E46" s="36"/>
      <c r="F46" s="36"/>
      <c r="G46" s="36"/>
      <c r="H46" s="35"/>
      <c r="I46" s="36"/>
      <c r="J46" s="36"/>
      <c r="K46" s="36"/>
      <c r="L46" s="36"/>
      <c r="M46" s="36"/>
      <c r="N46" s="36"/>
      <c r="O46" s="36"/>
      <c r="P46" s="36"/>
      <c r="Q46" s="36"/>
      <c r="R46" s="36"/>
      <c r="S46" s="36"/>
      <c r="T46" s="36"/>
      <c r="U46" s="36"/>
      <c r="V46" s="36"/>
    </row>
    <row r="47" spans="2:22">
      <c r="B47" s="35"/>
      <c r="C47" s="35"/>
      <c r="D47" s="36"/>
      <c r="E47" s="36"/>
      <c r="F47" s="36"/>
      <c r="G47" s="36"/>
      <c r="H47" s="35"/>
      <c r="I47" s="36"/>
      <c r="J47" s="36"/>
      <c r="K47" s="36"/>
      <c r="L47" s="36"/>
      <c r="M47" s="36"/>
      <c r="N47" s="36"/>
      <c r="O47" s="36"/>
      <c r="P47" s="36"/>
      <c r="Q47" s="36"/>
      <c r="R47" s="36"/>
      <c r="S47" s="36"/>
      <c r="T47" s="36"/>
      <c r="U47" s="36"/>
      <c r="V47" s="36"/>
    </row>
    <row r="48" spans="2:22">
      <c r="B48" s="35"/>
      <c r="C48" s="35"/>
      <c r="D48" s="36"/>
      <c r="E48" s="36"/>
      <c r="F48" s="36"/>
      <c r="G48" s="36"/>
      <c r="H48" s="35"/>
      <c r="I48" s="36"/>
      <c r="J48" s="36"/>
      <c r="K48" s="36"/>
      <c r="L48" s="36"/>
      <c r="M48" s="36"/>
      <c r="N48" s="36"/>
      <c r="O48" s="36"/>
      <c r="P48" s="36"/>
      <c r="Q48" s="36"/>
      <c r="R48" s="36"/>
      <c r="S48" s="36"/>
      <c r="T48" s="36"/>
      <c r="U48" s="36"/>
      <c r="V48" s="36"/>
    </row>
    <row r="49" spans="2:22">
      <c r="B49" s="35"/>
      <c r="C49" s="35"/>
      <c r="D49" s="36"/>
      <c r="E49" s="36"/>
      <c r="F49" s="36"/>
      <c r="G49" s="36"/>
      <c r="H49" s="35"/>
      <c r="I49" s="36"/>
      <c r="J49" s="36"/>
      <c r="K49" s="36"/>
      <c r="L49" s="36"/>
      <c r="M49" s="36"/>
      <c r="N49" s="36"/>
      <c r="O49" s="36"/>
      <c r="P49" s="36"/>
      <c r="Q49" s="36"/>
      <c r="R49" s="36"/>
      <c r="S49" s="36"/>
      <c r="T49" s="36"/>
      <c r="U49" s="36"/>
      <c r="V49" s="36"/>
    </row>
    <row r="50" spans="2:22">
      <c r="B50" s="35"/>
      <c r="C50" s="35"/>
      <c r="D50" s="36"/>
      <c r="E50" s="36"/>
      <c r="F50" s="36"/>
      <c r="G50" s="36"/>
      <c r="H50" s="35"/>
      <c r="I50" s="36"/>
      <c r="J50" s="36"/>
      <c r="K50" s="36"/>
      <c r="L50" s="36"/>
      <c r="M50" s="36"/>
      <c r="N50" s="36"/>
      <c r="O50" s="36"/>
      <c r="P50" s="36"/>
      <c r="Q50" s="36"/>
      <c r="R50" s="36"/>
      <c r="S50" s="36"/>
      <c r="T50" s="36"/>
      <c r="U50" s="36"/>
      <c r="V50" s="36"/>
    </row>
    <row r="51" spans="2:22">
      <c r="B51" s="35"/>
      <c r="C51" s="35"/>
      <c r="D51" s="36"/>
      <c r="E51" s="36"/>
      <c r="F51" s="36"/>
      <c r="G51" s="36"/>
      <c r="H51" s="35"/>
      <c r="I51" s="36"/>
      <c r="J51" s="36"/>
      <c r="K51" s="36"/>
      <c r="L51" s="36"/>
      <c r="M51" s="36"/>
      <c r="N51" s="36"/>
      <c r="O51" s="36"/>
      <c r="P51" s="36"/>
      <c r="Q51" s="36"/>
      <c r="R51" s="36"/>
      <c r="S51" s="36"/>
      <c r="T51" s="36"/>
      <c r="U51" s="36"/>
      <c r="V51" s="36"/>
    </row>
    <row r="52" spans="2:22">
      <c r="B52" s="35"/>
      <c r="C52" s="35"/>
      <c r="D52" s="36"/>
      <c r="E52" s="36"/>
      <c r="F52" s="36"/>
      <c r="G52" s="36"/>
      <c r="H52" s="35"/>
      <c r="I52" s="36"/>
      <c r="J52" s="36"/>
      <c r="K52" s="36"/>
      <c r="L52" s="36"/>
      <c r="M52" s="36"/>
      <c r="N52" s="36"/>
      <c r="O52" s="36"/>
      <c r="P52" s="36"/>
      <c r="Q52" s="36"/>
      <c r="R52" s="36"/>
      <c r="S52" s="36"/>
      <c r="T52" s="36"/>
      <c r="U52" s="36"/>
      <c r="V52" s="36"/>
    </row>
    <row r="53" spans="2:22">
      <c r="B53" s="35"/>
      <c r="C53" s="35"/>
      <c r="D53" s="36"/>
      <c r="E53" s="36"/>
      <c r="F53" s="36"/>
      <c r="G53" s="36"/>
      <c r="H53" s="35"/>
      <c r="I53" s="36"/>
      <c r="J53" s="36"/>
      <c r="K53" s="36"/>
      <c r="L53" s="36"/>
      <c r="M53" s="36"/>
      <c r="N53" s="36"/>
      <c r="O53" s="36"/>
      <c r="P53" s="36"/>
      <c r="Q53" s="36"/>
      <c r="R53" s="36"/>
      <c r="S53" s="36"/>
      <c r="T53" s="36"/>
      <c r="U53" s="36"/>
      <c r="V53" s="36"/>
    </row>
    <row r="54" spans="2:22">
      <c r="B54" s="35"/>
      <c r="C54" s="35"/>
      <c r="D54" s="36"/>
      <c r="E54" s="36"/>
      <c r="F54" s="36"/>
      <c r="G54" s="36"/>
      <c r="H54" s="35"/>
      <c r="I54" s="36"/>
      <c r="J54" s="36"/>
      <c r="K54" s="36"/>
      <c r="L54" s="36"/>
      <c r="M54" s="36"/>
      <c r="N54" s="36"/>
      <c r="O54" s="36"/>
      <c r="P54" s="36"/>
      <c r="Q54" s="36"/>
      <c r="R54" s="36"/>
      <c r="S54" s="36"/>
      <c r="T54" s="36"/>
      <c r="U54" s="36"/>
      <c r="V54" s="36"/>
    </row>
    <row r="55" spans="2:22">
      <c r="B55" s="35"/>
      <c r="C55" s="35"/>
      <c r="D55" s="36"/>
      <c r="E55" s="36"/>
      <c r="F55" s="36"/>
      <c r="G55" s="36"/>
      <c r="H55" s="35"/>
      <c r="I55" s="36"/>
      <c r="J55" s="36"/>
      <c r="K55" s="36"/>
      <c r="L55" s="36"/>
      <c r="M55" s="36"/>
      <c r="N55" s="36"/>
      <c r="O55" s="36"/>
      <c r="P55" s="36"/>
      <c r="Q55" s="36"/>
      <c r="R55" s="36"/>
      <c r="S55" s="36"/>
      <c r="T55" s="36"/>
      <c r="U55" s="36"/>
      <c r="V55" s="36"/>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C19" sqref="C19"/>
    </sheetView>
  </sheetViews>
  <sheetFormatPr baseColWidth="10" defaultRowHeight="13" x14ac:dyDescent="0"/>
  <cols>
    <col min="1" max="1" width="8.5" style="6" customWidth="1"/>
    <col min="2" max="2" width="33.6640625" style="39" bestFit="1" customWidth="1"/>
    <col min="3" max="4" width="14.5" style="39" bestFit="1" customWidth="1"/>
    <col min="5" max="7" width="13.1640625" style="39" bestFit="1" customWidth="1"/>
    <col min="8" max="8" width="2.83203125" style="40" customWidth="1"/>
    <col min="9" max="9" width="40.33203125" style="39" customWidth="1"/>
    <col min="10" max="10" width="67.1640625" style="39" bestFit="1" customWidth="1"/>
    <col min="11" max="16384" width="10.83203125" style="39"/>
  </cols>
  <sheetData>
    <row r="1" spans="1:10" ht="26">
      <c r="A1" s="5" t="s">
        <v>15</v>
      </c>
      <c r="B1" s="6"/>
      <c r="C1" s="32" t="s">
        <v>88</v>
      </c>
      <c r="D1" s="32" t="s">
        <v>89</v>
      </c>
      <c r="F1" s="10" t="s">
        <v>90</v>
      </c>
      <c r="G1" s="10" t="s">
        <v>91</v>
      </c>
    </row>
    <row r="2" spans="1:10">
      <c r="B2" s="41" t="s">
        <v>83</v>
      </c>
      <c r="I2" s="42" t="s">
        <v>93</v>
      </c>
    </row>
    <row r="3" spans="1:10">
      <c r="B3" s="41" t="s">
        <v>123</v>
      </c>
      <c r="I3" s="43" t="s">
        <v>114</v>
      </c>
    </row>
    <row r="4" spans="1:10">
      <c r="B4" s="41" t="s">
        <v>124</v>
      </c>
    </row>
    <row r="5" spans="1:10">
      <c r="B5" s="41" t="s">
        <v>81</v>
      </c>
      <c r="I5" s="31" t="s">
        <v>111</v>
      </c>
    </row>
    <row r="6" spans="1:10">
      <c r="B6" s="41" t="s">
        <v>125</v>
      </c>
      <c r="I6" s="39" t="s">
        <v>112</v>
      </c>
      <c r="J6" s="39" t="s">
        <v>113</v>
      </c>
    </row>
    <row r="7" spans="1:10">
      <c r="B7" s="41" t="s">
        <v>126</v>
      </c>
      <c r="I7" s="44" t="s">
        <v>115</v>
      </c>
      <c r="J7" s="39" t="s">
        <v>127</v>
      </c>
    </row>
    <row r="8" spans="1:10">
      <c r="B8" s="41" t="s">
        <v>128</v>
      </c>
    </row>
    <row r="9" spans="1:10">
      <c r="B9" s="41" t="s">
        <v>82</v>
      </c>
    </row>
    <row r="10" spans="1:10">
      <c r="B10" s="41" t="s">
        <v>92</v>
      </c>
    </row>
    <row r="11" spans="1:10">
      <c r="B11" s="41"/>
    </row>
    <row r="12" spans="1:10">
      <c r="B12" s="41"/>
    </row>
    <row r="13" spans="1:10">
      <c r="B13" s="41"/>
      <c r="C13" s="45"/>
    </row>
    <row r="14" spans="1:10">
      <c r="B14" s="41"/>
      <c r="C14" s="45"/>
    </row>
    <row r="15" spans="1:10">
      <c r="B15" s="41" t="s">
        <v>14</v>
      </c>
      <c r="C15" s="46"/>
    </row>
    <row r="19" spans="1:5">
      <c r="C19" s="29" t="s">
        <v>105</v>
      </c>
      <c r="D19" s="29" t="s">
        <v>107</v>
      </c>
      <c r="E19" s="29" t="s">
        <v>106</v>
      </c>
    </row>
    <row r="20" spans="1:5" ht="26">
      <c r="A20" s="5" t="s">
        <v>16</v>
      </c>
      <c r="B20" s="47" t="s">
        <v>129</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workbookViewId="0">
      <selection activeCell="C7" sqref="C7"/>
    </sheetView>
  </sheetViews>
  <sheetFormatPr baseColWidth="10" defaultRowHeight="12" x14ac:dyDescent="0"/>
  <cols>
    <col min="1" max="1" width="4.83203125" style="13" bestFit="1" customWidth="1"/>
    <col min="2" max="2" width="59.6640625" style="15" customWidth="1"/>
    <col min="3" max="3" width="88.5" style="13" customWidth="1"/>
    <col min="4" max="4" width="21.6640625" style="13" customWidth="1"/>
    <col min="5" max="5" width="28.5" style="13" bestFit="1" customWidth="1"/>
    <col min="6" max="6" width="29.5" style="13" bestFit="1" customWidth="1"/>
    <col min="7" max="7" width="28.83203125" style="13" customWidth="1"/>
    <col min="8" max="8" width="17.33203125" style="13" customWidth="1"/>
    <col min="9" max="9" width="10.83203125" style="13"/>
    <col min="10" max="10" width="11.83203125" style="13" bestFit="1" customWidth="1"/>
    <col min="11" max="11" width="3.1640625" style="13" bestFit="1" customWidth="1"/>
    <col min="12" max="12" width="16.33203125" style="13" bestFit="1" customWidth="1"/>
    <col min="13" max="14" width="25.5" style="13" bestFit="1" customWidth="1"/>
    <col min="15" max="16384" width="10.83203125" style="13"/>
  </cols>
  <sheetData>
    <row r="1" spans="1:8">
      <c r="B1" s="14" t="s">
        <v>46</v>
      </c>
    </row>
    <row r="2" spans="1:8">
      <c r="B2" s="15" t="s">
        <v>47</v>
      </c>
      <c r="C2" s="13" t="s">
        <v>48</v>
      </c>
      <c r="D2" s="2"/>
    </row>
    <row r="3" spans="1:8">
      <c r="B3" s="15" t="s">
        <v>49</v>
      </c>
      <c r="C3" s="13" t="s">
        <v>50</v>
      </c>
      <c r="D3" s="2"/>
    </row>
    <row r="4" spans="1:8">
      <c r="D4" s="2"/>
    </row>
    <row r="5" spans="1:8">
      <c r="D5" s="11"/>
    </row>
    <row r="6" spans="1:8">
      <c r="A6" s="13" t="s">
        <v>51</v>
      </c>
      <c r="B6" s="16" t="s">
        <v>52</v>
      </c>
      <c r="D6" s="11"/>
    </row>
    <row r="7" spans="1:8" ht="24">
      <c r="A7" s="13">
        <v>1</v>
      </c>
      <c r="B7" s="33" t="s">
        <v>116</v>
      </c>
      <c r="C7" s="30" t="s">
        <v>1</v>
      </c>
      <c r="D7" s="11"/>
    </row>
    <row r="8" spans="1:8">
      <c r="A8" s="13">
        <v>2</v>
      </c>
      <c r="B8" s="15" t="s">
        <v>53</v>
      </c>
      <c r="D8" s="11"/>
    </row>
    <row r="9" spans="1:8">
      <c r="A9" s="13">
        <v>3</v>
      </c>
      <c r="B9" s="18" t="s">
        <v>54</v>
      </c>
      <c r="D9" s="11"/>
    </row>
    <row r="10" spans="1:8">
      <c r="B10" s="18" t="s">
        <v>72</v>
      </c>
      <c r="C10" s="48" t="s">
        <v>130</v>
      </c>
      <c r="D10" s="11"/>
    </row>
    <row r="11" spans="1:8">
      <c r="B11" s="18"/>
      <c r="C11" s="49"/>
      <c r="D11" s="11"/>
    </row>
    <row r="12" spans="1:8">
      <c r="B12" s="18"/>
      <c r="D12" s="11"/>
    </row>
    <row r="13" spans="1:8">
      <c r="A13" s="13">
        <v>4</v>
      </c>
      <c r="B13" s="18" t="s">
        <v>55</v>
      </c>
      <c r="C13" s="13" t="str">
        <f>CONCATENATE("/usr/local/bedtools/latest/bin/bedtools sort -i ",C10,".bed &gt; ",C10,".sort.bed")</f>
        <v>/usr/local/bedtools/latest/bin/bedtools sort -i example_combined.bed &gt; example_combined.sort.bed</v>
      </c>
      <c r="D13" s="11"/>
    </row>
    <row r="14" spans="1:8">
      <c r="C14" s="13" t="str">
        <f>CONCATENATE("/usr/local/bedtools/latest/bin/bedtools merge -i ",C10,".sort.bed &gt; ",C10,".merged.bed")</f>
        <v>/usr/local/bedtools/latest/bin/bedtools merge -i example_combined.sort.bed &gt; example_combined.merged.bed</v>
      </c>
    </row>
    <row r="16" spans="1:8">
      <c r="F16" s="21" t="s">
        <v>73</v>
      </c>
      <c r="G16" s="21" t="s">
        <v>74</v>
      </c>
      <c r="H16" s="21" t="s">
        <v>75</v>
      </c>
    </row>
    <row r="17" spans="1:17">
      <c r="A17" s="13">
        <v>5</v>
      </c>
      <c r="B17" s="18" t="s">
        <v>56</v>
      </c>
      <c r="C17" s="13" t="str">
        <f>CONCATENATE("/usr/local/bedtools/latest/bin/bedtools intersect -abam ",F17," -b ",$C$10,".merged.bed &gt; ",G17)</f>
        <v>/usr/local/bedtools/latest/bin/bedtools intersect -abam cMyc.merged.bam -b example_combined.merged.bed &gt; cMyc_pValueX.merged.bam</v>
      </c>
      <c r="F17" s="27" t="s">
        <v>84</v>
      </c>
      <c r="G17" s="26" t="s">
        <v>94</v>
      </c>
      <c r="H17" s="26" t="s">
        <v>77</v>
      </c>
    </row>
    <row r="18" spans="1:17">
      <c r="C18" s="13" t="str">
        <f>CONCATENATE("/usr/local/bedtools/latest/bin/bedtools intersect -abam ",F18," -b ",$C$10,".merged.bed &gt; ",G18)</f>
        <v>/usr/local/bedtools/latest/bin/bedtools intersect -abam Nmyc.merged.bam -b example_combined.merged.bed &gt; Nmyc_pValueX.merged.bam</v>
      </c>
      <c r="F18" s="27" t="s">
        <v>85</v>
      </c>
      <c r="G18" s="26" t="s">
        <v>95</v>
      </c>
      <c r="H18" s="26" t="s">
        <v>78</v>
      </c>
    </row>
    <row r="19" spans="1:17">
      <c r="C19" s="13" t="str">
        <f>CONCATENATE("/usr/local/bedtools/latest/bin/bedtools intersect -abam WCE_wt.merged.bam -b ",$C$10,".merged.bed &gt; ",G19)</f>
        <v>/usr/local/bedtools/latest/bin/bedtools intersect -abam WCE_wt.merged.bam -b example_combined.merged.bed &gt; WCE_pValueX.merged.bam</v>
      </c>
      <c r="D19" s="17"/>
      <c r="F19" s="27" t="s">
        <v>86</v>
      </c>
      <c r="G19" s="26" t="s">
        <v>96</v>
      </c>
      <c r="H19" s="26" t="s">
        <v>10</v>
      </c>
    </row>
    <row r="20" spans="1:17">
      <c r="D20" s="17"/>
    </row>
    <row r="21" spans="1:17">
      <c r="B21" s="14" t="s">
        <v>57</v>
      </c>
      <c r="C21" s="20" t="s">
        <v>58</v>
      </c>
      <c r="D21" s="17"/>
      <c r="J21" s="21" t="s">
        <v>71</v>
      </c>
      <c r="L21" s="21" t="s">
        <v>70</v>
      </c>
    </row>
    <row r="22" spans="1:17" ht="25">
      <c r="A22" s="13">
        <v>6</v>
      </c>
      <c r="B22" s="18" t="s">
        <v>59</v>
      </c>
      <c r="C22" s="19" t="str">
        <f>CONCATENATE("time python2.7 /usr/local/macs2/latest/bin/macs2 randsample -t ",G17," -n 1")</f>
        <v>time python2.7 /usr/local/macs2/latest/bin/macs2 randsample -t cMyc_pValueX.merged.bam -n 1</v>
      </c>
      <c r="D22" s="17"/>
      <c r="E22" s="19" t="str">
        <f>CONCATENATE("time python2.7 /usr/local/macs2/latest/bin/macs2 randsample -t ",G17," -n ",$J$22)</f>
        <v>time python2.7 /usr/local/macs2/latest/bin/macs2 randsample -t cMyc_pValueX.merged.bam -n 2976182</v>
      </c>
      <c r="J22" s="7">
        <v>2976182</v>
      </c>
      <c r="K22" s="13" t="s">
        <v>0</v>
      </c>
      <c r="L22" s="13" t="s">
        <v>108</v>
      </c>
      <c r="M22" s="13" t="str">
        <f>CONCATENATE(H17,"_sub.bed")</f>
        <v>cMyc_sub.bed</v>
      </c>
      <c r="N22" s="13" t="str">
        <f>CONCATENATE(K22," ",L22," ",M22)</f>
        <v>mv rand1_4.sh.o5013081 cMyc_sub.bed</v>
      </c>
    </row>
    <row r="23" spans="1:17">
      <c r="C23" s="19" t="str">
        <f>CONCATENATE("time python2.7 /usr/local/macs2/latest/bin/macs2 randsample -t ",G18," -n 1")</f>
        <v>time python2.7 /usr/local/macs2/latest/bin/macs2 randsample -t Nmyc_pValueX.merged.bam -n 1</v>
      </c>
      <c r="E23" s="19" t="str">
        <f>CONCATENATE("time python2.7 /usr/local/macs2/latest/bin/macs2 randsample -t ",G18," -n ",$J$22)</f>
        <v>time python2.7 /usr/local/macs2/latest/bin/macs2 randsample -t Nmyc_pValueX.merged.bam -n 2976182</v>
      </c>
      <c r="K23" s="13" t="s">
        <v>0</v>
      </c>
      <c r="L23" s="13" t="s">
        <v>109</v>
      </c>
      <c r="M23" s="13" t="str">
        <f>CONCATENATE(H18,"_sub.bed")</f>
        <v>Nmyc_sub.bed</v>
      </c>
      <c r="N23" s="13" t="str">
        <f>CONCATENATE(K23," ",L23," ",M23)</f>
        <v>mv rand1_5.sh.o5013512 Nmyc_sub.bed</v>
      </c>
    </row>
    <row r="24" spans="1:17" ht="13">
      <c r="C24" s="19" t="str">
        <f>CONCATENATE("time python2.7 /usr/local/macs2/latest/bin/macs2 randsample -t ",G19," -n 1")</f>
        <v>time python2.7 /usr/local/macs2/latest/bin/macs2 randsample -t WCE_pValueX.merged.bam -n 1</v>
      </c>
      <c r="D24" s="23"/>
      <c r="E24" s="19" t="str">
        <f>CONCATENATE("time python2.7 /usr/local/macs2/latest/bin/macs2 randsample -t ",G19," -n ",$J$22)</f>
        <v>time python2.7 /usr/local/macs2/latest/bin/macs2 randsample -t WCE_pValueX.merged.bam -n 2976182</v>
      </c>
      <c r="F24" s="22"/>
      <c r="G24" s="22"/>
      <c r="H24" s="22"/>
      <c r="I24" s="22"/>
      <c r="J24" s="24"/>
      <c r="K24" s="22" t="s">
        <v>0</v>
      </c>
      <c r="L24" s="22" t="s">
        <v>110</v>
      </c>
      <c r="M24" s="13" t="str">
        <f>CONCATENATE(H19,"_sub.bed")</f>
        <v>WCE_sub.bed</v>
      </c>
      <c r="N24" s="13" t="str">
        <f t="shared" ref="N24" si="0">CONCATENATE(K24," ",L24," ",M24)</f>
        <v>mv rand1_6.sh.o5013518 WCE_sub.bed</v>
      </c>
      <c r="O24" s="22"/>
      <c r="P24" s="22"/>
      <c r="Q24" s="22"/>
    </row>
    <row r="25" spans="1:17">
      <c r="C25" s="19"/>
      <c r="D25" s="22"/>
      <c r="E25" s="19"/>
      <c r="F25" s="22"/>
      <c r="G25" s="22"/>
      <c r="H25" s="22"/>
      <c r="I25" s="22"/>
      <c r="J25" s="22"/>
    </row>
    <row r="26" spans="1:17">
      <c r="I26" s="21"/>
    </row>
    <row r="27" spans="1:17" ht="24">
      <c r="A27" s="13">
        <v>7</v>
      </c>
      <c r="B27" s="18" t="s">
        <v>60</v>
      </c>
      <c r="C27" s="13" t="str">
        <f>CONCATENATE("time python2.7 /usr/local/macs2/latest/bin/macs2 callpeak -t ",M22," -f BED -g mm --keep-dup 1  -n cMyc_noWCE -B -p 0.000001 -m 3 100 --broad --broad-cutoff 0.00001")</f>
        <v>time python2.7 /usr/local/macs2/latest/bin/macs2 callpeak -t cMyc_sub.bed -f BED -g mm --keep-dup 1  -n cMyc_noWCE -B -p 0.000001 -m 3 100 --broad --broad-cutoff 0.00001</v>
      </c>
    </row>
    <row r="28" spans="1:17">
      <c r="B28" s="28" t="s">
        <v>87</v>
      </c>
      <c r="C28" s="13" t="str">
        <f>CONCATENATE("time python2.7 /usr/local/macs2/latest/bin/macs2 callpeak -t ",M23," -f BED -g mm --keep-dup 1  -n Nmyc_noWCE -B -p 0.000001 -m 3 100 --broad --broad-cutoff 0.00001")</f>
        <v>time python2.7 /usr/local/macs2/latest/bin/macs2 callpeak -t Nmyc_sub.bed -f BED -g mm --keep-dup 1  -n Nmyc_noWCE -B -p 0.000001 -m 3 100 --broad --broad-cutoff 0.00001</v>
      </c>
    </row>
    <row r="29" spans="1:17">
      <c r="B29" s="18"/>
    </row>
    <row r="30" spans="1:17">
      <c r="B30" s="18" t="s">
        <v>76</v>
      </c>
      <c r="C30" s="25" t="str">
        <f>CONCATENATE("time python2.7 /usr/local/macs2/latest/bin/macs2 callpeak -t ",M22," -c ", M24," -f BED -g mm --keep-dup 1  -n cMyc_WCE -B --nomodel --shiftsize 200 -p 0.001 --broad --broad-cutoff 0.01")</f>
        <v>time python2.7 /usr/local/macs2/latest/bin/macs2 callpeak -t cMyc_sub.bed -c WCE_sub.bed -f BED -g mm --keep-dup 1  -n cMyc_WCE -B --nomodel --shiftsize 200 -p 0.001 --broad --broad-cutoff 0.01</v>
      </c>
    </row>
    <row r="31" spans="1:17">
      <c r="B31" s="18"/>
      <c r="C31" s="25" t="str">
        <f>CONCATENATE("time python2.7 /usr/local/macs2/latest/bin/macs2 callpeak -t ",M23," -c ", M24," -f BED -g mm --keep-dup 1  -n Nmyc_WCE -B --nomodel --shiftsize 200 -p 0.001 --broad --broad-cutoff 0.01")</f>
        <v>time python2.7 /usr/local/macs2/latest/bin/macs2 callpeak -t Nmyc_sub.bed -c WCE_sub.bed -f BED -g mm --keep-dup 1  -n Nmyc_WCE -B --nomodel --shiftsize 200 -p 0.001 --broad --broad-cutoff 0.01</v>
      </c>
    </row>
    <row r="32" spans="1:17">
      <c r="B32" s="18"/>
      <c r="C32" s="22"/>
    </row>
    <row r="33" spans="1:6">
      <c r="B33" s="18"/>
    </row>
    <row r="34" spans="1:6">
      <c r="B34" s="18"/>
    </row>
    <row r="35" spans="1:6">
      <c r="A35" s="13">
        <v>8</v>
      </c>
      <c r="B35" s="15" t="s">
        <v>61</v>
      </c>
      <c r="C35" s="25" t="s">
        <v>97</v>
      </c>
    </row>
    <row r="36" spans="1:6">
      <c r="C36" s="25" t="s">
        <v>98</v>
      </c>
    </row>
    <row r="37" spans="1:6">
      <c r="C37" s="25" t="s">
        <v>99</v>
      </c>
    </row>
    <row r="38" spans="1:6">
      <c r="C38" s="25" t="s">
        <v>100</v>
      </c>
    </row>
    <row r="39" spans="1:6">
      <c r="E39" s="25"/>
      <c r="F39" s="25"/>
    </row>
    <row r="40" spans="1:6">
      <c r="A40" s="13">
        <v>9</v>
      </c>
      <c r="B40" s="15" t="s">
        <v>62</v>
      </c>
      <c r="C40" s="25" t="s">
        <v>102</v>
      </c>
      <c r="E40" s="25"/>
    </row>
    <row r="41" spans="1:6">
      <c r="B41" s="15" t="s">
        <v>63</v>
      </c>
      <c r="C41" s="25" t="s">
        <v>101</v>
      </c>
      <c r="E41" s="25"/>
    </row>
    <row r="42" spans="1:6">
      <c r="C42" s="25" t="s">
        <v>103</v>
      </c>
      <c r="E42" s="25"/>
    </row>
    <row r="43" spans="1:6">
      <c r="C43" s="25" t="s">
        <v>104</v>
      </c>
      <c r="E43" s="25"/>
    </row>
    <row r="44" spans="1:6">
      <c r="E44" s="25"/>
    </row>
    <row r="46" spans="1:6" ht="24">
      <c r="A46" s="13">
        <v>10</v>
      </c>
      <c r="B46" s="15" t="s">
        <v>64</v>
      </c>
    </row>
    <row r="47" spans="1:6">
      <c r="B47" s="15" t="s">
        <v>65</v>
      </c>
    </row>
    <row r="54" spans="2:2">
      <c r="B54" s="15" t="s">
        <v>66</v>
      </c>
    </row>
    <row r="55" spans="2:2">
      <c r="B55" s="15" t="s">
        <v>67</v>
      </c>
    </row>
    <row r="57" spans="2:2">
      <c r="B57" s="14" t="s">
        <v>68</v>
      </c>
    </row>
    <row r="58" spans="2:2" ht="24">
      <c r="B58" s="15" t="s">
        <v>69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Bowtie2</vt:lpstr>
      <vt:lpstr>samtools_merge</vt:lpstr>
      <vt:lpstr>MACS2</vt:lpstr>
      <vt:lpstr>R_filter_1</vt:lpstr>
      <vt:lpstr>R_filter_2</vt:lpstr>
      <vt:lpstr>macs2out</vt:lpstr>
      <vt:lpstr>Notes_Kit</vt:lpstr>
    </vt:vector>
  </TitlesOfParts>
  <Company>UGA BMB Dalton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Chappell</dc:creator>
  <cp:lastModifiedBy>James</cp:lastModifiedBy>
  <dcterms:created xsi:type="dcterms:W3CDTF">2013-11-24T16:56:15Z</dcterms:created>
  <dcterms:modified xsi:type="dcterms:W3CDTF">2015-04-11T00:11:34Z</dcterms:modified>
</cp:coreProperties>
</file>