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8720" yWindow="0" windowWidth="33300" windowHeight="12520" tabRatio="669" activeTab="6"/>
  </bookViews>
  <sheets>
    <sheet name="gunzip" sheetId="23" r:id="rId1"/>
    <sheet name="Bowtie2" sheetId="12" r:id="rId2"/>
    <sheet name="samtools_merge" sheetId="24" r:id="rId3"/>
    <sheet name="macs2subs" sheetId="25" r:id="rId4"/>
    <sheet name="R_filter_1" sheetId="19" r:id="rId5"/>
    <sheet name="R_filter_2" sheetId="20" r:id="rId6"/>
    <sheet name="macs2out" sheetId="18" r:id="rId7"/>
    <sheet name="Notes_Kit" sheetId="22"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0" i="25" l="1"/>
  <c r="E29" i="25"/>
  <c r="E28" i="25"/>
  <c r="E27" i="25"/>
  <c r="L21" i="25"/>
  <c r="N21" i="25"/>
  <c r="L15" i="25"/>
  <c r="N15" i="25"/>
  <c r="L10" i="25"/>
  <c r="N10" i="25"/>
  <c r="L4" i="25"/>
  <c r="N4" i="25"/>
  <c r="H16" i="24"/>
  <c r="H12" i="24"/>
  <c r="H8" i="24"/>
  <c r="H4" i="24"/>
  <c r="J16" i="18"/>
  <c r="J14" i="18"/>
  <c r="J15" i="18"/>
  <c r="J13" i="18"/>
  <c r="J8" i="18"/>
  <c r="J9" i="18"/>
  <c r="J10" i="18"/>
  <c r="J7" i="18"/>
  <c r="H83" i="19"/>
  <c r="H80" i="19"/>
  <c r="G75" i="19"/>
  <c r="H75" i="19"/>
  <c r="G74" i="19"/>
  <c r="H74" i="19"/>
  <c r="G72" i="19"/>
  <c r="H72" i="19"/>
  <c r="G70" i="19"/>
  <c r="H70" i="19"/>
  <c r="G68" i="19"/>
  <c r="H68" i="19"/>
  <c r="G67" i="19"/>
  <c r="H67" i="19"/>
  <c r="H62" i="19"/>
  <c r="H59" i="19"/>
  <c r="G54" i="19"/>
  <c r="H54" i="19"/>
  <c r="G53" i="19"/>
  <c r="H53" i="19"/>
  <c r="G51" i="19"/>
  <c r="H51" i="19"/>
  <c r="G49" i="19"/>
  <c r="H49" i="19"/>
  <c r="G47" i="19"/>
  <c r="H47" i="19"/>
  <c r="G46" i="19"/>
  <c r="H46" i="19"/>
  <c r="H64" i="20"/>
  <c r="H63" i="20"/>
  <c r="H62" i="20"/>
  <c r="I61" i="20"/>
  <c r="H61" i="20"/>
  <c r="I60" i="20"/>
  <c r="I59" i="20"/>
  <c r="H59" i="20"/>
  <c r="I58" i="20"/>
  <c r="H58" i="20"/>
  <c r="I56" i="20"/>
  <c r="I55" i="20"/>
  <c r="H54" i="20"/>
  <c r="I53" i="20"/>
  <c r="H52" i="20"/>
  <c r="I51" i="20"/>
  <c r="H48" i="20"/>
  <c r="H47" i="20"/>
  <c r="H46" i="20"/>
  <c r="I45" i="20"/>
  <c r="H45" i="20"/>
  <c r="I44" i="20"/>
  <c r="I43" i="20"/>
  <c r="H43" i="20"/>
  <c r="I42" i="20"/>
  <c r="H42" i="20"/>
  <c r="I40" i="20"/>
  <c r="I39" i="20"/>
  <c r="H38" i="20"/>
  <c r="I37" i="20"/>
  <c r="H36" i="20"/>
  <c r="I35" i="20"/>
  <c r="H32" i="20"/>
  <c r="H31" i="20"/>
  <c r="H30" i="20"/>
  <c r="I29" i="20"/>
  <c r="H29" i="20"/>
  <c r="I28" i="20"/>
  <c r="I27" i="20"/>
  <c r="H27" i="20"/>
  <c r="I26" i="20"/>
  <c r="H26" i="20"/>
  <c r="I24" i="20"/>
  <c r="I23" i="20"/>
  <c r="H22" i="20"/>
  <c r="I21" i="20"/>
  <c r="H20" i="20"/>
  <c r="I19" i="20"/>
  <c r="H16" i="20"/>
  <c r="I13" i="20"/>
  <c r="H15" i="20"/>
  <c r="I12" i="20"/>
  <c r="H14" i="20"/>
  <c r="I11" i="20"/>
  <c r="H13" i="20"/>
  <c r="I10" i="20"/>
  <c r="H10" i="20"/>
  <c r="I7" i="20"/>
  <c r="H11" i="20"/>
  <c r="I8" i="20"/>
  <c r="H6" i="20"/>
  <c r="I5" i="20"/>
  <c r="H4" i="20"/>
  <c r="I3" i="20"/>
  <c r="G25" i="19"/>
  <c r="H25" i="19"/>
  <c r="G26" i="19"/>
  <c r="H26" i="19"/>
  <c r="G28" i="19"/>
  <c r="H28" i="19"/>
  <c r="G30" i="19"/>
  <c r="H30" i="19"/>
  <c r="G32" i="19"/>
  <c r="H32" i="19"/>
  <c r="G33" i="19"/>
  <c r="H33" i="19"/>
  <c r="H38" i="19"/>
  <c r="H41" i="19"/>
  <c r="I66" i="20"/>
  <c r="H17" i="19"/>
  <c r="H20" i="19"/>
  <c r="G9" i="19"/>
  <c r="G7" i="19"/>
  <c r="G4" i="19"/>
  <c r="G12" i="19"/>
  <c r="G11" i="19"/>
  <c r="G5" i="19"/>
  <c r="M22" i="22"/>
  <c r="N22" i="22"/>
  <c r="C18" i="22"/>
  <c r="M23" i="22"/>
  <c r="C28" i="22"/>
  <c r="C27" i="22"/>
  <c r="M24" i="22"/>
  <c r="C31" i="22"/>
  <c r="C30" i="22"/>
  <c r="E22" i="22"/>
  <c r="C17" i="22"/>
  <c r="C24" i="22"/>
  <c r="N24" i="22"/>
  <c r="E24" i="22"/>
  <c r="C19" i="22"/>
  <c r="C22" i="22"/>
  <c r="C14" i="22"/>
  <c r="C13" i="22"/>
  <c r="E23" i="22"/>
  <c r="C23" i="22"/>
  <c r="N23" i="22"/>
  <c r="H12" i="19"/>
  <c r="H11" i="19"/>
  <c r="H9" i="19"/>
  <c r="H7" i="19"/>
  <c r="H5" i="19"/>
  <c r="H4" i="19"/>
  <c r="K6" i="12"/>
  <c r="K5" i="12"/>
  <c r="K4" i="12"/>
  <c r="K8" i="12"/>
  <c r="K7" i="12"/>
  <c r="K10" i="12"/>
</calcChain>
</file>

<file path=xl/sharedStrings.xml><?xml version="1.0" encoding="utf-8"?>
<sst xmlns="http://schemas.openxmlformats.org/spreadsheetml/2006/main" count="577" uniqueCount="239">
  <si>
    <t>samtools merge</t>
  </si>
  <si>
    <t>.bam</t>
  </si>
  <si>
    <t>mv</t>
  </si>
  <si>
    <t>qsub -q rcc-30d</t>
  </si>
  <si>
    <t>bowtie2 -p 4 --local -N 1 --phred33 -x /db/bowtie2/11192013/mm9</t>
  </si>
  <si>
    <t>-S</t>
  </si>
  <si>
    <t>samtools view -bS -h -F 4</t>
  </si>
  <si>
    <t>&gt;</t>
  </si>
  <si>
    <t>.fastq</t>
  </si>
  <si>
    <t>.sam</t>
  </si>
  <si>
    <t>.sorted</t>
  </si>
  <si>
    <t>samtools sort</t>
  </si>
  <si>
    <t>.sh</t>
  </si>
  <si>
    <t>bt1</t>
  </si>
  <si>
    <t>Output</t>
  </si>
  <si>
    <t>Input1</t>
  </si>
  <si>
    <t>Input2</t>
  </si>
  <si>
    <t>Input3</t>
  </si>
  <si>
    <t>#!/bin/sh</t>
  </si>
  <si>
    <t>cd .</t>
  </si>
  <si>
    <t>Command</t>
  </si>
  <si>
    <t>Input</t>
  </si>
  <si>
    <t>WCE</t>
  </si>
  <si>
    <t>options</t>
  </si>
  <si>
    <t>out_name</t>
  </si>
  <si>
    <t>pName</t>
  </si>
  <si>
    <t>pValue</t>
  </si>
  <si>
    <t>broad pValue</t>
  </si>
  <si>
    <t>-c</t>
  </si>
  <si>
    <t xml:space="preserve">-f BAM -g mm --keep-dup 1 </t>
  </si>
  <si>
    <t>-n</t>
  </si>
  <si>
    <t>-B --nomodel --shiftsize 200 -p</t>
  </si>
  <si>
    <t>--broad --broad-cutoff</t>
  </si>
  <si>
    <t>#!/bin/bash</t>
  </si>
  <si>
    <t>rm</t>
  </si>
  <si>
    <t>#</t>
  </si>
  <si>
    <t>1</t>
  </si>
  <si>
    <t>macs2</t>
  </si>
  <si>
    <t>macs1</t>
  </si>
  <si>
    <t>merge1</t>
  </si>
  <si>
    <t># unique mapped reads (bt2)</t>
  </si>
  <si>
    <t>First MACS</t>
  </si>
  <si>
    <t>2nd MACS</t>
  </si>
  <si>
    <t>R script saved as JamesExample.R</t>
  </si>
  <si>
    <t>PART1: 1.R</t>
  </si>
  <si>
    <t>input</t>
  </si>
  <si>
    <t>#READ IN DATA into R</t>
  </si>
  <si>
    <t>_broad_peaks.bed = read.table("</t>
  </si>
  <si>
    <t>_broad_peaks.bed", header=FALSE)</t>
  </si>
  <si>
    <t>_peaks.encodePeak = read.table("</t>
  </si>
  <si>
    <t>_peaks.encodePeak", header=FALSE)</t>
  </si>
  <si>
    <t>#column5 (V5) in the broad peak file has the most significant log10P value from the narrow peaks that make it up, this would be equivalent to column8 (V8) of the encode peak file.</t>
  </si>
  <si>
    <t xml:space="preserve">_broad_peaks.bed = </t>
  </si>
  <si>
    <t>_broad_peaks.bed[,c(1:5)]</t>
  </si>
  <si>
    <t>#the broad peak file lacks FE information.  this needs to be extracted from the encode peak file Column7 (V7)</t>
  </si>
  <si>
    <t xml:space="preserve">_peaks.encodePeak = </t>
  </si>
  <si>
    <t>_peaks.encodePeak[,c(1:4,7)]</t>
  </si>
  <si>
    <t>#write the data out to file, I usually change the ".encodePeak" extension to a "_ENCODEpeak.bed"</t>
  </si>
  <si>
    <t>write.table(</t>
  </si>
  <si>
    <t>_broad_peaks.bed, file = "</t>
  </si>
  <si>
    <t>_broad_peaks.bed", sep = "\t", row.names = FALSE, col.names = FALSE, quote = FALSE)</t>
  </si>
  <si>
    <t>_peaks.encodePeak, file = "</t>
  </si>
  <si>
    <t>_peaks_ENCODEpeak.bed", sep = "\t", row.names = FALSE, col.names = FALSE, quote = FALSE)</t>
  </si>
  <si>
    <t>q(save = "no")</t>
  </si>
  <si>
    <t xml:space="preserve">_broad_peaks.bed -b </t>
  </si>
  <si>
    <t xml:space="preserve">_peaks_ENCODEpeak.bed -wa -wb &gt; </t>
  </si>
  <si>
    <t>_ENCODEandBROAD.bed</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</si>
  <si>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</si>
  <si>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</si>
  <si>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</si>
  <si>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</si>
  <si>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</si>
  <si>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</si>
  <si>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</si>
  <si>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</si>
  <si>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</si>
  <si>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</si>
  <si>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</si>
  <si>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</si>
  <si>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</si>
  <si>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</si>
  <si>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</si>
  <si>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</si>
  <si>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</si>
  <si>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</si>
  <si>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</si>
  <si>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</si>
  <si>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</si>
  <si>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</si>
  <si>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Intersect Scripts</t>
  </si>
  <si>
    <t>Run Rscript commands</t>
  </si>
  <si>
    <t xml:space="preserve">time python2.7 /usr/local/macs2/2.0.10.09132012/bin/macs2 callpeak -t </t>
  </si>
  <si>
    <r>
      <rPr>
        <sz val="10"/>
        <color theme="1"/>
        <rFont val="Courier"/>
        <family val="2"/>
      </rPr>
      <t>/usr/local/bedtools/latest/bin/</t>
    </r>
    <r>
      <rPr>
        <sz val="10"/>
        <color theme="1"/>
        <rFont val="Courier"/>
        <family val="2"/>
      </rPr>
      <t xml:space="preserve">bedtools intersect -a </t>
    </r>
  </si>
  <si>
    <t>questions</t>
  </si>
  <si>
    <t>always use broad peaks?</t>
  </si>
  <si>
    <t>Yes</t>
  </si>
  <si>
    <t>Nearest genes?</t>
  </si>
  <si>
    <t>Use galaxy &amp; windowbed</t>
  </si>
  <si>
    <t>Step</t>
  </si>
  <si>
    <t>DO THIS</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</si>
  <si>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</si>
  <si>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</si>
  <si>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</si>
  <si>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</si>
  <si>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</si>
  <si>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</si>
  <si>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</si>
  <si>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</si>
  <si>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</si>
  <si>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</si>
  <si>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</si>
  <si>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</si>
  <si>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</si>
  <si>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</si>
  <si>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</si>
  <si>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</si>
  <si>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</si>
  <si>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randsamp output</t>
  </si>
  <si>
    <t>min tag#</t>
  </si>
  <si>
    <t>Filter out new (-) coords: Galaxy:filter --&gt; output name</t>
  </si>
  <si>
    <t>input (merged.bam)</t>
  </si>
  <si>
    <t>output (merged.bam)</t>
  </si>
  <si>
    <t>BASENAME</t>
  </si>
  <si>
    <t>with read# normalized WCE</t>
  </si>
  <si>
    <t>cMyc</t>
  </si>
  <si>
    <t>Nmyc</t>
  </si>
  <si>
    <t>8.R</t>
  </si>
  <si>
    <t>log10p &lt;9</t>
  </si>
  <si>
    <t>log10p &lt;2</t>
  </si>
  <si>
    <r>
      <t>cMyc</t>
    </r>
    <r>
      <rPr>
        <sz val="10"/>
        <color theme="1"/>
        <rFont val="Courier"/>
        <family val="2"/>
      </rPr>
      <t>.merged.bam</t>
    </r>
  </si>
  <si>
    <r>
      <rPr>
        <sz val="10"/>
        <color theme="1"/>
        <rFont val="Courier"/>
        <family val="2"/>
      </rPr>
      <t>Nmyc</t>
    </r>
    <r>
      <rPr>
        <sz val="10"/>
        <color theme="1"/>
        <rFont val="Courier"/>
        <family val="2"/>
      </rPr>
      <t>.merged.bam</t>
    </r>
  </si>
  <si>
    <r>
      <t>WCE_wt</t>
    </r>
    <r>
      <rPr>
        <sz val="10"/>
        <color theme="1"/>
        <rFont val="Courier"/>
        <family val="2"/>
      </rPr>
      <t>.merged.bam</t>
    </r>
  </si>
  <si>
    <t>-WCE</t>
  </si>
  <si>
    <t>combined these peaks to re-call each condition at</t>
  </si>
  <si>
    <t>cMyc_pValueX.merged.bam</t>
  </si>
  <si>
    <t>Nmyc_pValueX.merged.bam</t>
  </si>
  <si>
    <t>WCE_pValueX.merged.bam</t>
  </si>
  <si>
    <r>
      <t>mv cMyc_</t>
    </r>
    <r>
      <rPr>
        <sz val="10"/>
        <color theme="1"/>
        <rFont val="Courier"/>
        <family val="2"/>
      </rPr>
      <t>noWCE_</t>
    </r>
    <r>
      <rPr>
        <sz val="10"/>
        <color theme="1"/>
        <rFont val="Courier"/>
        <family val="2"/>
      </rPr>
      <t xml:space="preserve">treat_pileup.bdg </t>
    </r>
    <r>
      <rPr>
        <sz val="10"/>
        <color theme="1"/>
        <rFont val="Courier"/>
        <family val="2"/>
      </rPr>
      <t>cMyc_noWCE_treat_pileup</t>
    </r>
    <r>
      <rPr>
        <sz val="10"/>
        <color theme="1"/>
        <rFont val="Courier"/>
        <family val="2"/>
      </rPr>
      <t>.bedgraph</t>
    </r>
  </si>
  <si>
    <r>
      <t>mv Nmyc_</t>
    </r>
    <r>
      <rPr>
        <sz val="10"/>
        <color theme="1"/>
        <rFont val="Courier"/>
        <family val="2"/>
      </rPr>
      <t>noWCE_</t>
    </r>
    <r>
      <rPr>
        <sz val="10"/>
        <color theme="1"/>
        <rFont val="Courier"/>
        <family val="2"/>
      </rPr>
      <t>treat_pileup.bdg Nmyc_</t>
    </r>
    <r>
      <rPr>
        <sz val="10"/>
        <color theme="1"/>
        <rFont val="Courier"/>
        <family val="2"/>
      </rPr>
      <t>noWCE_</t>
    </r>
    <r>
      <rPr>
        <sz val="10"/>
        <color theme="1"/>
        <rFont val="Courier"/>
        <family val="2"/>
      </rPr>
      <t>treat_pileup.bedgraph</t>
    </r>
  </si>
  <si>
    <t>mv cMyc_WCE_treat_pileup.bdg cMyc_WCE_treat_pileup.bedgraph</t>
  </si>
  <si>
    <t>mv Nmyc_WCE_treat_pileup.bdg Nmyc_WCE_treat_pileup.bedgraph</t>
  </si>
  <si>
    <r>
      <t>/usr/local/igvtools/latest/igvtools totdf Nmyc_</t>
    </r>
    <r>
      <rPr>
        <sz val="10"/>
        <color theme="1"/>
        <rFont val="Courier"/>
        <family val="2"/>
      </rPr>
      <t>noWCE_</t>
    </r>
    <r>
      <rPr>
        <sz val="10"/>
        <color theme="1"/>
        <rFont val="Courier"/>
        <family val="2"/>
      </rPr>
      <t>treat_pileup.bedgraph Nmyc</t>
    </r>
    <r>
      <rPr>
        <sz val="10"/>
        <color theme="1"/>
        <rFont val="Courier"/>
        <family val="2"/>
      </rPr>
      <t>_noWCE</t>
    </r>
    <r>
      <rPr>
        <sz val="10"/>
        <color theme="1"/>
        <rFont val="Courier"/>
        <family val="2"/>
      </rPr>
      <t>.tdf mm9</t>
    </r>
  </si>
  <si>
    <r>
      <t>/usr/local/igvtools/latest/igvtools totdf cMyc_noWCE</t>
    </r>
    <r>
      <rPr>
        <sz val="10"/>
        <color theme="1"/>
        <rFont val="Courier"/>
        <family val="2"/>
      </rPr>
      <t>_treat_pileup.bedgraph cMyc</t>
    </r>
    <r>
      <rPr>
        <sz val="10"/>
        <color theme="1"/>
        <rFont val="Courier"/>
        <family val="2"/>
      </rPr>
      <t>_noWCE</t>
    </r>
    <r>
      <rPr>
        <sz val="10"/>
        <color theme="1"/>
        <rFont val="Courier"/>
        <family val="2"/>
      </rPr>
      <t>.tdf mm9</t>
    </r>
  </si>
  <si>
    <t>/usr/local/igvtools/latest/igvtools totdf cMyc_WCE_treat_pileup.bedgraph cMyc_WCE.tdf mm9</t>
  </si>
  <si>
    <t>/usr/local/igvtools/latest/igvtools totdf Nmyc_WCE_treat_pileup.bedgraph Nmyc_WCE.tdf mm9</t>
  </si>
  <si>
    <t>rand1_4.sh.o5013081</t>
  </si>
  <si>
    <t>rand1_5.sh.o5013512</t>
  </si>
  <si>
    <t>rand1_6.sh.o5013518</t>
  </si>
  <si>
    <t>to SORT &amp; filter in Unix commands</t>
  </si>
  <si>
    <t>sort -nrk 6 -t $'\t' filename.bed &gt; filename.Psorted.bed</t>
  </si>
  <si>
    <t>Also took top 4k peaks from here</t>
  </si>
  <si>
    <r>
      <t xml:space="preserve">take a set pValue (or top </t>
    </r>
    <r>
      <rPr>
        <sz val="10"/>
        <color theme="1"/>
        <rFont val="Courier"/>
        <family val="2"/>
      </rPr>
      <t># of</t>
    </r>
    <r>
      <rPr>
        <sz val="10"/>
        <color theme="1"/>
        <rFont val="Courier"/>
        <family val="2"/>
      </rPr>
      <t xml:space="preserve"> peaks from each of 3</t>
    </r>
    <r>
      <rPr>
        <sz val="10"/>
        <color theme="1"/>
        <rFont val="Courier"/>
        <family val="2"/>
      </rPr>
      <t xml:space="preserve"> </t>
    </r>
    <r>
      <rPr>
        <sz val="10"/>
        <color theme="1"/>
        <rFont val="Courier"/>
        <family val="2"/>
      </rPr>
      <t>conditions) Galaxy:sort pvalue</t>
    </r>
  </si>
  <si>
    <t>example</t>
  </si>
  <si>
    <t>Script</t>
  </si>
  <si>
    <t>SCRIPTS (.R)</t>
  </si>
  <si>
    <t>1.R</t>
  </si>
  <si>
    <t># of tags in WCE&amp;noWCE combined</t>
  </si>
  <si>
    <r>
      <rPr>
        <sz val="10"/>
        <color theme="1"/>
        <rFont val="Courier"/>
        <family val="2"/>
      </rPr>
      <t>example</t>
    </r>
    <r>
      <rPr>
        <sz val="10"/>
        <color theme="1"/>
        <rFont val="Courier"/>
        <family val="2"/>
      </rPr>
      <t>_combined</t>
    </r>
  </si>
  <si>
    <t>for x in `/bin/ls *.fastq` ; do bash BT2sub.sh $x; done</t>
  </si>
  <si>
    <t>jobname=`echo $1`</t>
  </si>
  <si>
    <t>output=`basename $1 .fastq`</t>
  </si>
  <si>
    <t>cat &gt; /tmp/tempscript.sh &lt;&lt; EOF</t>
  </si>
  <si>
    <t>#$ -N $1</t>
  </si>
  <si>
    <t>#$ -cwd</t>
  </si>
  <si>
    <t>#$ -j y</t>
  </si>
  <si>
    <t>#$ -S /bin/bash</t>
  </si>
  <si>
    <t>#$ -q rcc-30d</t>
  </si>
  <si>
    <t>#$ -pe thread 4</t>
  </si>
  <si>
    <t>#$ -l mem_total=24g</t>
  </si>
  <si>
    <t>samtools view -bS -h -F 4 $output.sam &gt; $output.bam</t>
  </si>
  <si>
    <t>samtools sort $output.bam $output.sorted</t>
  </si>
  <si>
    <t>EOF</t>
  </si>
  <si>
    <t>qsub -q rcc-30d /tmp/tempscript.sh</t>
  </si>
  <si>
    <t>sleep 1</t>
  </si>
  <si>
    <t>rm /tmp/tempscript.sh</t>
  </si>
  <si>
    <t>bowtie2 -p 4 --local -N 1 --phred33 /db/bowtie2/11192013/mm9 $output.fastq -S $output.sam</t>
  </si>
  <si>
    <t>Make a script ^ for each fastq... or do forloop submit below</t>
  </si>
  <si>
    <r>
      <t>output=`basename $1 .</t>
    </r>
    <r>
      <rPr>
        <sz val="12"/>
        <color theme="1"/>
        <rFont val="Courier"/>
        <family val="2"/>
      </rPr>
      <t>gz</t>
    </r>
    <r>
      <rPr>
        <sz val="12"/>
        <color theme="1"/>
        <rFont val="Courier"/>
        <family val="2"/>
      </rPr>
      <t>`</t>
    </r>
  </si>
  <si>
    <r>
      <rPr>
        <sz val="12"/>
        <color theme="1"/>
        <rFont val="Courier"/>
        <family val="2"/>
      </rPr>
      <t>gunzip</t>
    </r>
    <r>
      <rPr>
        <sz val="12"/>
        <color theme="1"/>
        <rFont val="Courier"/>
        <family val="2"/>
      </rPr>
      <t xml:space="preserve"> $output.</t>
    </r>
    <r>
      <rPr>
        <sz val="12"/>
        <color theme="1"/>
        <rFont val="Courier"/>
        <family val="2"/>
      </rPr>
      <t>gz</t>
    </r>
  </si>
  <si>
    <r>
      <t>for x in `/bin/ls *.</t>
    </r>
    <r>
      <rPr>
        <sz val="12"/>
        <color theme="1"/>
        <rFont val="Courier"/>
        <family val="2"/>
      </rPr>
      <t>gz</t>
    </r>
    <r>
      <rPr>
        <sz val="12"/>
        <color theme="1"/>
        <rFont val="Courier"/>
        <family val="2"/>
      </rPr>
      <t xml:space="preserve">` ; do bash </t>
    </r>
    <r>
      <rPr>
        <sz val="12"/>
        <color theme="1"/>
        <rFont val="Courier"/>
        <family val="2"/>
      </rPr>
      <t>gunzip</t>
    </r>
    <r>
      <rPr>
        <sz val="12"/>
        <color theme="1"/>
        <rFont val="Courier"/>
        <family val="2"/>
      </rPr>
      <t>.sh $x; done</t>
    </r>
  </si>
  <si>
    <t>Make gunzip.sh script</t>
  </si>
  <si>
    <t>forloop submit command</t>
  </si>
  <si>
    <t>rm $output.sam</t>
  </si>
  <si>
    <t>/usr/local/R/3.0.2/bin/R CMD BATCH 1.R</t>
  </si>
  <si>
    <r>
      <rPr>
        <sz val="10"/>
        <color theme="1"/>
        <rFont val="Courier"/>
        <family val="2"/>
      </rPr>
      <t>2</t>
    </r>
    <r>
      <rPr>
        <sz val="10"/>
        <color theme="1"/>
        <rFont val="Courier"/>
        <family val="2"/>
      </rPr>
      <t>.R</t>
    </r>
  </si>
  <si>
    <t>H3K4me1_wt_pValue9</t>
  </si>
  <si>
    <t>H3K4me1_2d_pValue9</t>
  </si>
  <si>
    <t>H3K4me1_2d_pValue2</t>
  </si>
  <si>
    <t>H3K4me1_wt_pValue2</t>
  </si>
  <si>
    <r>
      <rPr>
        <sz val="10"/>
        <color theme="1"/>
        <rFont val="Courier"/>
        <family val="2"/>
      </rPr>
      <t>5</t>
    </r>
    <r>
      <rPr>
        <sz val="10"/>
        <color theme="1"/>
        <rFont val="Courier"/>
        <family val="2"/>
      </rPr>
      <t>.R</t>
    </r>
  </si>
  <si>
    <t>6.R</t>
  </si>
  <si>
    <t>7.R</t>
  </si>
  <si>
    <t>/usr/local/R/3.0.2/bin/R CMD BATCH 5.R</t>
  </si>
  <si>
    <r>
      <t xml:space="preserve">/usr/local/R/3.0.2/bin/R CMD BATCH </t>
    </r>
    <r>
      <rPr>
        <sz val="10"/>
        <color theme="1"/>
        <rFont val="Courier"/>
        <family val="2"/>
      </rPr>
      <t>6</t>
    </r>
    <r>
      <rPr>
        <sz val="10"/>
        <color theme="1"/>
        <rFont val="Courier"/>
        <family val="2"/>
      </rPr>
      <t>.R</t>
    </r>
  </si>
  <si>
    <r>
      <t xml:space="preserve">/usr/local/R/3.0.2/bin/R CMD BATCH </t>
    </r>
    <r>
      <rPr>
        <sz val="10"/>
        <color theme="1"/>
        <rFont val="Courier"/>
        <family val="2"/>
      </rPr>
      <t>7</t>
    </r>
    <r>
      <rPr>
        <sz val="10"/>
        <color theme="1"/>
        <rFont val="Courier"/>
        <family val="2"/>
      </rPr>
      <t>.R</t>
    </r>
  </si>
  <si>
    <r>
      <t xml:space="preserve">/usr/local/R/3.0.2/bin/R CMD BATCH </t>
    </r>
    <r>
      <rPr>
        <sz val="10"/>
        <color theme="1"/>
        <rFont val="Courier"/>
        <family val="2"/>
      </rPr>
      <t>8</t>
    </r>
    <r>
      <rPr>
        <sz val="10"/>
        <color theme="1"/>
        <rFont val="Courier"/>
        <family val="2"/>
      </rPr>
      <t>.R</t>
    </r>
  </si>
  <si>
    <r>
      <t xml:space="preserve">/usr/local/R/3.0.2/bin/R CMD BATCH </t>
    </r>
    <r>
      <rPr>
        <sz val="10"/>
        <color theme="1"/>
        <rFont val="Courier"/>
        <family val="2"/>
      </rPr>
      <t>2</t>
    </r>
    <r>
      <rPr>
        <sz val="10"/>
        <color theme="1"/>
        <rFont val="Courier"/>
        <family val="2"/>
      </rPr>
      <t>.R</t>
    </r>
  </si>
  <si>
    <r>
      <t xml:space="preserve">/usr/local/R/3.0.2/bin/R CMD BATCH </t>
    </r>
    <r>
      <rPr>
        <sz val="10"/>
        <color theme="1"/>
        <rFont val="Courier"/>
        <family val="2"/>
      </rPr>
      <t>3</t>
    </r>
    <r>
      <rPr>
        <sz val="10"/>
        <color theme="1"/>
        <rFont val="Courier"/>
        <family val="2"/>
      </rPr>
      <t>.R</t>
    </r>
  </si>
  <si>
    <r>
      <t xml:space="preserve">/usr/local/R/3.0.2/bin/R CMD BATCH </t>
    </r>
    <r>
      <rPr>
        <sz val="10"/>
        <color theme="1"/>
        <rFont val="Courier"/>
        <family val="2"/>
      </rPr>
      <t>4</t>
    </r>
    <r>
      <rPr>
        <sz val="10"/>
        <color theme="1"/>
        <rFont val="Courier"/>
        <family val="2"/>
      </rPr>
      <t>.R</t>
    </r>
  </si>
  <si>
    <t>wt</t>
  </si>
  <si>
    <t>2d</t>
  </si>
  <si>
    <t>avg score of top 62541</t>
  </si>
  <si>
    <t>avg score of top 24977</t>
  </si>
  <si>
    <t>take top</t>
  </si>
  <si>
    <t>wt.merged</t>
  </si>
  <si>
    <t>2d.merged</t>
  </si>
  <si>
    <t>WCE_wt.merged</t>
  </si>
  <si>
    <t>WCE_2d.merged</t>
  </si>
  <si>
    <t>H3K4me1_wt_pValue2_ENCODEandBROAD.bed</t>
  </si>
  <si>
    <t>H3K4me1_2d_pValue9_ENCODEandBROAD.bed</t>
  </si>
  <si>
    <t>H3K4me1_2d_pValue2_ENCODEandBROAD.bed</t>
  </si>
  <si>
    <t>H3K4me1_wt_pValue9_ENCODEandBROAD.bed</t>
  </si>
  <si>
    <t>In</t>
  </si>
  <si>
    <t>Out</t>
  </si>
  <si>
    <t>H3K4me1_wt_p2_sorted.bed</t>
  </si>
  <si>
    <t>H3K4me1_2d_p2_sorted.bed</t>
  </si>
  <si>
    <t>H3K4me1_2d_p9_sorted.bed</t>
  </si>
  <si>
    <t>H3K4me1_wt_p9_sorted.bed</t>
  </si>
  <si>
    <t>H3K4me1_wt_p2_top.bed</t>
  </si>
  <si>
    <t>H3K4me1_2d_p9_top.bed</t>
  </si>
  <si>
    <t>H3K4me1_2d_p2_top.bed</t>
  </si>
  <si>
    <t>H3K4me1_wt_p9_top.bed</t>
  </si>
  <si>
    <t>H3K4me1_wt_1.sorted.bam</t>
  </si>
  <si>
    <t>H3K4me1_wt_2.sorted.bam</t>
  </si>
  <si>
    <t>H3K4me1_wt_3.sorted.bam</t>
  </si>
  <si>
    <t>H3K4me1_wt_merged.bam</t>
  </si>
  <si>
    <t>H3K4me1_2d_1.sorted.bam</t>
  </si>
  <si>
    <t>H3K4me1_2d_2.sorted.bam</t>
  </si>
  <si>
    <t>H3K4me1_2d_3.sorted.bam</t>
  </si>
  <si>
    <t>H3K4me1_2d_merged.bam</t>
  </si>
  <si>
    <t>merge2</t>
  </si>
  <si>
    <t>WCE_wt.merged.bam</t>
  </si>
  <si>
    <t>H3K4me1_wt</t>
  </si>
  <si>
    <t>_pValue2</t>
  </si>
  <si>
    <t>WCE_2d.merged.bam</t>
  </si>
  <si>
    <t>H3K4me1_2d</t>
  </si>
  <si>
    <t>_pValue9</t>
  </si>
  <si>
    <t>macs3</t>
  </si>
  <si>
    <t>macs4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</si>
</sst>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30" x14ac:knownFonts="1">
    <font>
      <sz val="12"/>
      <color theme="1"/>
      <name val="Calibri"/>
      <family val="2"/>
      <charset val="129"/>
      <scheme val="minor"/>
    </font>
    <font>
      <sz val="12"/>
      <color theme="1"/>
      <name val="Courier"/>
      <family val="2"/>
    </font>
    <font>
      <sz val="12"/>
      <color theme="1"/>
      <name val="Courier"/>
      <family val="2"/>
    </font>
    <font>
      <sz val="12"/>
      <color theme="1"/>
      <name val="Courier"/>
      <family val="2"/>
    </font>
    <font>
      <sz val="12"/>
      <color theme="1"/>
      <name val="Courier"/>
      <family val="2"/>
    </font>
    <font>
      <sz val="12"/>
      <color theme="1"/>
      <name val="Courier"/>
      <family val="2"/>
    </font>
    <font>
      <sz val="12"/>
      <color theme="1"/>
      <name val="Courier"/>
      <family val="2"/>
    </font>
    <font>
      <sz val="10"/>
      <color theme="1"/>
      <name val="Courier"/>
      <family val="2"/>
    </font>
    <font>
      <sz val="10"/>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sz val="10"/>
      <color theme="1"/>
      <name val="Courier"/>
      <family val="2"/>
    </font>
    <font>
      <u/>
      <sz val="12"/>
      <color theme="10"/>
      <name val="Calibri"/>
      <family val="2"/>
      <scheme val="minor"/>
    </font>
    <font>
      <u/>
      <sz val="12"/>
      <color theme="11"/>
      <name val="Calibri"/>
      <family val="2"/>
      <scheme val="minor"/>
    </font>
    <font>
      <b/>
      <u/>
      <sz val="12"/>
      <color theme="1"/>
      <name val="Calibri"/>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sz val="10"/>
      <color rgb="FF222222"/>
      <name val="Courier"/>
    </font>
    <font>
      <b/>
      <sz val="12"/>
      <color theme="1"/>
      <name val="Courier"/>
    </font>
    <font>
      <sz val="12"/>
      <color theme="1"/>
      <name val="Courier"/>
    </font>
    <font>
      <b/>
      <sz val="10"/>
      <color theme="1"/>
      <name val="Courier"/>
    </font>
    <font>
      <sz val="10"/>
      <name val="Courier"/>
    </font>
    <font>
      <b/>
      <u/>
      <sz val="12"/>
      <color theme="1"/>
      <name val="Courier"/>
    </font>
    <font>
      <sz val="10"/>
      <color rgb="FFFF0000"/>
      <name val="Courier"/>
    </font>
    <font>
      <u/>
      <sz val="12"/>
      <color theme="1"/>
      <name val="Courier"/>
    </font>
  </fonts>
  <fills count="10">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6600"/>
        <bgColor indexed="64"/>
      </patternFill>
    </fill>
    <fill>
      <patternFill patternType="solid">
        <fgColor theme="1"/>
        <bgColor indexed="64"/>
      </patternFill>
    </fill>
    <fill>
      <patternFill patternType="solid">
        <fgColor theme="9" tint="0.59999389629810485"/>
        <bgColor indexed="64"/>
      </patternFill>
    </fill>
    <fill>
      <patternFill patternType="solid">
        <fgColor rgb="FFCCFFCC"/>
        <bgColor rgb="FF000000"/>
      </patternFill>
    </fill>
  </fills>
  <borders count="1">
    <border>
      <left/>
      <right/>
      <top/>
      <bottom/>
      <diagonal/>
    </border>
  </borders>
  <cellStyleXfs count="175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27">
    <xf numFmtId="0" fontId="0" fillId="0" borderId="0" xfId="0"/>
    <xf numFmtId="49" fontId="0" fillId="0" borderId="0" xfId="0" applyNumberFormat="1"/>
    <xf numFmtId="0" fontId="0" fillId="0" borderId="0" xfId="0" applyNumberFormat="1"/>
    <xf numFmtId="0" fontId="16" fillId="0" borderId="0" xfId="0" applyFont="1"/>
    <xf numFmtId="0" fontId="0" fillId="4" borderId="0" xfId="0" applyFill="1"/>
    <xf numFmtId="0" fontId="0" fillId="0" borderId="0" xfId="0" applyFont="1"/>
    <xf numFmtId="0" fontId="18" fillId="0" borderId="0" xfId="0" applyFont="1"/>
    <xf numFmtId="0" fontId="19" fillId="0" borderId="0" xfId="0" applyFont="1"/>
    <xf numFmtId="0" fontId="18" fillId="0" borderId="0" xfId="0" applyFont="1" applyFill="1"/>
    <xf numFmtId="49" fontId="21" fillId="0" borderId="0" xfId="0" applyNumberFormat="1" applyFont="1" applyFill="1"/>
    <xf numFmtId="49" fontId="18" fillId="0" borderId="0" xfId="0" applyNumberFormat="1" applyFont="1"/>
    <xf numFmtId="0" fontId="20" fillId="0" borderId="0" xfId="0" applyFont="1" applyFill="1" applyAlignment="1">
      <alignment horizontal="center"/>
    </xf>
    <xf numFmtId="0" fontId="19" fillId="0" borderId="0" xfId="0" applyFont="1" applyFill="1"/>
    <xf numFmtId="164" fontId="19" fillId="0" borderId="0" xfId="0" applyNumberFormat="1" applyFont="1" applyFill="1"/>
    <xf numFmtId="0" fontId="22" fillId="0" borderId="0" xfId="0" applyFont="1" applyFill="1"/>
    <xf numFmtId="0" fontId="19" fillId="0" borderId="0" xfId="0" applyFont="1" applyFill="1" applyAlignment="1">
      <alignment shrinkToFit="1"/>
    </xf>
    <xf numFmtId="49" fontId="21" fillId="0" borderId="0" xfId="0" applyNumberFormat="1" applyFont="1" applyFill="1" applyAlignment="1">
      <alignment shrinkToFit="1"/>
    </xf>
    <xf numFmtId="0" fontId="18" fillId="0" borderId="0" xfId="0" applyFont="1" applyFill="1" applyAlignment="1">
      <alignment shrinkToFit="1"/>
    </xf>
    <xf numFmtId="0" fontId="23" fillId="0" borderId="0" xfId="0" applyFont="1" applyAlignment="1">
      <alignment wrapText="1"/>
    </xf>
    <xf numFmtId="0" fontId="23" fillId="0" borderId="0" xfId="0" applyFont="1"/>
    <xf numFmtId="0" fontId="24" fillId="0" borderId="0" xfId="0" applyFont="1"/>
    <xf numFmtId="0" fontId="18" fillId="0" borderId="0" xfId="0" applyFont="1" applyAlignment="1">
      <alignment shrinkToFit="1"/>
    </xf>
    <xf numFmtId="0" fontId="20" fillId="5" borderId="0" xfId="0" applyFont="1" applyFill="1"/>
    <xf numFmtId="0" fontId="20" fillId="0" borderId="0" xfId="0" applyFont="1" applyFill="1"/>
    <xf numFmtId="0" fontId="18" fillId="5" borderId="0" xfId="0" applyFont="1" applyFill="1"/>
    <xf numFmtId="0" fontId="21" fillId="0" borderId="0" xfId="0" applyFont="1"/>
    <xf numFmtId="0" fontId="21" fillId="0" borderId="0" xfId="0" applyFont="1" applyFill="1"/>
    <xf numFmtId="0" fontId="25" fillId="0" borderId="0" xfId="0" applyFont="1"/>
    <xf numFmtId="0" fontId="13" fillId="0" borderId="0" xfId="0" applyFont="1" applyAlignment="1">
      <alignment shrinkToFit="1"/>
    </xf>
    <xf numFmtId="0" fontId="13" fillId="0" borderId="0" xfId="0" applyFont="1"/>
    <xf numFmtId="0" fontId="20" fillId="0" borderId="0" xfId="0" applyNumberFormat="1" applyFont="1" applyAlignment="1">
      <alignment wrapText="1"/>
    </xf>
    <xf numFmtId="0" fontId="13" fillId="0" borderId="0" xfId="0" applyNumberFormat="1" applyFont="1" applyAlignment="1">
      <alignment wrapText="1"/>
    </xf>
    <xf numFmtId="0" fontId="25" fillId="0" borderId="0" xfId="0" applyNumberFormat="1" applyFont="1" applyAlignment="1">
      <alignment wrapText="1"/>
    </xf>
    <xf numFmtId="0" fontId="13" fillId="0" borderId="0" xfId="0" applyFont="1" applyAlignment="1">
      <alignment wrapText="1"/>
    </xf>
    <xf numFmtId="0" fontId="13" fillId="0" borderId="0" xfId="0" applyNumberFormat="1" applyFont="1" applyFill="1" applyAlignment="1">
      <alignment wrapText="1"/>
    </xf>
    <xf numFmtId="0" fontId="26" fillId="0" borderId="0" xfId="0" applyFont="1"/>
    <xf numFmtId="0" fontId="13" fillId="0" borderId="0" xfId="0" applyFont="1" applyFill="1"/>
    <xf numFmtId="0" fontId="20" fillId="0" borderId="0" xfId="0" applyFont="1"/>
    <xf numFmtId="0" fontId="12" fillId="0" borderId="0" xfId="0" applyFont="1"/>
    <xf numFmtId="0" fontId="0" fillId="0" borderId="0" xfId="0" applyFill="1"/>
    <xf numFmtId="0" fontId="10" fillId="0" borderId="0" xfId="0" applyFont="1"/>
    <xf numFmtId="0" fontId="10" fillId="0" borderId="0" xfId="0" applyFont="1" applyAlignment="1">
      <alignment wrapText="1"/>
    </xf>
    <xf numFmtId="0" fontId="11" fillId="0" borderId="0" xfId="0" applyFont="1"/>
    <xf numFmtId="0" fontId="9" fillId="0" borderId="0" xfId="0" applyFont="1"/>
    <xf numFmtId="0" fontId="9" fillId="6" borderId="0" xfId="0" applyFont="1" applyFill="1"/>
    <xf numFmtId="0" fontId="9" fillId="3" borderId="0" xfId="0" applyFont="1" applyFill="1"/>
    <xf numFmtId="49" fontId="9" fillId="0" borderId="0" xfId="0" applyNumberFormat="1" applyFont="1" applyFill="1" applyAlignment="1">
      <alignment wrapText="1"/>
    </xf>
    <xf numFmtId="0" fontId="27" fillId="0" borderId="0" xfId="0" applyFont="1" applyAlignment="1">
      <alignment wrapText="1"/>
    </xf>
    <xf numFmtId="0" fontId="8" fillId="0" borderId="0" xfId="0" applyFont="1"/>
    <xf numFmtId="0" fontId="27" fillId="0" borderId="0" xfId="0" applyFont="1"/>
    <xf numFmtId="49" fontId="23" fillId="8" borderId="0" xfId="475" applyNumberFormat="1" applyFont="1" applyFill="1" applyAlignment="1">
      <alignment horizontal="left" vertical="center"/>
    </xf>
    <xf numFmtId="0" fontId="7" fillId="0" borderId="0" xfId="0" applyNumberFormat="1" applyFont="1" applyAlignment="1">
      <alignment wrapText="1"/>
    </xf>
    <xf numFmtId="0" fontId="16" fillId="7" borderId="0" xfId="0" applyFont="1" applyFill="1"/>
    <xf numFmtId="0" fontId="0" fillId="7" borderId="0" xfId="0" applyFill="1"/>
    <xf numFmtId="0" fontId="0" fillId="7" borderId="0" xfId="0" applyNumberFormat="1" applyFill="1"/>
    <xf numFmtId="0" fontId="0" fillId="2" borderId="0" xfId="0" applyFill="1"/>
    <xf numFmtId="0" fontId="21" fillId="0" borderId="0" xfId="0" applyNumberFormat="1" applyFont="1" applyFill="1"/>
    <xf numFmtId="0" fontId="21" fillId="2" borderId="0" xfId="0" applyFont="1" applyFill="1"/>
    <xf numFmtId="0" fontId="18" fillId="2" borderId="0" xfId="0" applyFont="1" applyFill="1"/>
    <xf numFmtId="49" fontId="7" fillId="0" borderId="0" xfId="0" applyNumberFormat="1" applyFont="1" applyFill="1"/>
    <xf numFmtId="0" fontId="7" fillId="2" borderId="0" xfId="0" applyFont="1" applyFill="1"/>
    <xf numFmtId="0" fontId="7" fillId="0" borderId="0" xfId="0" applyFont="1"/>
    <xf numFmtId="0" fontId="18" fillId="0" borderId="0" xfId="0" applyFont="1" applyFill="1" applyAlignment="1"/>
    <xf numFmtId="0" fontId="18" fillId="0" borderId="0" xfId="0" applyFont="1" applyAlignment="1"/>
    <xf numFmtId="0" fontId="18" fillId="5" borderId="0" xfId="0" applyFont="1" applyFill="1" applyAlignment="1"/>
    <xf numFmtId="0" fontId="21" fillId="0" borderId="0" xfId="0" applyFont="1" applyFill="1" applyAlignment="1">
      <alignment shrinkToFit="1"/>
    </xf>
    <xf numFmtId="0" fontId="9" fillId="0" borderId="0" xfId="0" applyFont="1" applyAlignment="1"/>
    <xf numFmtId="0" fontId="18" fillId="4" borderId="0" xfId="0" applyFont="1" applyFill="1" applyAlignment="1"/>
    <xf numFmtId="0" fontId="18" fillId="0" borderId="0" xfId="0" applyFont="1" applyFill="1" applyAlignment="1">
      <alignment horizontal="left" shrinkToFit="1"/>
    </xf>
    <xf numFmtId="0" fontId="18" fillId="4" borderId="0" xfId="0" applyFont="1" applyFill="1" applyAlignment="1">
      <alignment shrinkToFit="1"/>
    </xf>
    <xf numFmtId="0" fontId="21" fillId="4" borderId="0" xfId="0" applyNumberFormat="1" applyFont="1" applyFill="1"/>
    <xf numFmtId="0" fontId="20" fillId="0" borderId="0" xfId="0" applyFont="1" applyFill="1" applyAlignment="1">
      <alignment horizontal="center" shrinkToFit="1"/>
    </xf>
    <xf numFmtId="164" fontId="20" fillId="0" borderId="0" xfId="0" applyNumberFormat="1" applyFont="1" applyFill="1" applyAlignment="1">
      <alignment horizontal="center" shrinkToFit="1"/>
    </xf>
    <xf numFmtId="0" fontId="19" fillId="0" borderId="0" xfId="0" applyFont="1" applyAlignment="1">
      <alignment shrinkToFit="1"/>
    </xf>
    <xf numFmtId="0" fontId="6" fillId="0" borderId="0" xfId="0" applyFont="1"/>
    <xf numFmtId="0" fontId="6" fillId="7" borderId="0" xfId="0" applyFont="1" applyFill="1"/>
    <xf numFmtId="0" fontId="6" fillId="0" borderId="0" xfId="475" applyFont="1" applyFill="1"/>
    <xf numFmtId="0" fontId="6" fillId="2" borderId="0" xfId="0" applyFont="1" applyFill="1" applyAlignment="1">
      <alignment shrinkToFit="1"/>
    </xf>
    <xf numFmtId="0" fontId="6" fillId="8" borderId="0" xfId="0" applyFont="1" applyFill="1"/>
    <xf numFmtId="0" fontId="6" fillId="0" borderId="0" xfId="475" applyFont="1" applyFill="1" applyAlignment="1">
      <alignment horizontal="center" vertical="center"/>
    </xf>
    <xf numFmtId="0" fontId="6" fillId="0" borderId="0" xfId="0" applyFont="1" applyAlignment="1">
      <alignment horizontal="center" vertical="center"/>
    </xf>
    <xf numFmtId="0" fontId="6" fillId="0" borderId="0" xfId="475" applyFont="1" applyFill="1" applyAlignment="1">
      <alignment wrapText="1"/>
    </xf>
    <xf numFmtId="0" fontId="7" fillId="6" borderId="0" xfId="0" applyFont="1" applyFill="1"/>
    <xf numFmtId="0" fontId="28" fillId="0" borderId="0" xfId="0" applyFont="1" applyFill="1"/>
    <xf numFmtId="0" fontId="7" fillId="0" borderId="0" xfId="0" applyNumberFormat="1" applyFont="1" applyFill="1" applyAlignment="1">
      <alignment shrinkToFit="1"/>
    </xf>
    <xf numFmtId="0" fontId="7" fillId="0" borderId="0" xfId="0" applyFont="1" applyFill="1"/>
    <xf numFmtId="0" fontId="7" fillId="0" borderId="0" xfId="0" applyFont="1" applyFill="1" applyAlignment="1">
      <alignment shrinkToFit="1"/>
    </xf>
    <xf numFmtId="164" fontId="7" fillId="0" borderId="0" xfId="0" applyNumberFormat="1" applyFont="1" applyFill="1"/>
    <xf numFmtId="49" fontId="7" fillId="0" borderId="0" xfId="0" applyNumberFormat="1" applyFont="1" applyFill="1" applyAlignment="1">
      <alignment shrinkToFit="1"/>
    </xf>
    <xf numFmtId="164" fontId="7" fillId="2" borderId="0" xfId="0" applyNumberFormat="1" applyFont="1" applyFill="1"/>
    <xf numFmtId="164" fontId="7" fillId="0" borderId="0" xfId="0" applyNumberFormat="1" applyFont="1" applyFill="1" applyAlignment="1">
      <alignment shrinkToFit="1"/>
    </xf>
    <xf numFmtId="0" fontId="7" fillId="0" borderId="0" xfId="0" applyNumberFormat="1" applyFont="1" applyFill="1"/>
    <xf numFmtId="49" fontId="5" fillId="4" borderId="0" xfId="0" applyNumberFormat="1" applyFont="1" applyFill="1"/>
    <xf numFmtId="0" fontId="7" fillId="4" borderId="0" xfId="0" applyFont="1" applyFill="1"/>
    <xf numFmtId="49" fontId="7" fillId="4" borderId="0" xfId="0" applyNumberFormat="1" applyFont="1" applyFill="1" applyAlignment="1">
      <alignment shrinkToFit="1"/>
    </xf>
    <xf numFmtId="49" fontId="7" fillId="4" borderId="0" xfId="0" applyNumberFormat="1" applyFont="1" applyFill="1"/>
    <xf numFmtId="0" fontId="7" fillId="4" borderId="0" xfId="0" applyFont="1" applyFill="1" applyAlignment="1">
      <alignment shrinkToFit="1"/>
    </xf>
    <xf numFmtId="164" fontId="7" fillId="4" borderId="0" xfId="0" applyNumberFormat="1" applyFont="1" applyFill="1"/>
    <xf numFmtId="164" fontId="7" fillId="4" borderId="0" xfId="0" applyNumberFormat="1" applyFont="1" applyFill="1" applyAlignment="1">
      <alignment shrinkToFit="1"/>
    </xf>
    <xf numFmtId="0" fontId="7" fillId="4" borderId="0" xfId="0" applyNumberFormat="1" applyFont="1" applyFill="1" applyAlignment="1">
      <alignment shrinkToFit="1"/>
    </xf>
    <xf numFmtId="49" fontId="7" fillId="0" borderId="0" xfId="0" applyNumberFormat="1" applyFont="1"/>
    <xf numFmtId="49" fontId="7" fillId="0" borderId="0" xfId="0" applyNumberFormat="1" applyFont="1" applyAlignment="1">
      <alignment shrinkToFit="1"/>
    </xf>
    <xf numFmtId="0" fontId="7" fillId="0" borderId="0" xfId="0" applyNumberFormat="1" applyFont="1"/>
    <xf numFmtId="0" fontId="7" fillId="0" borderId="0" xfId="0" applyFont="1" applyAlignment="1">
      <alignment shrinkToFit="1"/>
    </xf>
    <xf numFmtId="49" fontId="27" fillId="0" borderId="0" xfId="0" applyNumberFormat="1" applyFont="1"/>
    <xf numFmtId="0" fontId="27" fillId="0" borderId="0" xfId="0" applyNumberFormat="1" applyFont="1"/>
    <xf numFmtId="1" fontId="27" fillId="0" borderId="0" xfId="0" applyNumberFormat="1" applyFont="1" applyAlignment="1">
      <alignment shrinkToFit="1"/>
    </xf>
    <xf numFmtId="1" fontId="27" fillId="7" borderId="0" xfId="0" applyNumberFormat="1" applyFont="1" applyFill="1" applyAlignment="1">
      <alignment shrinkToFit="1"/>
    </xf>
    <xf numFmtId="1" fontId="5" fillId="0" borderId="0" xfId="0" applyNumberFormat="1" applyFont="1" applyAlignment="1">
      <alignment shrinkToFit="1"/>
    </xf>
    <xf numFmtId="1" fontId="5" fillId="7" borderId="0" xfId="0" applyNumberFormat="1" applyFont="1" applyFill="1" applyAlignment="1">
      <alignment shrinkToFit="1"/>
    </xf>
    <xf numFmtId="0" fontId="5" fillId="0" borderId="0" xfId="0" applyFont="1"/>
    <xf numFmtId="1" fontId="29" fillId="0" borderId="0" xfId="0" applyNumberFormat="1" applyFont="1" applyAlignment="1">
      <alignment shrinkToFit="1"/>
    </xf>
    <xf numFmtId="1" fontId="29" fillId="7" borderId="0" xfId="0" applyNumberFormat="1" applyFont="1" applyFill="1" applyAlignment="1">
      <alignment shrinkToFit="1"/>
    </xf>
    <xf numFmtId="49" fontId="5" fillId="0" borderId="0" xfId="0" applyNumberFormat="1" applyFont="1"/>
    <xf numFmtId="0" fontId="5" fillId="2" borderId="0" xfId="0" applyNumberFormat="1" applyFont="1" applyFill="1"/>
    <xf numFmtId="0" fontId="5" fillId="0" borderId="0" xfId="0" applyNumberFormat="1" applyFont="1"/>
    <xf numFmtId="0" fontId="5" fillId="4" borderId="0" xfId="0" applyNumberFormat="1" applyFont="1" applyFill="1"/>
    <xf numFmtId="1" fontId="5" fillId="4" borderId="0" xfId="0" applyNumberFormat="1" applyFont="1" applyFill="1" applyAlignment="1">
      <alignment shrinkToFit="1"/>
    </xf>
    <xf numFmtId="0" fontId="5" fillId="4" borderId="0" xfId="0" applyFont="1" applyFill="1"/>
    <xf numFmtId="49" fontId="4" fillId="0" borderId="0" xfId="0" applyNumberFormat="1" applyFont="1"/>
    <xf numFmtId="49" fontId="3" fillId="0" borderId="0" xfId="0" applyNumberFormat="1" applyFont="1"/>
    <xf numFmtId="0" fontId="21" fillId="0" borderId="0" xfId="0" applyFont="1" applyAlignment="1">
      <alignment shrinkToFit="1"/>
    </xf>
    <xf numFmtId="0" fontId="21" fillId="9" borderId="0" xfId="0" applyFont="1" applyFill="1"/>
    <xf numFmtId="0" fontId="7" fillId="0" borderId="0" xfId="0" applyFont="1" applyAlignment="1"/>
    <xf numFmtId="0" fontId="2" fillId="0" borderId="0" xfId="0" applyFont="1"/>
    <xf numFmtId="0" fontId="2" fillId="0" borderId="0" xfId="475" applyFont="1" applyFill="1"/>
    <xf numFmtId="0" fontId="2" fillId="0" borderId="0" xfId="0" applyFont="1" applyAlignment="1">
      <alignment wrapText="1"/>
    </xf>
  </cellXfs>
  <cellStyles count="17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A24" sqref="A24"/>
    </sheetView>
  </sheetViews>
  <sheetFormatPr baseColWidth="10" defaultRowHeight="15" x14ac:dyDescent="0"/>
  <sheetData>
    <row r="1" spans="1:1">
      <c r="A1" s="3" t="s">
        <v>180</v>
      </c>
    </row>
    <row r="4" spans="1:1">
      <c r="A4" s="113" t="s">
        <v>33</v>
      </c>
    </row>
    <row r="5" spans="1:1">
      <c r="A5" s="113" t="s">
        <v>159</v>
      </c>
    </row>
    <row r="6" spans="1:1">
      <c r="A6" s="119" t="s">
        <v>177</v>
      </c>
    </row>
    <row r="7" spans="1:1">
      <c r="A7" s="113" t="s">
        <v>161</v>
      </c>
    </row>
    <row r="8" spans="1:1">
      <c r="A8" s="113" t="s">
        <v>33</v>
      </c>
    </row>
    <row r="9" spans="1:1">
      <c r="A9" s="113" t="s">
        <v>162</v>
      </c>
    </row>
    <row r="10" spans="1:1">
      <c r="A10" s="113" t="s">
        <v>163</v>
      </c>
    </row>
    <row r="11" spans="1:1">
      <c r="A11" s="100" t="s">
        <v>164</v>
      </c>
    </row>
    <row r="12" spans="1:1">
      <c r="A12" s="113" t="s">
        <v>165</v>
      </c>
    </row>
    <row r="13" spans="1:1">
      <c r="A13" s="113" t="s">
        <v>166</v>
      </c>
    </row>
    <row r="14" spans="1:1">
      <c r="A14" s="113" t="s">
        <v>167</v>
      </c>
    </row>
    <row r="15" spans="1:1">
      <c r="A15" s="113" t="s">
        <v>168</v>
      </c>
    </row>
    <row r="16" spans="1:1">
      <c r="A16" s="113" t="s">
        <v>19</v>
      </c>
    </row>
    <row r="17" spans="1:1">
      <c r="A17" s="119" t="s">
        <v>178</v>
      </c>
    </row>
    <row r="18" spans="1:1">
      <c r="A18" s="113" t="s">
        <v>171</v>
      </c>
    </row>
    <row r="19" spans="1:1">
      <c r="A19" s="113" t="s">
        <v>172</v>
      </c>
    </row>
    <row r="20" spans="1:1">
      <c r="A20" s="113" t="s">
        <v>173</v>
      </c>
    </row>
    <row r="21" spans="1:1">
      <c r="A21" s="113" t="s">
        <v>174</v>
      </c>
    </row>
    <row r="22" spans="1:1">
      <c r="A22" s="113"/>
    </row>
    <row r="23" spans="1:1">
      <c r="A23" s="104" t="s">
        <v>181</v>
      </c>
    </row>
    <row r="24" spans="1:1">
      <c r="A24" s="119" t="s">
        <v>179</v>
      </c>
    </row>
    <row r="25" spans="1:1">
      <c r="A25" s="113"/>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A29" sqref="A29"/>
    </sheetView>
  </sheetViews>
  <sheetFormatPr baseColWidth="10" defaultRowHeight="13" x14ac:dyDescent="0"/>
  <cols>
    <col min="1" max="1" width="55.83203125" style="113" bestFit="1" customWidth="1"/>
    <col min="2" max="2" width="3.33203125" style="113" customWidth="1"/>
    <col min="3" max="3" width="8.1640625" style="115" bestFit="1" customWidth="1"/>
    <col min="4" max="4" width="5.83203125" style="115" customWidth="1"/>
    <col min="5" max="5" width="3.83203125" style="115" customWidth="1"/>
    <col min="6" max="6" width="2.83203125" style="113" bestFit="1" customWidth="1"/>
    <col min="7" max="7" width="4.33203125" style="113" customWidth="1"/>
    <col min="8" max="8" width="7.1640625" style="113" bestFit="1" customWidth="1"/>
    <col min="9" max="9" width="2.6640625" style="108" customWidth="1"/>
    <col min="10" max="10" width="2.6640625" style="109" customWidth="1"/>
    <col min="11" max="11" width="10.83203125" style="113"/>
    <col min="12" max="12" width="81.33203125" style="115" customWidth="1"/>
    <col min="13" max="13" width="10.83203125" style="113"/>
    <col min="14" max="16384" width="10.83203125" style="110"/>
  </cols>
  <sheetData>
    <row r="1" spans="1:13" s="49" customFormat="1">
      <c r="A1" s="104" t="s">
        <v>20</v>
      </c>
      <c r="B1" s="104"/>
      <c r="C1" s="105" t="s">
        <v>21</v>
      </c>
      <c r="D1" s="105"/>
      <c r="E1" s="105"/>
      <c r="F1" s="104"/>
      <c r="G1" s="104"/>
      <c r="H1" s="104" t="s">
        <v>14</v>
      </c>
      <c r="I1" s="106" t="s">
        <v>35</v>
      </c>
      <c r="J1" s="107"/>
      <c r="K1" s="105" t="s">
        <v>153</v>
      </c>
      <c r="L1" s="104"/>
    </row>
    <row r="2" spans="1:13" s="49" customFormat="1">
      <c r="A2" s="104"/>
      <c r="B2" s="104"/>
      <c r="C2" s="105"/>
      <c r="D2" s="105"/>
      <c r="E2" s="105"/>
      <c r="F2" s="104"/>
      <c r="G2" s="104"/>
      <c r="H2" s="104"/>
      <c r="I2" s="108" t="s">
        <v>36</v>
      </c>
      <c r="J2" s="109"/>
      <c r="K2" s="110" t="s">
        <v>33</v>
      </c>
      <c r="L2" s="104"/>
    </row>
    <row r="3" spans="1:13" s="49" customFormat="1">
      <c r="A3" s="104"/>
      <c r="B3" s="104"/>
      <c r="C3" s="105"/>
      <c r="D3" s="105"/>
      <c r="E3" s="105"/>
      <c r="F3" s="104"/>
      <c r="G3" s="104"/>
      <c r="H3" s="104"/>
      <c r="I3" s="111"/>
      <c r="J3" s="112"/>
      <c r="K3" s="110" t="s">
        <v>19</v>
      </c>
      <c r="L3" s="104"/>
    </row>
    <row r="4" spans="1:13">
      <c r="A4" s="113" t="s">
        <v>4</v>
      </c>
      <c r="C4" s="114" t="s">
        <v>152</v>
      </c>
      <c r="D4" s="115" t="s">
        <v>8</v>
      </c>
      <c r="F4" s="113" t="s">
        <v>5</v>
      </c>
      <c r="G4" s="115"/>
      <c r="H4" s="113" t="s">
        <v>9</v>
      </c>
      <c r="K4" s="115" t="str">
        <f>CONCATENATE(A4," ",C4,D4," ",F4," ",C4,H4)</f>
        <v>bowtie2 -p 4 --local -N 1 --phred33 -x /db/bowtie2/11192013/mm9 example.fastq -S example.sam</v>
      </c>
      <c r="L4" s="113"/>
      <c r="M4" s="110"/>
    </row>
    <row r="5" spans="1:13">
      <c r="A5" s="113" t="s">
        <v>6</v>
      </c>
      <c r="D5" s="115" t="s">
        <v>9</v>
      </c>
      <c r="F5" s="113" t="s">
        <v>7</v>
      </c>
      <c r="G5" s="115"/>
      <c r="H5" s="113" t="s">
        <v>1</v>
      </c>
      <c r="K5" s="115" t="str">
        <f>CONCATENATE(A5," ",C4,D5," ",F5," ",C4,H5)</f>
        <v>samtools view -bS -h -F 4 example.sam &gt; example.bam</v>
      </c>
      <c r="L5" s="113"/>
      <c r="M5" s="110"/>
    </row>
    <row r="6" spans="1:13">
      <c r="A6" s="113" t="s">
        <v>11</v>
      </c>
      <c r="D6" s="115" t="s">
        <v>1</v>
      </c>
      <c r="G6" s="115"/>
      <c r="H6" s="113" t="s">
        <v>10</v>
      </c>
      <c r="K6" s="115" t="str">
        <f>CONCATENATE(A6," ",C4,D6," ",C4,H6)</f>
        <v>samtools sort example.bam example.sorted</v>
      </c>
      <c r="L6" s="113"/>
      <c r="M6" s="110"/>
    </row>
    <row r="7" spans="1:13">
      <c r="G7" s="113" t="s">
        <v>34</v>
      </c>
      <c r="H7" s="113" t="s">
        <v>9</v>
      </c>
      <c r="K7" s="115" t="str">
        <f>CONCATENATE("rm ",C4,H7)</f>
        <v>rm example.sam</v>
      </c>
      <c r="L7" s="113"/>
      <c r="M7" s="110"/>
    </row>
    <row r="8" spans="1:13">
      <c r="G8" s="113" t="s">
        <v>34</v>
      </c>
      <c r="H8" s="113" t="s">
        <v>1</v>
      </c>
      <c r="K8" s="115" t="str">
        <f>CONCATENATE("rm ",C4,H8)</f>
        <v>rm example.bam</v>
      </c>
      <c r="L8" s="113"/>
      <c r="M8" s="110"/>
    </row>
    <row r="9" spans="1:13">
      <c r="G9" s="115"/>
      <c r="K9" s="115"/>
      <c r="L9" s="113"/>
      <c r="M9" s="110"/>
    </row>
    <row r="10" spans="1:13">
      <c r="A10" s="110" t="s">
        <v>3</v>
      </c>
      <c r="B10" s="115" t="s">
        <v>13</v>
      </c>
      <c r="C10" s="115" t="s">
        <v>12</v>
      </c>
      <c r="K10" s="115" t="str">
        <f>CONCATENATE(A10," ",B10,C10)</f>
        <v>qsub -q rcc-30d bt1.sh</v>
      </c>
    </row>
    <row r="11" spans="1:13" s="118" customFormat="1">
      <c r="A11" s="92" t="s">
        <v>176</v>
      </c>
      <c r="B11" s="92"/>
      <c r="C11" s="116"/>
      <c r="D11" s="116"/>
      <c r="E11" s="116"/>
      <c r="F11" s="92"/>
      <c r="G11" s="92"/>
      <c r="H11" s="92"/>
      <c r="I11" s="117"/>
      <c r="J11" s="117"/>
      <c r="K11" s="92"/>
      <c r="L11" s="116"/>
      <c r="M11" s="92"/>
    </row>
    <row r="13" spans="1:13">
      <c r="A13" s="113" t="s">
        <v>33</v>
      </c>
    </row>
    <row r="14" spans="1:13">
      <c r="A14" s="113" t="s">
        <v>159</v>
      </c>
    </row>
    <row r="15" spans="1:13">
      <c r="A15" s="113" t="s">
        <v>160</v>
      </c>
    </row>
    <row r="16" spans="1:13">
      <c r="A16" s="113" t="s">
        <v>161</v>
      </c>
    </row>
    <row r="17" spans="1:1">
      <c r="A17" s="113" t="s">
        <v>33</v>
      </c>
    </row>
    <row r="18" spans="1:1">
      <c r="A18" s="113" t="s">
        <v>162</v>
      </c>
    </row>
    <row r="19" spans="1:1">
      <c r="A19" s="113" t="s">
        <v>163</v>
      </c>
    </row>
    <row r="20" spans="1:1">
      <c r="A20" s="100" t="s">
        <v>164</v>
      </c>
    </row>
    <row r="21" spans="1:1">
      <c r="A21" s="113" t="s">
        <v>165</v>
      </c>
    </row>
    <row r="22" spans="1:1">
      <c r="A22" s="113" t="s">
        <v>166</v>
      </c>
    </row>
    <row r="23" spans="1:1">
      <c r="A23" s="113" t="s">
        <v>167</v>
      </c>
    </row>
    <row r="24" spans="1:1">
      <c r="A24" s="113" t="s">
        <v>168</v>
      </c>
    </row>
    <row r="25" spans="1:1">
      <c r="A25" s="113" t="s">
        <v>19</v>
      </c>
    </row>
    <row r="26" spans="1:1">
      <c r="A26" s="113" t="s">
        <v>175</v>
      </c>
    </row>
    <row r="27" spans="1:1">
      <c r="A27" s="113" t="s">
        <v>169</v>
      </c>
    </row>
    <row r="28" spans="1:1">
      <c r="A28" s="113" t="s">
        <v>170</v>
      </c>
    </row>
    <row r="29" spans="1:1">
      <c r="A29" s="120" t="s">
        <v>182</v>
      </c>
    </row>
    <row r="30" spans="1:1">
      <c r="A30" s="113" t="s">
        <v>171</v>
      </c>
    </row>
    <row r="31" spans="1:1">
      <c r="A31" s="113" t="s">
        <v>172</v>
      </c>
    </row>
    <row r="32" spans="1:1">
      <c r="A32" s="113" t="s">
        <v>173</v>
      </c>
    </row>
    <row r="33" spans="1:1">
      <c r="A33" s="113" t="s">
        <v>174</v>
      </c>
    </row>
    <row r="35" spans="1:1">
      <c r="A35" s="113" t="s">
        <v>158</v>
      </c>
    </row>
  </sheetData>
  <pageMargins left="0.75" right="0.75" top="1" bottom="1" header="0.5" footer="0.5"/>
  <pageSetup orientation="portrait" horizontalDpi="4294967292" verticalDpi="4294967292"/>
  <ignoredErrors>
    <ignoredError sqref="I2:I9" numberStoredAsText="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D25" sqref="D25"/>
    </sheetView>
  </sheetViews>
  <sheetFormatPr baseColWidth="10" defaultRowHeight="15" x14ac:dyDescent="0"/>
  <cols>
    <col min="1" max="1" width="14.33203125" bestFit="1" customWidth="1"/>
    <col min="2" max="4" width="20" bestFit="1" customWidth="1"/>
    <col min="5" max="5" width="19.5" bestFit="1" customWidth="1"/>
    <col min="6" max="6" width="3.5" bestFit="1" customWidth="1"/>
    <col min="7" max="7" width="3.5" style="53" customWidth="1"/>
    <col min="8" max="8" width="90.83203125" bestFit="1" customWidth="1"/>
  </cols>
  <sheetData>
    <row r="1" spans="1:8" s="3" customFormat="1">
      <c r="A1" s="3" t="s">
        <v>20</v>
      </c>
      <c r="B1" s="3" t="s">
        <v>15</v>
      </c>
      <c r="C1" s="3" t="s">
        <v>16</v>
      </c>
      <c r="D1" s="3" t="s">
        <v>17</v>
      </c>
      <c r="E1" s="3" t="s">
        <v>14</v>
      </c>
      <c r="G1" s="52"/>
      <c r="H1" s="3" t="s">
        <v>153</v>
      </c>
    </row>
    <row r="2" spans="1:8">
      <c r="H2" s="5" t="s">
        <v>33</v>
      </c>
    </row>
    <row r="3" spans="1:8">
      <c r="H3" s="5" t="s">
        <v>19</v>
      </c>
    </row>
    <row r="4" spans="1:8">
      <c r="A4" t="s">
        <v>0</v>
      </c>
      <c r="B4" s="55" t="s">
        <v>222</v>
      </c>
      <c r="C4" s="55" t="s">
        <v>223</v>
      </c>
      <c r="D4" s="55" t="s">
        <v>224</v>
      </c>
      <c r="E4" s="55" t="s">
        <v>225</v>
      </c>
      <c r="H4" s="39" t="str">
        <f>CONCATENATE(A4," ",E4," ",B4," ",C4," ",D4)</f>
        <v>samtools merge H3K4me1_wt_merged.bam H3K4me1_wt_1.sorted.bam H3K4me1_wt_2.sorted.bam H3K4me1_wt_3.sorted.bam</v>
      </c>
    </row>
    <row r="5" spans="1:8">
      <c r="H5" s="5" t="s">
        <v>19</v>
      </c>
    </row>
    <row r="8" spans="1:8">
      <c r="A8" t="s">
        <v>3</v>
      </c>
      <c r="B8" s="2" t="s">
        <v>39</v>
      </c>
      <c r="C8" s="2" t="s">
        <v>12</v>
      </c>
      <c r="E8" s="1"/>
      <c r="G8" s="54"/>
      <c r="H8" s="2" t="str">
        <f>CONCATENATE(A8," ",B8,C8)</f>
        <v>qsub -q rcc-30d merge1.sh</v>
      </c>
    </row>
    <row r="9" spans="1:8">
      <c r="B9" s="2"/>
      <c r="C9" s="2"/>
      <c r="E9" s="1"/>
      <c r="G9" s="54"/>
      <c r="H9" s="2"/>
    </row>
    <row r="10" spans="1:8">
      <c r="H10" s="5" t="s">
        <v>33</v>
      </c>
    </row>
    <row r="11" spans="1:8">
      <c r="H11" s="5" t="s">
        <v>19</v>
      </c>
    </row>
    <row r="12" spans="1:8">
      <c r="A12" t="s">
        <v>0</v>
      </c>
      <c r="B12" s="55" t="s">
        <v>226</v>
      </c>
      <c r="C12" s="55" t="s">
        <v>227</v>
      </c>
      <c r="D12" s="55" t="s">
        <v>228</v>
      </c>
      <c r="E12" s="55" t="s">
        <v>229</v>
      </c>
      <c r="H12" s="39" t="str">
        <f>CONCATENATE(A12," ",E12," ",B12," ",C12," ",D12)</f>
        <v>samtools merge H3K4me1_2d_merged.bam H3K4me1_2d_1.sorted.bam H3K4me1_2d_2.sorted.bam H3K4me1_2d_3.sorted.bam</v>
      </c>
    </row>
    <row r="13" spans="1:8">
      <c r="H13" s="5" t="s">
        <v>19</v>
      </c>
    </row>
    <row r="16" spans="1:8">
      <c r="A16" t="s">
        <v>3</v>
      </c>
      <c r="B16" s="2" t="s">
        <v>230</v>
      </c>
      <c r="C16" s="2" t="s">
        <v>12</v>
      </c>
      <c r="E16" s="1"/>
      <c r="G16" s="54"/>
      <c r="H16" s="2" t="str">
        <f>CONCATENATE(A16," ",B16,C16)</f>
        <v>qsub -q rcc-30d merge2.sh</v>
      </c>
    </row>
    <row r="17" spans="2:8">
      <c r="B17" s="2"/>
      <c r="C17" s="2"/>
      <c r="E17" s="1"/>
      <c r="G17" s="54"/>
      <c r="H17" s="2"/>
    </row>
    <row r="18" spans="2:8">
      <c r="B18" s="2"/>
      <c r="C18" s="2"/>
      <c r="E18" s="1"/>
      <c r="G18" s="54"/>
      <c r="H18" s="2"/>
    </row>
    <row r="19" spans="2:8">
      <c r="B19" s="2"/>
      <c r="C19" s="2"/>
      <c r="E19" s="1"/>
      <c r="G19" s="54"/>
      <c r="H19" s="2"/>
    </row>
    <row r="20" spans="2:8">
      <c r="B20" s="2"/>
      <c r="C20" s="2"/>
      <c r="E20" s="1"/>
      <c r="G20" s="54"/>
      <c r="H20" s="2"/>
    </row>
    <row r="21" spans="2:8">
      <c r="B21" s="2"/>
      <c r="C21" s="2"/>
      <c r="E21" s="1"/>
      <c r="G21" s="54"/>
      <c r="H21" s="2"/>
    </row>
    <row r="22" spans="2:8" s="4" customFormat="1"/>
    <row r="30" spans="2:8">
      <c r="C30" s="5"/>
    </row>
    <row r="31" spans="2:8">
      <c r="C31" s="5"/>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workbookViewId="0">
      <pane ySplit="1" topLeftCell="A2" activePane="bottomLeft" state="frozen"/>
      <selection pane="bottomLeft" activeCell="G40" sqref="G40"/>
    </sheetView>
  </sheetViews>
  <sheetFormatPr baseColWidth="10" defaultRowHeight="12" x14ac:dyDescent="0"/>
  <cols>
    <col min="1" max="1" width="3.6640625" style="61" customWidth="1"/>
    <col min="2" max="2" width="25" style="61" customWidth="1"/>
    <col min="3" max="3" width="2" style="88" customWidth="1"/>
    <col min="4" max="4" width="15.33203125" style="61" bestFit="1" customWidth="1"/>
    <col min="5" max="5" width="2.1640625" style="86" customWidth="1"/>
    <col min="6" max="6" width="1.83203125" style="103" customWidth="1"/>
    <col min="7" max="7" width="16.5" style="61" customWidth="1"/>
    <col min="8" max="8" width="14.33203125" style="61" bestFit="1" customWidth="1"/>
    <col min="9" max="9" width="2.1640625" style="86" customWidth="1"/>
    <col min="10" max="10" width="7.33203125" style="87" bestFit="1" customWidth="1"/>
    <col min="11" max="11" width="2.5" style="86" customWidth="1"/>
    <col min="12" max="12" width="2.33203125" style="90" customWidth="1"/>
    <col min="13" max="13" width="2.1640625" style="84" customWidth="1"/>
    <col min="14" max="16384" width="10.83203125" style="61"/>
  </cols>
  <sheetData>
    <row r="1" spans="1:15">
      <c r="A1" s="7" t="s">
        <v>20</v>
      </c>
      <c r="B1" s="7" t="s">
        <v>21</v>
      </c>
      <c r="C1" s="15"/>
      <c r="D1" s="7" t="s">
        <v>22</v>
      </c>
      <c r="E1" s="15" t="s">
        <v>23</v>
      </c>
      <c r="F1" s="73"/>
      <c r="G1" s="7" t="s">
        <v>24</v>
      </c>
      <c r="H1" s="7" t="s">
        <v>25</v>
      </c>
      <c r="I1" s="15" t="s">
        <v>23</v>
      </c>
      <c r="J1" s="13" t="s">
        <v>26</v>
      </c>
      <c r="K1" s="71" t="s">
        <v>23</v>
      </c>
      <c r="L1" s="72" t="s">
        <v>27</v>
      </c>
    </row>
    <row r="2" spans="1:15" s="85" customFormat="1">
      <c r="A2" s="12"/>
      <c r="B2" s="12"/>
      <c r="C2" s="15"/>
      <c r="D2" s="12"/>
      <c r="E2" s="15"/>
      <c r="F2" s="15"/>
      <c r="G2" s="12"/>
      <c r="H2" s="12"/>
      <c r="I2" s="86"/>
      <c r="J2" s="87"/>
      <c r="K2" s="71"/>
      <c r="L2" s="72"/>
      <c r="M2" s="72"/>
      <c r="N2" s="85" t="s">
        <v>18</v>
      </c>
    </row>
    <row r="3" spans="1:15" s="85" customFormat="1">
      <c r="A3" s="12"/>
      <c r="B3" s="12"/>
      <c r="C3" s="15"/>
      <c r="D3" s="12"/>
      <c r="E3" s="15"/>
      <c r="F3" s="15"/>
      <c r="G3" s="12"/>
      <c r="H3" s="12"/>
      <c r="I3" s="86"/>
      <c r="J3" s="87"/>
      <c r="K3" s="71"/>
      <c r="L3" s="72"/>
      <c r="M3" s="72"/>
      <c r="N3" s="85" t="s">
        <v>19</v>
      </c>
    </row>
    <row r="4" spans="1:15" s="85" customFormat="1" ht="15">
      <c r="A4" s="86" t="s">
        <v>91</v>
      </c>
      <c r="B4" s="55" t="s">
        <v>225</v>
      </c>
      <c r="C4" s="88" t="s">
        <v>28</v>
      </c>
      <c r="D4" s="60" t="s">
        <v>231</v>
      </c>
      <c r="E4" s="16" t="s">
        <v>29</v>
      </c>
      <c r="F4" s="16" t="s">
        <v>30</v>
      </c>
      <c r="G4" s="57" t="s">
        <v>232</v>
      </c>
      <c r="H4" s="57" t="s">
        <v>233</v>
      </c>
      <c r="I4" s="88" t="s">
        <v>31</v>
      </c>
      <c r="J4" s="89">
        <v>0.01</v>
      </c>
      <c r="K4" s="88" t="s">
        <v>32</v>
      </c>
      <c r="L4" s="90">
        <f>J4*10</f>
        <v>0.1</v>
      </c>
      <c r="M4" s="90"/>
      <c r="N4" s="91" t="str">
        <f>CONCATENATE(A4," ",B4," ",C4," ",D4," ",E4," ",F4," ",G4,H4," ",I4," ",J4," ",K4," ",L4)</f>
        <v>time python2.7 /usr/local/macs2/2.0.10.09132012/bin/macs2 callpeak -t  H3K4me1_wt_merged.bam -c WCE_wt.merged.bam -f BAM -g mm --keep-dup 1  -n H3K4me1_wt_pValue2 -B --nomodel --shiftsize 200 -p 0.01 --broad --broad-cutoff 0.1</v>
      </c>
      <c r="O4" s="59"/>
    </row>
    <row r="5" spans="1:15" s="85" customFormat="1">
      <c r="A5" s="86"/>
      <c r="C5" s="88"/>
      <c r="D5" s="9"/>
      <c r="E5" s="16"/>
      <c r="F5" s="16"/>
      <c r="H5" s="59"/>
      <c r="I5" s="88"/>
      <c r="J5" s="87"/>
      <c r="K5" s="88"/>
      <c r="L5" s="90"/>
      <c r="M5" s="90"/>
      <c r="N5" s="91" t="s">
        <v>19</v>
      </c>
      <c r="O5" s="59"/>
    </row>
    <row r="6" spans="1:15" s="85" customFormat="1">
      <c r="A6" s="86"/>
      <c r="C6" s="88"/>
      <c r="D6" s="9"/>
      <c r="E6" s="16"/>
      <c r="F6" s="16"/>
      <c r="H6" s="59"/>
      <c r="I6" s="88"/>
      <c r="J6" s="87"/>
      <c r="K6" s="88"/>
      <c r="L6" s="90"/>
      <c r="M6" s="90"/>
      <c r="N6" s="91"/>
      <c r="O6" s="59"/>
    </row>
    <row r="7" spans="1:15" s="85" customFormat="1">
      <c r="A7" s="86"/>
      <c r="C7" s="88"/>
      <c r="D7" s="9"/>
      <c r="E7" s="16"/>
      <c r="F7" s="16"/>
      <c r="H7" s="59"/>
      <c r="I7" s="88"/>
      <c r="J7" s="87"/>
      <c r="K7" s="88"/>
      <c r="L7" s="90"/>
      <c r="M7" s="90"/>
      <c r="N7" s="91"/>
      <c r="O7" s="59"/>
    </row>
    <row r="8" spans="1:15" s="85" customFormat="1">
      <c r="A8" s="12"/>
      <c r="B8" s="12"/>
      <c r="C8" s="15"/>
      <c r="D8" s="12"/>
      <c r="E8" s="15"/>
      <c r="F8" s="15"/>
      <c r="G8" s="12"/>
      <c r="H8" s="12"/>
      <c r="I8" s="86"/>
      <c r="J8" s="87"/>
      <c r="K8" s="71"/>
      <c r="L8" s="72"/>
      <c r="M8" s="72"/>
      <c r="N8" s="85" t="s">
        <v>18</v>
      </c>
    </row>
    <row r="9" spans="1:15" s="85" customFormat="1">
      <c r="A9" s="12"/>
      <c r="B9" s="12"/>
      <c r="C9" s="15"/>
      <c r="D9" s="12"/>
      <c r="E9" s="15"/>
      <c r="F9" s="15"/>
      <c r="G9" s="12"/>
      <c r="H9" s="12"/>
      <c r="I9" s="86"/>
      <c r="J9" s="87"/>
      <c r="K9" s="71"/>
      <c r="L9" s="72"/>
      <c r="M9" s="72"/>
      <c r="N9" s="85" t="s">
        <v>19</v>
      </c>
    </row>
    <row r="10" spans="1:15" s="85" customFormat="1" ht="15">
      <c r="A10" s="86" t="s">
        <v>91</v>
      </c>
      <c r="B10" s="55" t="s">
        <v>229</v>
      </c>
      <c r="C10" s="88" t="s">
        <v>28</v>
      </c>
      <c r="D10" s="60" t="s">
        <v>234</v>
      </c>
      <c r="E10" s="16" t="s">
        <v>29</v>
      </c>
      <c r="F10" s="16" t="s">
        <v>30</v>
      </c>
      <c r="G10" s="57" t="s">
        <v>235</v>
      </c>
      <c r="H10" s="57" t="s">
        <v>233</v>
      </c>
      <c r="I10" s="88" t="s">
        <v>31</v>
      </c>
      <c r="J10" s="89">
        <v>0.01</v>
      </c>
      <c r="K10" s="88" t="s">
        <v>32</v>
      </c>
      <c r="L10" s="90">
        <f>J10*10</f>
        <v>0.1</v>
      </c>
      <c r="M10" s="90"/>
      <c r="N10" s="91" t="str">
        <f>CONCATENATE(A10," ",B10," ",C10," ",D10," ",E10," ",F10," ",G10,H10," ",I10," ",J10," ",K10," ",L10)</f>
        <v>time python2.7 /usr/local/macs2/2.0.10.09132012/bin/macs2 callpeak -t  H3K4me1_2d_merged.bam -c WCE_2d.merged.bam -f BAM -g mm --keep-dup 1  -n H3K4me1_2d_pValue2 -B --nomodel --shiftsize 200 -p 0.01 --broad --broad-cutoff 0.1</v>
      </c>
      <c r="O10" s="59"/>
    </row>
    <row r="11" spans="1:15" s="85" customFormat="1">
      <c r="A11" s="86"/>
      <c r="C11" s="88"/>
      <c r="D11" s="9"/>
      <c r="E11" s="16"/>
      <c r="F11" s="16"/>
      <c r="H11" s="59"/>
      <c r="I11" s="88"/>
      <c r="J11" s="87"/>
      <c r="K11" s="88"/>
      <c r="L11" s="90"/>
      <c r="M11" s="90"/>
      <c r="N11" s="91" t="s">
        <v>19</v>
      </c>
      <c r="O11" s="59"/>
    </row>
    <row r="12" spans="1:15" s="85" customFormat="1">
      <c r="A12" s="86"/>
      <c r="C12" s="88"/>
      <c r="D12" s="9"/>
      <c r="E12" s="16"/>
      <c r="F12" s="16"/>
      <c r="H12" s="59"/>
      <c r="I12" s="88"/>
      <c r="J12" s="87"/>
      <c r="K12" s="88"/>
      <c r="L12" s="90"/>
      <c r="M12" s="90"/>
      <c r="N12" s="91"/>
      <c r="O12" s="59"/>
    </row>
    <row r="13" spans="1:15" s="85" customFormat="1">
      <c r="A13" s="12"/>
      <c r="B13" s="12"/>
      <c r="C13" s="15"/>
      <c r="D13" s="12"/>
      <c r="E13" s="15"/>
      <c r="F13" s="15"/>
      <c r="G13" s="12"/>
      <c r="H13" s="12"/>
      <c r="I13" s="86"/>
      <c r="J13" s="87"/>
      <c r="K13" s="71"/>
      <c r="L13" s="72"/>
      <c r="M13" s="72"/>
      <c r="N13" s="85" t="s">
        <v>18</v>
      </c>
    </row>
    <row r="14" spans="1:15" s="85" customFormat="1">
      <c r="A14" s="12"/>
      <c r="B14" s="12"/>
      <c r="C14" s="15"/>
      <c r="D14" s="12"/>
      <c r="E14" s="15"/>
      <c r="F14" s="15"/>
      <c r="G14" s="12"/>
      <c r="H14" s="12"/>
      <c r="I14" s="86"/>
      <c r="J14" s="87"/>
      <c r="K14" s="71"/>
      <c r="L14" s="72"/>
      <c r="M14" s="72"/>
      <c r="N14" s="85" t="s">
        <v>19</v>
      </c>
    </row>
    <row r="15" spans="1:15" s="85" customFormat="1" ht="15">
      <c r="A15" s="86" t="s">
        <v>91</v>
      </c>
      <c r="B15" s="55" t="s">
        <v>225</v>
      </c>
      <c r="C15" s="88" t="s">
        <v>28</v>
      </c>
      <c r="D15" s="60" t="s">
        <v>231</v>
      </c>
      <c r="E15" s="16" t="s">
        <v>29</v>
      </c>
      <c r="F15" s="16" t="s">
        <v>30</v>
      </c>
      <c r="G15" s="57" t="s">
        <v>232</v>
      </c>
      <c r="H15" s="57" t="s">
        <v>236</v>
      </c>
      <c r="I15" s="88" t="s">
        <v>31</v>
      </c>
      <c r="J15" s="89">
        <v>1.0000000000000001E-9</v>
      </c>
      <c r="K15" s="88" t="s">
        <v>32</v>
      </c>
      <c r="L15" s="90">
        <f>J15*10</f>
        <v>1E-8</v>
      </c>
      <c r="M15" s="90"/>
      <c r="N15" s="91" t="str">
        <f>CONCATENATE(A15," ",B15," ",C15," ",D15," ",E15," ",F15," ",G15,H15," ",I15," ",J15," ",K15," ",L15)</f>
        <v>time python2.7 /usr/local/macs2/2.0.10.09132012/bin/macs2 callpeak -t  H3K4me1_wt_merged.bam -c WCE_wt.merged.bam -f BAM -g mm --keep-dup 1  -n H3K4me1_wt_pValue9 -B --nomodel --shiftsize 200 -p 0.000000001 --broad --broad-cutoff 0.00000001</v>
      </c>
      <c r="O15" s="59"/>
    </row>
    <row r="16" spans="1:15" s="85" customFormat="1">
      <c r="A16" s="86"/>
      <c r="C16" s="88"/>
      <c r="D16" s="9"/>
      <c r="E16" s="16"/>
      <c r="F16" s="16"/>
      <c r="H16" s="59"/>
      <c r="I16" s="88"/>
      <c r="J16" s="87"/>
      <c r="K16" s="88"/>
      <c r="L16" s="90"/>
      <c r="M16" s="90"/>
      <c r="N16" s="91" t="s">
        <v>19</v>
      </c>
      <c r="O16" s="59"/>
    </row>
    <row r="17" spans="1:15" s="85" customFormat="1">
      <c r="A17" s="86"/>
      <c r="C17" s="88"/>
      <c r="D17" s="9"/>
      <c r="E17" s="16"/>
      <c r="F17" s="16"/>
      <c r="H17" s="59"/>
      <c r="I17" s="88"/>
      <c r="J17" s="87"/>
      <c r="K17" s="88"/>
      <c r="L17" s="90"/>
      <c r="M17" s="90"/>
      <c r="N17" s="91"/>
      <c r="O17" s="59"/>
    </row>
    <row r="18" spans="1:15" s="85" customFormat="1">
      <c r="A18" s="86"/>
      <c r="C18" s="88"/>
      <c r="D18" s="9"/>
      <c r="E18" s="16"/>
      <c r="F18" s="16"/>
      <c r="H18" s="59"/>
      <c r="I18" s="88"/>
      <c r="J18" s="87"/>
      <c r="K18" s="88"/>
      <c r="L18" s="90"/>
      <c r="M18" s="90"/>
      <c r="N18" s="91"/>
      <c r="O18" s="59"/>
    </row>
    <row r="19" spans="1:15" s="85" customFormat="1">
      <c r="A19" s="12"/>
      <c r="B19" s="12"/>
      <c r="C19" s="15"/>
      <c r="D19" s="12"/>
      <c r="E19" s="15"/>
      <c r="F19" s="15"/>
      <c r="G19" s="12"/>
      <c r="H19" s="12"/>
      <c r="I19" s="86"/>
      <c r="J19" s="87"/>
      <c r="K19" s="71"/>
      <c r="L19" s="72"/>
      <c r="M19" s="72"/>
      <c r="N19" s="85" t="s">
        <v>18</v>
      </c>
    </row>
    <row r="20" spans="1:15" s="85" customFormat="1">
      <c r="A20" s="12"/>
      <c r="B20" s="12"/>
      <c r="C20" s="15"/>
      <c r="D20" s="12"/>
      <c r="E20" s="15"/>
      <c r="F20" s="15"/>
      <c r="G20" s="12"/>
      <c r="H20" s="12"/>
      <c r="I20" s="86"/>
      <c r="J20" s="87"/>
      <c r="K20" s="71"/>
      <c r="L20" s="72"/>
      <c r="M20" s="72"/>
      <c r="N20" s="85" t="s">
        <v>19</v>
      </c>
    </row>
    <row r="21" spans="1:15" s="85" customFormat="1" ht="15">
      <c r="A21" s="86" t="s">
        <v>91</v>
      </c>
      <c r="B21" s="55" t="s">
        <v>229</v>
      </c>
      <c r="C21" s="88" t="s">
        <v>28</v>
      </c>
      <c r="D21" s="60" t="s">
        <v>234</v>
      </c>
      <c r="E21" s="16" t="s">
        <v>29</v>
      </c>
      <c r="F21" s="16" t="s">
        <v>30</v>
      </c>
      <c r="G21" s="57" t="s">
        <v>235</v>
      </c>
      <c r="H21" s="57" t="s">
        <v>236</v>
      </c>
      <c r="I21" s="88" t="s">
        <v>31</v>
      </c>
      <c r="J21" s="89">
        <v>1.0000000000000001E-9</v>
      </c>
      <c r="K21" s="88" t="s">
        <v>32</v>
      </c>
      <c r="L21" s="90">
        <f>J21*10</f>
        <v>1E-8</v>
      </c>
      <c r="M21" s="90"/>
      <c r="N21" s="91" t="str">
        <f>CONCATENATE(A21," ",B21," ",C21," ",D21," ",E21," ",F21," ",G21,H21," ",I21," ",J21," ",K21," ",L21)</f>
        <v>time python2.7 /usr/local/macs2/2.0.10.09132012/bin/macs2 callpeak -t  H3K4me1_2d_merged.bam -c WCE_2d.merged.bam -f BAM -g mm --keep-dup 1  -n H3K4me1_2d_pValue9 -B --nomodel --shiftsize 200 -p 0.000000001 --broad --broad-cutoff 0.00000001</v>
      </c>
      <c r="O21" s="59"/>
    </row>
    <row r="22" spans="1:15" s="85" customFormat="1">
      <c r="A22" s="86"/>
      <c r="C22" s="88"/>
      <c r="D22" s="9"/>
      <c r="E22" s="16"/>
      <c r="F22" s="16"/>
      <c r="H22" s="59"/>
      <c r="I22" s="88"/>
      <c r="J22" s="87"/>
      <c r="K22" s="88"/>
      <c r="L22" s="90"/>
      <c r="M22" s="90"/>
      <c r="N22" s="91" t="s">
        <v>19</v>
      </c>
      <c r="O22" s="59"/>
    </row>
    <row r="23" spans="1:15" s="85" customFormat="1">
      <c r="A23" s="86"/>
      <c r="C23" s="88"/>
      <c r="D23" s="9"/>
      <c r="E23" s="16"/>
      <c r="F23" s="16"/>
      <c r="H23" s="59"/>
      <c r="I23" s="88"/>
      <c r="J23" s="87"/>
      <c r="K23" s="88"/>
      <c r="L23" s="90"/>
      <c r="M23" s="90"/>
      <c r="N23" s="91"/>
      <c r="O23" s="59"/>
    </row>
    <row r="24" spans="1:15" s="85" customFormat="1">
      <c r="A24" s="86"/>
      <c r="C24" s="88"/>
      <c r="D24" s="9"/>
      <c r="E24" s="16"/>
      <c r="F24" s="16"/>
      <c r="H24" s="59"/>
      <c r="I24" s="88"/>
      <c r="J24" s="87"/>
      <c r="K24" s="88"/>
      <c r="L24" s="90"/>
      <c r="M24" s="90"/>
      <c r="N24" s="91"/>
      <c r="O24" s="59"/>
    </row>
    <row r="25" spans="1:15" s="85" customFormat="1">
      <c r="A25" s="86"/>
      <c r="C25" s="88"/>
      <c r="D25" s="9"/>
      <c r="E25" s="16"/>
      <c r="F25" s="16"/>
      <c r="H25" s="59"/>
      <c r="I25" s="88"/>
      <c r="J25" s="87"/>
      <c r="K25" s="88"/>
      <c r="L25" s="90"/>
      <c r="M25" s="90"/>
      <c r="N25" s="91"/>
      <c r="O25" s="59"/>
    </row>
    <row r="26" spans="1:15" s="85" customFormat="1">
      <c r="A26" s="14"/>
      <c r="C26" s="88"/>
      <c r="D26" s="9"/>
      <c r="E26" s="16"/>
      <c r="F26" s="16"/>
      <c r="G26" s="59"/>
      <c r="H26" s="59"/>
      <c r="I26" s="86"/>
      <c r="J26" s="87"/>
      <c r="K26" s="88"/>
      <c r="L26" s="90"/>
      <c r="M26" s="84"/>
    </row>
    <row r="27" spans="1:15" s="85" customFormat="1">
      <c r="B27" s="85" t="s">
        <v>3</v>
      </c>
      <c r="C27" s="85" t="s">
        <v>38</v>
      </c>
      <c r="D27" s="88" t="s">
        <v>12</v>
      </c>
      <c r="E27" s="56" t="str">
        <f>CONCATENATE(B27," ",C27,D27)</f>
        <v>qsub -q rcc-30d macs1.sh</v>
      </c>
      <c r="F27" s="16"/>
      <c r="G27" s="59"/>
      <c r="H27" s="59"/>
      <c r="I27" s="86"/>
      <c r="J27" s="87"/>
      <c r="K27" s="88"/>
      <c r="L27" s="90"/>
      <c r="M27" s="84"/>
    </row>
    <row r="28" spans="1:15" s="85" customFormat="1">
      <c r="B28" s="85" t="s">
        <v>3</v>
      </c>
      <c r="C28" s="85" t="s">
        <v>37</v>
      </c>
      <c r="D28" s="88" t="s">
        <v>12</v>
      </c>
      <c r="E28" s="56" t="str">
        <f>CONCATENATE(B28," ",C28,D28)</f>
        <v>qsub -q rcc-30d macs2.sh</v>
      </c>
      <c r="F28" s="88"/>
      <c r="G28" s="59"/>
      <c r="H28" s="59"/>
      <c r="I28" s="86"/>
      <c r="J28" s="87"/>
      <c r="K28" s="86"/>
      <c r="L28" s="90"/>
      <c r="M28" s="84"/>
    </row>
    <row r="29" spans="1:15" s="85" customFormat="1">
      <c r="B29" s="85" t="s">
        <v>3</v>
      </c>
      <c r="C29" s="85" t="s">
        <v>237</v>
      </c>
      <c r="D29" s="88" t="s">
        <v>12</v>
      </c>
      <c r="E29" s="56" t="str">
        <f>CONCATENATE(B29," ",C29,D29)</f>
        <v>qsub -q rcc-30d macs3.sh</v>
      </c>
      <c r="F29" s="16"/>
      <c r="G29" s="59"/>
      <c r="H29" s="59"/>
      <c r="I29" s="86"/>
      <c r="J29" s="87"/>
      <c r="K29" s="86"/>
      <c r="L29" s="90"/>
      <c r="M29" s="84"/>
    </row>
    <row r="30" spans="1:15" s="85" customFormat="1">
      <c r="B30" s="85" t="s">
        <v>3</v>
      </c>
      <c r="C30" s="85" t="s">
        <v>238</v>
      </c>
      <c r="D30" s="88" t="s">
        <v>12</v>
      </c>
      <c r="E30" s="56" t="str">
        <f>CONCATENATE(B30," ",C30,D30)</f>
        <v>qsub -q rcc-30d macs4.sh</v>
      </c>
      <c r="F30" s="88"/>
      <c r="G30" s="59"/>
      <c r="H30" s="59"/>
      <c r="I30" s="86"/>
      <c r="J30" s="87"/>
      <c r="K30" s="86"/>
      <c r="L30" s="90"/>
      <c r="M30" s="84"/>
    </row>
    <row r="31" spans="1:15" s="93" customFormat="1">
      <c r="C31" s="94"/>
      <c r="D31" s="70"/>
      <c r="E31" s="94"/>
      <c r="F31" s="94"/>
      <c r="G31" s="95"/>
      <c r="H31" s="95"/>
      <c r="I31" s="96"/>
      <c r="J31" s="97"/>
      <c r="K31" s="94"/>
      <c r="L31" s="98"/>
      <c r="M31" s="99"/>
    </row>
    <row r="32" spans="1:15" s="85" customFormat="1">
      <c r="C32" s="88"/>
      <c r="D32" s="56"/>
      <c r="E32" s="88"/>
      <c r="F32" s="88"/>
      <c r="G32" s="59"/>
      <c r="H32" s="59"/>
      <c r="I32" s="86"/>
      <c r="J32" s="87"/>
      <c r="K32" s="88"/>
      <c r="L32" s="90"/>
      <c r="M32" s="84"/>
    </row>
    <row r="33" spans="1:14" s="85" customFormat="1">
      <c r="A33" s="86"/>
      <c r="B33" s="87"/>
      <c r="C33" s="59"/>
      <c r="D33" s="87"/>
      <c r="E33" s="91"/>
      <c r="F33" s="86"/>
      <c r="K33" s="86"/>
      <c r="L33" s="86"/>
      <c r="M33" s="86"/>
    </row>
    <row r="34" spans="1:14" s="85" customFormat="1">
      <c r="A34" s="86"/>
      <c r="B34" s="87"/>
      <c r="C34" s="59"/>
      <c r="D34" s="87"/>
      <c r="E34" s="91"/>
      <c r="F34" s="86"/>
      <c r="K34" s="86"/>
      <c r="L34" s="86"/>
      <c r="M34" s="86"/>
    </row>
    <row r="35" spans="1:14" s="102" customFormat="1">
      <c r="A35" s="61"/>
      <c r="B35" s="61"/>
      <c r="C35" s="88"/>
      <c r="D35" s="100"/>
      <c r="E35" s="88"/>
      <c r="F35" s="101"/>
      <c r="G35" s="100"/>
      <c r="H35" s="100"/>
      <c r="I35" s="86"/>
      <c r="J35" s="87"/>
      <c r="K35" s="86"/>
      <c r="L35" s="90"/>
      <c r="M35" s="84"/>
      <c r="N35" s="61"/>
    </row>
    <row r="36" spans="1:14" s="102" customFormat="1">
      <c r="A36" s="61"/>
      <c r="B36" s="61"/>
      <c r="C36" s="88"/>
      <c r="D36" s="100"/>
      <c r="E36" s="88"/>
      <c r="F36" s="101"/>
      <c r="G36" s="100"/>
      <c r="H36" s="100"/>
      <c r="I36" s="86"/>
      <c r="J36" s="87"/>
      <c r="K36" s="86"/>
      <c r="L36" s="90"/>
      <c r="M36" s="84"/>
      <c r="N36" s="61"/>
    </row>
    <row r="37" spans="1:14" s="102" customFormat="1">
      <c r="A37" s="61"/>
      <c r="B37" s="61"/>
      <c r="C37" s="88"/>
      <c r="D37" s="100"/>
      <c r="E37" s="88"/>
      <c r="F37" s="101"/>
      <c r="G37" s="100"/>
      <c r="H37" s="100"/>
      <c r="I37" s="86"/>
      <c r="J37" s="87"/>
      <c r="K37" s="86"/>
      <c r="L37" s="90"/>
      <c r="M37" s="84"/>
      <c r="N37" s="61"/>
    </row>
    <row r="38" spans="1:14" s="102" customFormat="1">
      <c r="A38" s="61"/>
      <c r="B38" s="61"/>
      <c r="C38" s="88"/>
      <c r="D38" s="100"/>
      <c r="E38" s="88"/>
      <c r="F38" s="101"/>
      <c r="G38" s="100"/>
      <c r="H38" s="100"/>
      <c r="I38" s="86"/>
      <c r="J38" s="87"/>
      <c r="K38" s="86"/>
      <c r="L38" s="90"/>
      <c r="M38" s="84"/>
      <c r="N38" s="61"/>
    </row>
    <row r="39" spans="1:14" s="102" customFormat="1">
      <c r="A39" s="61"/>
      <c r="B39" s="61"/>
      <c r="C39" s="88"/>
      <c r="D39" s="100"/>
      <c r="E39" s="88"/>
      <c r="F39" s="101"/>
      <c r="G39" s="100"/>
      <c r="H39" s="100"/>
      <c r="I39" s="86"/>
      <c r="J39" s="87"/>
      <c r="K39" s="86"/>
      <c r="L39" s="90"/>
      <c r="M39" s="84"/>
      <c r="N39" s="61"/>
    </row>
    <row r="40" spans="1:14" s="102" customFormat="1">
      <c r="A40" s="61"/>
      <c r="B40" s="61"/>
      <c r="C40" s="88"/>
      <c r="D40" s="100"/>
      <c r="E40" s="88"/>
      <c r="F40" s="101"/>
      <c r="G40" s="100"/>
      <c r="H40" s="100"/>
      <c r="I40" s="86"/>
      <c r="J40" s="87"/>
      <c r="K40" s="86"/>
      <c r="L40" s="90"/>
      <c r="M40" s="84"/>
      <c r="N40" s="61"/>
    </row>
    <row r="41" spans="1:14" s="102" customFormat="1">
      <c r="A41" s="61"/>
      <c r="B41" s="61"/>
      <c r="C41" s="88"/>
      <c r="D41" s="100"/>
      <c r="E41" s="88"/>
      <c r="F41" s="101"/>
      <c r="G41" s="100"/>
      <c r="H41" s="100"/>
      <c r="I41" s="86"/>
      <c r="J41" s="87"/>
      <c r="K41" s="86"/>
      <c r="L41" s="90"/>
      <c r="M41" s="84"/>
      <c r="N41" s="61"/>
    </row>
    <row r="42" spans="1:14" s="102" customFormat="1">
      <c r="A42" s="61"/>
      <c r="B42" s="61"/>
      <c r="C42" s="88"/>
      <c r="D42" s="100"/>
      <c r="E42" s="88"/>
      <c r="F42" s="101"/>
      <c r="G42" s="100"/>
      <c r="H42" s="100"/>
      <c r="I42" s="86"/>
      <c r="J42" s="87"/>
      <c r="K42" s="86"/>
      <c r="L42" s="90"/>
      <c r="M42" s="84"/>
      <c r="N42" s="61"/>
    </row>
    <row r="43" spans="1:14" s="102" customFormat="1">
      <c r="A43" s="61"/>
      <c r="B43" s="61"/>
      <c r="C43" s="88"/>
      <c r="D43" s="100"/>
      <c r="E43" s="88"/>
      <c r="F43" s="101"/>
      <c r="G43" s="100"/>
      <c r="H43" s="100"/>
      <c r="I43" s="86"/>
      <c r="J43" s="87"/>
      <c r="K43" s="86"/>
      <c r="L43" s="90"/>
      <c r="M43" s="84"/>
      <c r="N43" s="61"/>
    </row>
    <row r="44" spans="1:14" s="102" customFormat="1">
      <c r="A44" s="61"/>
      <c r="B44" s="61"/>
      <c r="C44" s="88"/>
      <c r="D44" s="100"/>
      <c r="E44" s="88"/>
      <c r="F44" s="101"/>
      <c r="G44" s="100"/>
      <c r="H44" s="100"/>
      <c r="I44" s="86"/>
      <c r="J44" s="87"/>
      <c r="K44" s="86"/>
      <c r="L44" s="90"/>
      <c r="M44" s="84"/>
      <c r="N44" s="61"/>
    </row>
    <row r="45" spans="1:14">
      <c r="D45" s="100"/>
      <c r="E45" s="88"/>
      <c r="F45" s="101"/>
      <c r="G45" s="100"/>
      <c r="H45" s="100"/>
    </row>
    <row r="46" spans="1:14">
      <c r="D46" s="100"/>
      <c r="E46" s="88"/>
      <c r="F46" s="101"/>
      <c r="G46" s="100"/>
      <c r="H46" s="100"/>
    </row>
    <row r="47" spans="1:14">
      <c r="D47" s="100"/>
      <c r="E47" s="88"/>
      <c r="F47" s="101"/>
      <c r="G47" s="100"/>
      <c r="H47" s="100"/>
    </row>
    <row r="48" spans="1:14">
      <c r="D48" s="100"/>
      <c r="E48" s="88"/>
      <c r="F48" s="101"/>
      <c r="G48" s="100"/>
      <c r="H48" s="100"/>
    </row>
    <row r="49" spans="4:8">
      <c r="D49" s="100"/>
      <c r="E49" s="88"/>
      <c r="F49" s="101"/>
      <c r="G49" s="100"/>
      <c r="H49" s="100"/>
    </row>
    <row r="50" spans="4:8">
      <c r="D50" s="100"/>
      <c r="E50" s="88"/>
      <c r="F50" s="101"/>
      <c r="G50" s="100"/>
      <c r="H50" s="100"/>
    </row>
    <row r="51" spans="4:8">
      <c r="D51" s="100"/>
      <c r="E51" s="88"/>
      <c r="F51" s="101"/>
      <c r="G51" s="100"/>
      <c r="H51" s="100"/>
    </row>
    <row r="52" spans="4:8">
      <c r="D52" s="100"/>
      <c r="E52" s="88"/>
      <c r="F52" s="101"/>
      <c r="G52" s="100"/>
      <c r="H52" s="100"/>
    </row>
    <row r="53" spans="4:8">
      <c r="D53" s="100"/>
      <c r="E53" s="88"/>
      <c r="F53" s="101"/>
      <c r="G53" s="100"/>
      <c r="H53" s="100"/>
    </row>
    <row r="54" spans="4:8">
      <c r="D54" s="100"/>
      <c r="E54" s="88"/>
      <c r="F54" s="101"/>
      <c r="G54" s="100"/>
      <c r="H54" s="100"/>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workbookViewId="0">
      <selection activeCell="H84" sqref="H84"/>
    </sheetView>
  </sheetViews>
  <sheetFormatPr baseColWidth="10" defaultRowHeight="12" x14ac:dyDescent="0"/>
  <cols>
    <col min="1" max="1" width="4.5" style="8" customWidth="1"/>
    <col min="2" max="2" width="21.83203125" style="24" customWidth="1"/>
    <col min="3" max="6" width="2" style="21" customWidth="1"/>
    <col min="7" max="7" width="2.5" style="21" customWidth="1"/>
    <col min="8" max="8" width="107.6640625" style="6" customWidth="1"/>
    <col min="9" max="16384" width="10.83203125" style="6"/>
  </cols>
  <sheetData>
    <row r="1" spans="1:8">
      <c r="B1" s="22" t="s">
        <v>21</v>
      </c>
      <c r="G1" s="17" t="s">
        <v>43</v>
      </c>
      <c r="H1" s="37" t="s">
        <v>154</v>
      </c>
    </row>
    <row r="2" spans="1:8">
      <c r="B2" s="11"/>
      <c r="G2" s="17" t="s">
        <v>44</v>
      </c>
      <c r="H2" s="10"/>
    </row>
    <row r="3" spans="1:8">
      <c r="A3" s="58" t="s">
        <v>155</v>
      </c>
      <c r="B3" s="60" t="s">
        <v>185</v>
      </c>
      <c r="G3" s="17" t="s">
        <v>46</v>
      </c>
      <c r="H3" s="38" t="s">
        <v>35</v>
      </c>
    </row>
    <row r="4" spans="1:8">
      <c r="B4" s="61"/>
      <c r="D4" s="21" t="s">
        <v>47</v>
      </c>
      <c r="E4" s="21" t="s">
        <v>48</v>
      </c>
      <c r="G4" s="17" t="str">
        <f>CONCATENATE(B3,D4,B3,E4)</f>
        <v>H3K4me1_wt_pValue9_broad_peaks.bed = read.table("H3K4me1_wt_pValue9_broad_peaks.bed", header=FALSE)</v>
      </c>
      <c r="H4" s="6" t="str">
        <f>G4</f>
        <v>H3K4me1_wt_pValue9_broad_peaks.bed = read.table("H3K4me1_wt_pValue9_broad_peaks.bed", header=FALSE)</v>
      </c>
    </row>
    <row r="5" spans="1:8">
      <c r="B5" s="61"/>
      <c r="D5" s="21" t="s">
        <v>49</v>
      </c>
      <c r="E5" s="21" t="s">
        <v>50</v>
      </c>
      <c r="G5" s="17" t="str">
        <f>CONCATENATE(B3,D5,B3,E5)</f>
        <v>H3K4me1_wt_pValue9_peaks.encodePeak = read.table("H3K4me1_wt_pValue9_peaks.encodePeak", header=FALSE)</v>
      </c>
      <c r="H5" s="6" t="str">
        <f>G5</f>
        <v>H3K4me1_wt_pValue9_peaks.encodePeak = read.table("H3K4me1_wt_pValue9_peaks.encodePeak", header=FALSE)</v>
      </c>
    </row>
    <row r="6" spans="1:8" s="63" customFormat="1">
      <c r="A6" s="62"/>
      <c r="B6" s="66"/>
      <c r="G6" s="17" t="s">
        <v>51</v>
      </c>
      <c r="H6" s="63" t="s">
        <v>35</v>
      </c>
    </row>
    <row r="7" spans="1:8">
      <c r="B7" s="25"/>
      <c r="D7" s="21" t="s">
        <v>52</v>
      </c>
      <c r="E7" s="21" t="s">
        <v>53</v>
      </c>
      <c r="G7" s="17" t="str">
        <f>CONCATENATE(B3,D7,B3,E7)</f>
        <v>H3K4me1_wt_pValue9_broad_peaks.bed = H3K4me1_wt_pValue9_broad_peaks.bed[,c(1:5)]</v>
      </c>
      <c r="H7" s="6" t="str">
        <f>G7</f>
        <v>H3K4me1_wt_pValue9_broad_peaks.bed = H3K4me1_wt_pValue9_broad_peaks.bed[,c(1:5)]</v>
      </c>
    </row>
    <row r="8" spans="1:8">
      <c r="A8" s="6"/>
      <c r="B8" s="6"/>
      <c r="G8" s="17" t="s">
        <v>54</v>
      </c>
      <c r="H8" s="6" t="s">
        <v>35</v>
      </c>
    </row>
    <row r="9" spans="1:8">
      <c r="B9" s="26"/>
      <c r="D9" s="21" t="s">
        <v>55</v>
      </c>
      <c r="E9" s="21" t="s">
        <v>56</v>
      </c>
      <c r="G9" s="17" t="str">
        <f>CONCATENATE(B3,D9,B3,E9)</f>
        <v>H3K4me1_wt_pValue9_peaks.encodePeak = H3K4me1_wt_pValue9_peaks.encodePeak[,c(1:4,7)]</v>
      </c>
      <c r="H9" s="6" t="str">
        <f>G9</f>
        <v>H3K4me1_wt_pValue9_peaks.encodePeak = H3K4me1_wt_pValue9_peaks.encodePeak[,c(1:4,7)]</v>
      </c>
    </row>
    <row r="10" spans="1:8">
      <c r="G10" s="17" t="s">
        <v>57</v>
      </c>
      <c r="H10" s="6" t="s">
        <v>35</v>
      </c>
    </row>
    <row r="11" spans="1:8">
      <c r="C11" s="21" t="s">
        <v>58</v>
      </c>
      <c r="D11" s="21" t="s">
        <v>59</v>
      </c>
      <c r="E11" s="21" t="s">
        <v>60</v>
      </c>
      <c r="G11" s="17" t="str">
        <f>CONCATENATE(C11,B3,D11,B3,E11)</f>
        <v>write.table(H3K4me1_wt_pValue9_broad_peaks.bed, file = "H3K4me1_wt_pValue9_broad_peaks.bed", sep = "\t", row.names = FALSE, col.names = FALSE, quote = FALSE)</v>
      </c>
      <c r="H11" s="6" t="str">
        <f>G11</f>
        <v>write.table(H3K4me1_wt_pValue9_broad_peaks.bed, file = "H3K4me1_wt_pValue9_broad_peaks.bed", sep = "\t", row.names = FALSE, col.names = FALSE, quote = FALSE)</v>
      </c>
    </row>
    <row r="12" spans="1:8">
      <c r="C12" s="21" t="s">
        <v>58</v>
      </c>
      <c r="D12" s="21" t="s">
        <v>61</v>
      </c>
      <c r="E12" s="21" t="s">
        <v>62</v>
      </c>
      <c r="G12" s="17" t="str">
        <f>CONCATENATE(C12,B3,D12,B3,E12)</f>
        <v>write.table(H3K4me1_wt_pValue9_peaks.encodePeak, file = "H3K4me1_wt_pValue9_peaks_ENCODEpeak.bed", sep = "\t", row.names = FALSE, col.names = FALSE, quote = FALSE)</v>
      </c>
      <c r="H12" s="6" t="str">
        <f>G12</f>
        <v>write.table(H3K4me1_wt_pValue9_peaks.encodePeak, file = "H3K4me1_wt_pValue9_peaks_ENCODEpeak.bed", sep = "\t", row.names = FALSE, col.names = FALSE, quote = FALSE)</v>
      </c>
    </row>
    <row r="13" spans="1:8">
      <c r="G13" s="17" t="s">
        <v>35</v>
      </c>
      <c r="H13" s="6" t="s">
        <v>35</v>
      </c>
    </row>
    <row r="14" spans="1:8">
      <c r="G14" s="17" t="s">
        <v>63</v>
      </c>
      <c r="H14" s="6" t="s">
        <v>63</v>
      </c>
    </row>
    <row r="15" spans="1:8" s="63" customFormat="1">
      <c r="A15" s="62"/>
      <c r="B15" s="64"/>
      <c r="G15" s="17"/>
    </row>
    <row r="16" spans="1:8">
      <c r="H16" s="27" t="s">
        <v>90</v>
      </c>
    </row>
    <row r="17" spans="1:8">
      <c r="F17" s="21" t="s">
        <v>88</v>
      </c>
      <c r="G17" s="68"/>
      <c r="H17" s="6" t="str">
        <f>CONCATENATE($F$17,A3)</f>
        <v>/usr/local/R/3.0.2/bin/R CMD BATCH 1.R</v>
      </c>
    </row>
    <row r="18" spans="1:8" s="63" customFormat="1">
      <c r="A18" s="62"/>
      <c r="B18" s="64"/>
      <c r="G18" s="17"/>
    </row>
    <row r="19" spans="1:8">
      <c r="H19" s="27" t="s">
        <v>89</v>
      </c>
    </row>
    <row r="20" spans="1:8">
      <c r="A20" s="28" t="s">
        <v>92</v>
      </c>
      <c r="C20" s="21" t="s">
        <v>65</v>
      </c>
      <c r="D20" s="21" t="s">
        <v>66</v>
      </c>
      <c r="E20" s="21" t="s">
        <v>64</v>
      </c>
      <c r="F20" s="21" t="s">
        <v>88</v>
      </c>
      <c r="H20" s="63" t="str">
        <f>CONCATENATE($A$20,B3,$E$20,B3,$C$20,B3,$D$20)</f>
        <v>/usr/local/bedtools/latest/bin/bedtools intersect -a H3K4me1_wt_pValue9_broad_peaks.bed -b H3K4me1_wt_pValue9_peaks_ENCODEpeak.bed -wa -wb &gt; H3K4me1_wt_pValue9_ENCODEandBROAD.bed</v>
      </c>
    </row>
    <row r="21" spans="1:8">
      <c r="A21" s="28"/>
      <c r="B21" s="21"/>
      <c r="E21" s="6"/>
      <c r="H21" s="63"/>
    </row>
    <row r="22" spans="1:8">
      <c r="B22" s="22" t="s">
        <v>21</v>
      </c>
      <c r="G22" s="17" t="s">
        <v>43</v>
      </c>
      <c r="H22" s="37" t="s">
        <v>154</v>
      </c>
    </row>
    <row r="23" spans="1:8">
      <c r="B23" s="11"/>
      <c r="G23" s="17" t="s">
        <v>44</v>
      </c>
      <c r="H23" s="10"/>
    </row>
    <row r="24" spans="1:8">
      <c r="A24" s="60" t="s">
        <v>184</v>
      </c>
      <c r="B24" s="60" t="s">
        <v>186</v>
      </c>
      <c r="G24" s="17" t="s">
        <v>46</v>
      </c>
      <c r="H24" s="38" t="s">
        <v>35</v>
      </c>
    </row>
    <row r="25" spans="1:8">
      <c r="B25" s="61"/>
      <c r="D25" s="21" t="s">
        <v>47</v>
      </c>
      <c r="E25" s="21" t="s">
        <v>48</v>
      </c>
      <c r="G25" s="17" t="str">
        <f>CONCATENATE(B24,D25,B24,E25)</f>
        <v>H3K4me1_2d_pValue9_broad_peaks.bed = read.table("H3K4me1_2d_pValue9_broad_peaks.bed", header=FALSE)</v>
      </c>
      <c r="H25" s="6" t="str">
        <f>G25</f>
        <v>H3K4me1_2d_pValue9_broad_peaks.bed = read.table("H3K4me1_2d_pValue9_broad_peaks.bed", header=FALSE)</v>
      </c>
    </row>
    <row r="26" spans="1:8">
      <c r="B26" s="61"/>
      <c r="D26" s="21" t="s">
        <v>49</v>
      </c>
      <c r="E26" s="21" t="s">
        <v>50</v>
      </c>
      <c r="G26" s="17" t="str">
        <f>CONCATENATE(B24,D26,B24,E26)</f>
        <v>H3K4me1_2d_pValue9_peaks.encodePeak = read.table("H3K4me1_2d_pValue9_peaks.encodePeak", header=FALSE)</v>
      </c>
      <c r="H26" s="6" t="str">
        <f>G26</f>
        <v>H3K4me1_2d_pValue9_peaks.encodePeak = read.table("H3K4me1_2d_pValue9_peaks.encodePeak", header=FALSE)</v>
      </c>
    </row>
    <row r="27" spans="1:8" s="63" customFormat="1">
      <c r="A27" s="62"/>
      <c r="B27" s="66"/>
      <c r="G27" s="17" t="s">
        <v>51</v>
      </c>
      <c r="H27" s="63" t="s">
        <v>35</v>
      </c>
    </row>
    <row r="28" spans="1:8">
      <c r="B28" s="25"/>
      <c r="D28" s="21" t="s">
        <v>52</v>
      </c>
      <c r="E28" s="21" t="s">
        <v>53</v>
      </c>
      <c r="G28" s="17" t="str">
        <f>CONCATENATE(B24,D28,B24,E28)</f>
        <v>H3K4me1_2d_pValue9_broad_peaks.bed = H3K4me1_2d_pValue9_broad_peaks.bed[,c(1:5)]</v>
      </c>
      <c r="H28" s="6" t="str">
        <f>G28</f>
        <v>H3K4me1_2d_pValue9_broad_peaks.bed = H3K4me1_2d_pValue9_broad_peaks.bed[,c(1:5)]</v>
      </c>
    </row>
    <row r="29" spans="1:8">
      <c r="A29" s="6"/>
      <c r="B29" s="6"/>
      <c r="G29" s="17" t="s">
        <v>54</v>
      </c>
      <c r="H29" s="6" t="s">
        <v>35</v>
      </c>
    </row>
    <row r="30" spans="1:8">
      <c r="B30" s="26"/>
      <c r="D30" s="21" t="s">
        <v>55</v>
      </c>
      <c r="E30" s="21" t="s">
        <v>56</v>
      </c>
      <c r="G30" s="17" t="str">
        <f>CONCATENATE(B24,D30,B24,E30)</f>
        <v>H3K4me1_2d_pValue9_peaks.encodePeak = H3K4me1_2d_pValue9_peaks.encodePeak[,c(1:4,7)]</v>
      </c>
      <c r="H30" s="6" t="str">
        <f>G30</f>
        <v>H3K4me1_2d_pValue9_peaks.encodePeak = H3K4me1_2d_pValue9_peaks.encodePeak[,c(1:4,7)]</v>
      </c>
    </row>
    <row r="31" spans="1:8">
      <c r="G31" s="17" t="s">
        <v>57</v>
      </c>
      <c r="H31" s="6" t="s">
        <v>35</v>
      </c>
    </row>
    <row r="32" spans="1:8">
      <c r="C32" s="21" t="s">
        <v>58</v>
      </c>
      <c r="D32" s="21" t="s">
        <v>59</v>
      </c>
      <c r="E32" s="21" t="s">
        <v>60</v>
      </c>
      <c r="G32" s="17" t="str">
        <f>CONCATENATE(C32,B24,D32,B24,E32)</f>
        <v>write.table(H3K4me1_2d_pValue9_broad_peaks.bed, file = "H3K4me1_2d_pValue9_broad_peaks.bed", sep = "\t", row.names = FALSE, col.names = FALSE, quote = FALSE)</v>
      </c>
      <c r="H32" s="6" t="str">
        <f>G32</f>
        <v>write.table(H3K4me1_2d_pValue9_broad_peaks.bed, file = "H3K4me1_2d_pValue9_broad_peaks.bed", sep = "\t", row.names = FALSE, col.names = FALSE, quote = FALSE)</v>
      </c>
    </row>
    <row r="33" spans="1:14">
      <c r="C33" s="21" t="s">
        <v>58</v>
      </c>
      <c r="D33" s="21" t="s">
        <v>61</v>
      </c>
      <c r="E33" s="21" t="s">
        <v>62</v>
      </c>
      <c r="G33" s="17" t="str">
        <f>CONCATENATE(C33,B24,D33,B24,E33)</f>
        <v>write.table(H3K4me1_2d_pValue9_peaks.encodePeak, file = "H3K4me1_2d_pValue9_peaks_ENCODEpeak.bed", sep = "\t", row.names = FALSE, col.names = FALSE, quote = FALSE)</v>
      </c>
      <c r="H33" s="6" t="str">
        <f>G33</f>
        <v>write.table(H3K4me1_2d_pValue9_peaks.encodePeak, file = "H3K4me1_2d_pValue9_peaks_ENCODEpeak.bed", sep = "\t", row.names = FALSE, col.names = FALSE, quote = FALSE)</v>
      </c>
    </row>
    <row r="34" spans="1:14">
      <c r="G34" s="17" t="s">
        <v>35</v>
      </c>
      <c r="H34" s="6" t="s">
        <v>35</v>
      </c>
    </row>
    <row r="35" spans="1:14">
      <c r="G35" s="17" t="s">
        <v>63</v>
      </c>
      <c r="H35" s="6" t="s">
        <v>63</v>
      </c>
    </row>
    <row r="36" spans="1:14" s="63" customFormat="1">
      <c r="A36" s="62"/>
      <c r="B36" s="64"/>
      <c r="G36" s="17"/>
    </row>
    <row r="37" spans="1:14">
      <c r="H37" s="27" t="s">
        <v>90</v>
      </c>
    </row>
    <row r="38" spans="1:14">
      <c r="F38" s="21" t="s">
        <v>88</v>
      </c>
      <c r="G38" s="68"/>
      <c r="H38" s="6" t="str">
        <f>CONCATENATE($F$17,A24)</f>
        <v>/usr/local/R/3.0.2/bin/R CMD BATCH 2.R</v>
      </c>
    </row>
    <row r="39" spans="1:14" s="63" customFormat="1">
      <c r="A39" s="62"/>
      <c r="B39" s="64"/>
      <c r="G39" s="17"/>
    </row>
    <row r="40" spans="1:14">
      <c r="H40" s="27" t="s">
        <v>89</v>
      </c>
    </row>
    <row r="41" spans="1:14">
      <c r="A41" s="28" t="s">
        <v>92</v>
      </c>
      <c r="C41" s="21" t="s">
        <v>65</v>
      </c>
      <c r="D41" s="21" t="s">
        <v>66</v>
      </c>
      <c r="E41" s="21" t="s">
        <v>64</v>
      </c>
      <c r="F41" s="21" t="s">
        <v>88</v>
      </c>
      <c r="H41" s="63" t="str">
        <f>CONCATENATE($A$20,B24,$E$20,B24,$C$20,B24,$D$20)</f>
        <v>/usr/local/bedtools/latest/bin/bedtools intersect -a H3K4me1_2d_pValue9_broad_peaks.bed -b H3K4me1_2d_pValue9_peaks_ENCODEpeak.bed -wa -wb &gt; H3K4me1_2d_pValue9_ENCODEandBROAD.bed</v>
      </c>
    </row>
    <row r="42" spans="1:14">
      <c r="A42" s="28"/>
      <c r="B42" s="21"/>
      <c r="E42" s="6"/>
      <c r="H42" s="63"/>
    </row>
    <row r="43" spans="1:14" s="124" customFormat="1" ht="13">
      <c r="A43" s="8"/>
      <c r="B43" s="22" t="s">
        <v>21</v>
      </c>
      <c r="C43" s="21"/>
      <c r="D43" s="21"/>
      <c r="E43" s="21"/>
      <c r="F43" s="21"/>
      <c r="G43" s="17" t="s">
        <v>43</v>
      </c>
      <c r="H43" s="37" t="s">
        <v>154</v>
      </c>
      <c r="I43" s="6"/>
      <c r="J43" s="6"/>
      <c r="K43" s="6"/>
      <c r="L43" s="6"/>
      <c r="M43" s="6"/>
      <c r="N43" s="6"/>
    </row>
    <row r="44" spans="1:14" s="124" customFormat="1" ht="13">
      <c r="A44" s="8"/>
      <c r="B44" s="11"/>
      <c r="C44" s="21"/>
      <c r="D44" s="21"/>
      <c r="E44" s="21"/>
      <c r="F44" s="21"/>
      <c r="G44" s="17" t="s">
        <v>44</v>
      </c>
      <c r="H44" s="10"/>
      <c r="I44" s="6"/>
      <c r="J44" s="6"/>
      <c r="K44" s="6"/>
      <c r="L44" s="6"/>
      <c r="M44" s="6"/>
      <c r="N44" s="6"/>
    </row>
    <row r="45" spans="1:14" s="124" customFormat="1" ht="13">
      <c r="A45" s="58" t="s">
        <v>155</v>
      </c>
      <c r="B45" s="60" t="s">
        <v>185</v>
      </c>
      <c r="C45" s="21"/>
      <c r="D45" s="21"/>
      <c r="E45" s="21"/>
      <c r="F45" s="21"/>
      <c r="G45" s="17" t="s">
        <v>46</v>
      </c>
      <c r="H45" s="38" t="s">
        <v>35</v>
      </c>
      <c r="I45" s="6"/>
      <c r="J45" s="6"/>
      <c r="K45" s="6"/>
      <c r="L45" s="6"/>
      <c r="M45" s="6"/>
      <c r="N45" s="6"/>
    </row>
    <row r="46" spans="1:14" s="124" customFormat="1" ht="13">
      <c r="A46" s="8"/>
      <c r="B46" s="61"/>
      <c r="C46" s="21"/>
      <c r="D46" s="21" t="s">
        <v>47</v>
      </c>
      <c r="E46" s="21" t="s">
        <v>48</v>
      </c>
      <c r="F46" s="21"/>
      <c r="G46" s="17" t="str">
        <f>CONCATENATE(B45,D46,B45,E46)</f>
        <v>H3K4me1_wt_pValue9_broad_peaks.bed = read.table("H3K4me1_wt_pValue9_broad_peaks.bed", header=FALSE)</v>
      </c>
      <c r="H46" s="6" t="str">
        <f>G46</f>
        <v>H3K4me1_wt_pValue9_broad_peaks.bed = read.table("H3K4me1_wt_pValue9_broad_peaks.bed", header=FALSE)</v>
      </c>
      <c r="I46" s="6"/>
      <c r="J46" s="6"/>
      <c r="K46" s="6"/>
      <c r="L46" s="6"/>
      <c r="M46" s="6"/>
      <c r="N46" s="6"/>
    </row>
    <row r="47" spans="1:14" s="124" customFormat="1" ht="13">
      <c r="A47" s="8"/>
      <c r="B47" s="61"/>
      <c r="C47" s="21"/>
      <c r="D47" s="21" t="s">
        <v>49</v>
      </c>
      <c r="E47" s="21" t="s">
        <v>50</v>
      </c>
      <c r="F47" s="21"/>
      <c r="G47" s="17" t="str">
        <f>CONCATENATE(B45,D47,B45,E47)</f>
        <v>H3K4me1_wt_pValue9_peaks.encodePeak = read.table("H3K4me1_wt_pValue9_peaks.encodePeak", header=FALSE)</v>
      </c>
      <c r="H47" s="6" t="str">
        <f>G47</f>
        <v>H3K4me1_wt_pValue9_peaks.encodePeak = read.table("H3K4me1_wt_pValue9_peaks.encodePeak", header=FALSE)</v>
      </c>
      <c r="I47" s="6"/>
      <c r="J47" s="6"/>
      <c r="K47" s="6"/>
      <c r="L47" s="6"/>
      <c r="M47" s="6"/>
      <c r="N47" s="6"/>
    </row>
    <row r="48" spans="1:14" s="124" customFormat="1" ht="13">
      <c r="A48" s="62"/>
      <c r="B48" s="66"/>
      <c r="C48" s="63"/>
      <c r="D48" s="63"/>
      <c r="E48" s="63"/>
      <c r="F48" s="63"/>
      <c r="G48" s="17" t="s">
        <v>51</v>
      </c>
      <c r="H48" s="63" t="s">
        <v>35</v>
      </c>
      <c r="I48" s="63"/>
      <c r="J48" s="63"/>
      <c r="K48" s="63"/>
      <c r="L48" s="63"/>
      <c r="M48" s="63"/>
      <c r="N48" s="63"/>
    </row>
    <row r="49" spans="1:14" s="124" customFormat="1" ht="13">
      <c r="A49" s="8"/>
      <c r="B49" s="25"/>
      <c r="C49" s="21"/>
      <c r="D49" s="21" t="s">
        <v>52</v>
      </c>
      <c r="E49" s="21" t="s">
        <v>53</v>
      </c>
      <c r="F49" s="21"/>
      <c r="G49" s="17" t="str">
        <f>CONCATENATE(B45,D49,B45,E49)</f>
        <v>H3K4me1_wt_pValue9_broad_peaks.bed = H3K4me1_wt_pValue9_broad_peaks.bed[,c(1:5)]</v>
      </c>
      <c r="H49" s="6" t="str">
        <f>G49</f>
        <v>H3K4me1_wt_pValue9_broad_peaks.bed = H3K4me1_wt_pValue9_broad_peaks.bed[,c(1:5)]</v>
      </c>
      <c r="I49" s="6"/>
      <c r="J49" s="6"/>
      <c r="K49" s="6"/>
      <c r="L49" s="6"/>
      <c r="M49" s="6"/>
      <c r="N49" s="6"/>
    </row>
    <row r="50" spans="1:14" s="124" customFormat="1" ht="13">
      <c r="A50" s="6"/>
      <c r="B50" s="6"/>
      <c r="C50" s="21"/>
      <c r="D50" s="21"/>
      <c r="E50" s="21"/>
      <c r="F50" s="21"/>
      <c r="G50" s="17" t="s">
        <v>54</v>
      </c>
      <c r="H50" s="6" t="s">
        <v>35</v>
      </c>
      <c r="I50" s="6"/>
      <c r="J50" s="6"/>
      <c r="K50" s="6"/>
      <c r="L50" s="6"/>
      <c r="M50" s="6"/>
      <c r="N50" s="6"/>
    </row>
    <row r="51" spans="1:14" s="124" customFormat="1" ht="13">
      <c r="A51" s="8"/>
      <c r="B51" s="26"/>
      <c r="C51" s="21"/>
      <c r="D51" s="21" t="s">
        <v>55</v>
      </c>
      <c r="E51" s="21" t="s">
        <v>56</v>
      </c>
      <c r="F51" s="21"/>
      <c r="G51" s="17" t="str">
        <f>CONCATENATE(B45,D51,B45,E51)</f>
        <v>H3K4me1_wt_pValue9_peaks.encodePeak = H3K4me1_wt_pValue9_peaks.encodePeak[,c(1:4,7)]</v>
      </c>
      <c r="H51" s="6" t="str">
        <f>G51</f>
        <v>H3K4me1_wt_pValue9_peaks.encodePeak = H3K4me1_wt_pValue9_peaks.encodePeak[,c(1:4,7)]</v>
      </c>
      <c r="I51" s="6"/>
      <c r="J51" s="6"/>
      <c r="K51" s="6"/>
      <c r="L51" s="6"/>
      <c r="M51" s="6"/>
      <c r="N51" s="6"/>
    </row>
    <row r="52" spans="1:14" s="124" customFormat="1" ht="13">
      <c r="A52" s="8"/>
      <c r="B52" s="24"/>
      <c r="C52" s="21"/>
      <c r="D52" s="21"/>
      <c r="E52" s="21"/>
      <c r="F52" s="21"/>
      <c r="G52" s="17" t="s">
        <v>57</v>
      </c>
      <c r="H52" s="6" t="s">
        <v>35</v>
      </c>
      <c r="I52" s="6"/>
      <c r="J52" s="6"/>
      <c r="K52" s="6"/>
      <c r="L52" s="6"/>
      <c r="M52" s="6"/>
      <c r="N52" s="6"/>
    </row>
    <row r="53" spans="1:14" s="124" customFormat="1" ht="13">
      <c r="A53" s="8"/>
      <c r="B53" s="24"/>
      <c r="C53" s="21" t="s">
        <v>58</v>
      </c>
      <c r="D53" s="21" t="s">
        <v>59</v>
      </c>
      <c r="E53" s="21" t="s">
        <v>60</v>
      </c>
      <c r="F53" s="21"/>
      <c r="G53" s="17" t="str">
        <f>CONCATENATE(C53,B45,D53,B45,E53)</f>
        <v>write.table(H3K4me1_wt_pValue9_broad_peaks.bed, file = "H3K4me1_wt_pValue9_broad_peaks.bed", sep = "\t", row.names = FALSE, col.names = FALSE, quote = FALSE)</v>
      </c>
      <c r="H53" s="6" t="str">
        <f>G53</f>
        <v>write.table(H3K4me1_wt_pValue9_broad_peaks.bed, file = "H3K4me1_wt_pValue9_broad_peaks.bed", sep = "\t", row.names = FALSE, col.names = FALSE, quote = FALSE)</v>
      </c>
      <c r="I53" s="6"/>
      <c r="J53" s="6"/>
      <c r="K53" s="6"/>
      <c r="L53" s="6"/>
      <c r="M53" s="6"/>
      <c r="N53" s="6"/>
    </row>
    <row r="54" spans="1:14" s="124" customFormat="1" ht="13">
      <c r="A54" s="8"/>
      <c r="B54" s="24"/>
      <c r="C54" s="21" t="s">
        <v>58</v>
      </c>
      <c r="D54" s="21" t="s">
        <v>61</v>
      </c>
      <c r="E54" s="21" t="s">
        <v>62</v>
      </c>
      <c r="F54" s="21"/>
      <c r="G54" s="17" t="str">
        <f>CONCATENATE(C54,B45,D54,B45,E54)</f>
        <v>write.table(H3K4me1_wt_pValue9_peaks.encodePeak, file = "H3K4me1_wt_pValue9_peaks_ENCODEpeak.bed", sep = "\t", row.names = FALSE, col.names = FALSE, quote = FALSE)</v>
      </c>
      <c r="H54" s="6" t="str">
        <f>G54</f>
        <v>write.table(H3K4me1_wt_pValue9_peaks.encodePeak, file = "H3K4me1_wt_pValue9_peaks_ENCODEpeak.bed", sep = "\t", row.names = FALSE, col.names = FALSE, quote = FALSE)</v>
      </c>
      <c r="I54" s="6"/>
      <c r="J54" s="6"/>
      <c r="K54" s="6"/>
      <c r="L54" s="6"/>
      <c r="M54" s="6"/>
      <c r="N54" s="6"/>
    </row>
    <row r="55" spans="1:14" s="124" customFormat="1" ht="13">
      <c r="A55" s="8"/>
      <c r="B55" s="24"/>
      <c r="C55" s="21"/>
      <c r="D55" s="21"/>
      <c r="E55" s="21"/>
      <c r="F55" s="21"/>
      <c r="G55" s="17" t="s">
        <v>35</v>
      </c>
      <c r="H55" s="6" t="s">
        <v>35</v>
      </c>
      <c r="I55" s="6"/>
      <c r="J55" s="6"/>
      <c r="K55" s="6"/>
      <c r="L55" s="6"/>
      <c r="M55" s="6"/>
      <c r="N55" s="6"/>
    </row>
    <row r="56" spans="1:14" s="124" customFormat="1" ht="13">
      <c r="A56" s="8"/>
      <c r="B56" s="24"/>
      <c r="C56" s="21"/>
      <c r="D56" s="21"/>
      <c r="E56" s="21"/>
      <c r="F56" s="21"/>
      <c r="G56" s="17" t="s">
        <v>63</v>
      </c>
      <c r="H56" s="6" t="s">
        <v>63</v>
      </c>
      <c r="I56" s="6"/>
      <c r="J56" s="6"/>
      <c r="K56" s="6"/>
      <c r="L56" s="6"/>
      <c r="M56" s="6"/>
      <c r="N56" s="6"/>
    </row>
    <row r="57" spans="1:14" s="124" customFormat="1" ht="13">
      <c r="A57" s="62"/>
      <c r="B57" s="64"/>
      <c r="C57" s="63"/>
      <c r="D57" s="63"/>
      <c r="E57" s="63"/>
      <c r="F57" s="63"/>
      <c r="G57" s="17"/>
      <c r="H57" s="63"/>
      <c r="I57" s="63"/>
      <c r="J57" s="63"/>
      <c r="K57" s="63"/>
      <c r="L57" s="63"/>
      <c r="M57" s="63"/>
      <c r="N57" s="63"/>
    </row>
    <row r="58" spans="1:14" s="124" customFormat="1" ht="13">
      <c r="A58" s="8"/>
      <c r="B58" s="24"/>
      <c r="C58" s="21"/>
      <c r="D58" s="21"/>
      <c r="E58" s="21"/>
      <c r="F58" s="21"/>
      <c r="G58" s="21"/>
      <c r="H58" s="27" t="s">
        <v>90</v>
      </c>
      <c r="I58" s="6"/>
      <c r="J58" s="6"/>
      <c r="K58" s="6"/>
      <c r="L58" s="6"/>
      <c r="M58" s="6"/>
      <c r="N58" s="6"/>
    </row>
    <row r="59" spans="1:14" s="124" customFormat="1" ht="13">
      <c r="A59" s="8"/>
      <c r="B59" s="24"/>
      <c r="C59" s="21"/>
      <c r="D59" s="21"/>
      <c r="E59" s="21"/>
      <c r="F59" s="21" t="s">
        <v>88</v>
      </c>
      <c r="G59" s="68"/>
      <c r="H59" s="6" t="str">
        <f>CONCATENATE($F$17,A45)</f>
        <v>/usr/local/R/3.0.2/bin/R CMD BATCH 1.R</v>
      </c>
      <c r="I59" s="6"/>
      <c r="J59" s="6"/>
      <c r="K59" s="6"/>
      <c r="L59" s="6"/>
      <c r="M59" s="6"/>
      <c r="N59" s="6"/>
    </row>
    <row r="60" spans="1:14" s="124" customFormat="1" ht="13">
      <c r="A60" s="62"/>
      <c r="B60" s="64"/>
      <c r="C60" s="63"/>
      <c r="D60" s="63"/>
      <c r="E60" s="63"/>
      <c r="F60" s="63"/>
      <c r="G60" s="17"/>
      <c r="H60" s="63"/>
      <c r="I60" s="63"/>
      <c r="J60" s="63"/>
      <c r="K60" s="63"/>
      <c r="L60" s="63"/>
      <c r="M60" s="63"/>
      <c r="N60" s="63"/>
    </row>
    <row r="61" spans="1:14" s="124" customFormat="1" ht="13">
      <c r="A61" s="8"/>
      <c r="B61" s="24"/>
      <c r="C61" s="21"/>
      <c r="D61" s="21"/>
      <c r="E61" s="21"/>
      <c r="F61" s="21"/>
      <c r="G61" s="21"/>
      <c r="H61" s="27" t="s">
        <v>89</v>
      </c>
      <c r="I61" s="6"/>
      <c r="J61" s="6"/>
      <c r="K61" s="6"/>
      <c r="L61" s="6"/>
      <c r="M61" s="6"/>
      <c r="N61" s="6"/>
    </row>
    <row r="62" spans="1:14" s="124" customFormat="1" ht="13">
      <c r="A62" s="28" t="s">
        <v>92</v>
      </c>
      <c r="B62" s="24"/>
      <c r="C62" s="21" t="s">
        <v>65</v>
      </c>
      <c r="D62" s="21" t="s">
        <v>66</v>
      </c>
      <c r="E62" s="21" t="s">
        <v>64</v>
      </c>
      <c r="F62" s="21" t="s">
        <v>88</v>
      </c>
      <c r="G62" s="21"/>
      <c r="H62" s="63" t="str">
        <f>CONCATENATE($A$20,B45,$E$20,B45,$C$20,B45,$D$20)</f>
        <v>/usr/local/bedtools/latest/bin/bedtools intersect -a H3K4me1_wt_pValue9_broad_peaks.bed -b H3K4me1_wt_pValue9_peaks_ENCODEpeak.bed -wa -wb &gt; H3K4me1_wt_pValue9_ENCODEandBROAD.bed</v>
      </c>
      <c r="I62" s="6"/>
      <c r="J62" s="6"/>
      <c r="K62" s="6"/>
      <c r="L62" s="6"/>
      <c r="M62" s="6"/>
      <c r="N62" s="6"/>
    </row>
    <row r="63" spans="1:14" s="124" customFormat="1" ht="13">
      <c r="A63" s="28"/>
      <c r="B63" s="21"/>
      <c r="C63" s="21"/>
      <c r="D63" s="21"/>
      <c r="E63" s="6"/>
      <c r="F63" s="21"/>
      <c r="G63" s="21"/>
      <c r="H63" s="63"/>
      <c r="I63" s="6"/>
      <c r="J63" s="6"/>
      <c r="K63" s="6"/>
      <c r="L63" s="6"/>
      <c r="M63" s="6"/>
      <c r="N63" s="6"/>
    </row>
    <row r="64" spans="1:14" s="124" customFormat="1" ht="13">
      <c r="A64" s="8"/>
      <c r="B64" s="22" t="s">
        <v>21</v>
      </c>
      <c r="C64" s="21"/>
      <c r="D64" s="21"/>
      <c r="E64" s="21"/>
      <c r="F64" s="21"/>
      <c r="G64" s="17" t="s">
        <v>43</v>
      </c>
      <c r="H64" s="37" t="s">
        <v>154</v>
      </c>
      <c r="I64" s="6"/>
      <c r="J64" s="6"/>
      <c r="K64" s="6"/>
      <c r="L64" s="6"/>
      <c r="M64" s="6"/>
      <c r="N64" s="6"/>
    </row>
    <row r="65" spans="1:14" s="124" customFormat="1" ht="13">
      <c r="A65" s="8"/>
      <c r="B65" s="11"/>
      <c r="C65" s="21"/>
      <c r="D65" s="21"/>
      <c r="E65" s="21"/>
      <c r="F65" s="21"/>
      <c r="G65" s="17" t="s">
        <v>44</v>
      </c>
      <c r="H65" s="10"/>
      <c r="I65" s="6"/>
      <c r="J65" s="6"/>
      <c r="K65" s="6"/>
      <c r="L65" s="6"/>
      <c r="M65" s="6"/>
      <c r="N65" s="6"/>
    </row>
    <row r="66" spans="1:14" s="124" customFormat="1" ht="13">
      <c r="A66" s="60" t="s">
        <v>184</v>
      </c>
      <c r="B66" s="60" t="s">
        <v>186</v>
      </c>
      <c r="C66" s="21"/>
      <c r="D66" s="21"/>
      <c r="E66" s="21"/>
      <c r="F66" s="21"/>
      <c r="G66" s="17" t="s">
        <v>46</v>
      </c>
      <c r="H66" s="38" t="s">
        <v>35</v>
      </c>
      <c r="I66" s="6"/>
      <c r="J66" s="6"/>
      <c r="K66" s="6"/>
      <c r="L66" s="6"/>
      <c r="M66" s="6"/>
      <c r="N66" s="6"/>
    </row>
    <row r="67" spans="1:14" s="124" customFormat="1" ht="13">
      <c r="A67" s="8"/>
      <c r="B67" s="61"/>
      <c r="C67" s="21"/>
      <c r="D67" s="21" t="s">
        <v>47</v>
      </c>
      <c r="E67" s="21" t="s">
        <v>48</v>
      </c>
      <c r="F67" s="21"/>
      <c r="G67" s="17" t="str">
        <f>CONCATENATE(B66,D67,B66,E67)</f>
        <v>H3K4me1_2d_pValue9_broad_peaks.bed = read.table("H3K4me1_2d_pValue9_broad_peaks.bed", header=FALSE)</v>
      </c>
      <c r="H67" s="6" t="str">
        <f>G67</f>
        <v>H3K4me1_2d_pValue9_broad_peaks.bed = read.table("H3K4me1_2d_pValue9_broad_peaks.bed", header=FALSE)</v>
      </c>
      <c r="I67" s="6"/>
      <c r="J67" s="6"/>
      <c r="K67" s="6"/>
      <c r="L67" s="6"/>
      <c r="M67" s="6"/>
      <c r="N67" s="6"/>
    </row>
    <row r="68" spans="1:14" s="124" customFormat="1" ht="13">
      <c r="A68" s="8"/>
      <c r="B68" s="61"/>
      <c r="C68" s="21"/>
      <c r="D68" s="21" t="s">
        <v>49</v>
      </c>
      <c r="E68" s="21" t="s">
        <v>50</v>
      </c>
      <c r="F68" s="21"/>
      <c r="G68" s="17" t="str">
        <f>CONCATENATE(B66,D68,B66,E68)</f>
        <v>H3K4me1_2d_pValue9_peaks.encodePeak = read.table("H3K4me1_2d_pValue9_peaks.encodePeak", header=FALSE)</v>
      </c>
      <c r="H68" s="6" t="str">
        <f>G68</f>
        <v>H3K4me1_2d_pValue9_peaks.encodePeak = read.table("H3K4me1_2d_pValue9_peaks.encodePeak", header=FALSE)</v>
      </c>
      <c r="I68" s="6"/>
      <c r="J68" s="6"/>
      <c r="K68" s="6"/>
      <c r="L68" s="6"/>
      <c r="M68" s="6"/>
      <c r="N68" s="6"/>
    </row>
    <row r="69" spans="1:14" s="124" customFormat="1" ht="13">
      <c r="A69" s="62"/>
      <c r="B69" s="66"/>
      <c r="C69" s="63"/>
      <c r="D69" s="63"/>
      <c r="E69" s="63"/>
      <c r="F69" s="63"/>
      <c r="G69" s="17" t="s">
        <v>51</v>
      </c>
      <c r="H69" s="63" t="s">
        <v>35</v>
      </c>
      <c r="I69" s="63"/>
      <c r="J69" s="63"/>
      <c r="K69" s="63"/>
      <c r="L69" s="63"/>
      <c r="M69" s="63"/>
      <c r="N69" s="63"/>
    </row>
    <row r="70" spans="1:14" s="124" customFormat="1" ht="13">
      <c r="A70" s="8"/>
      <c r="B70" s="25"/>
      <c r="C70" s="21"/>
      <c r="D70" s="21" t="s">
        <v>52</v>
      </c>
      <c r="E70" s="21" t="s">
        <v>53</v>
      </c>
      <c r="F70" s="21"/>
      <c r="G70" s="17" t="str">
        <f>CONCATENATE(B66,D70,B66,E70)</f>
        <v>H3K4me1_2d_pValue9_broad_peaks.bed = H3K4me1_2d_pValue9_broad_peaks.bed[,c(1:5)]</v>
      </c>
      <c r="H70" s="6" t="str">
        <f>G70</f>
        <v>H3K4me1_2d_pValue9_broad_peaks.bed = H3K4me1_2d_pValue9_broad_peaks.bed[,c(1:5)]</v>
      </c>
      <c r="I70" s="6"/>
      <c r="J70" s="6"/>
      <c r="K70" s="6"/>
      <c r="L70" s="6"/>
      <c r="M70" s="6"/>
      <c r="N70" s="6"/>
    </row>
    <row r="71" spans="1:14" s="124" customFormat="1" ht="13">
      <c r="A71" s="6"/>
      <c r="B71" s="6"/>
      <c r="C71" s="21"/>
      <c r="D71" s="21"/>
      <c r="E71" s="21"/>
      <c r="F71" s="21"/>
      <c r="G71" s="17" t="s">
        <v>54</v>
      </c>
      <c r="H71" s="6" t="s">
        <v>35</v>
      </c>
      <c r="I71" s="6"/>
      <c r="J71" s="6"/>
      <c r="K71" s="6"/>
      <c r="L71" s="6"/>
      <c r="M71" s="6"/>
      <c r="N71" s="6"/>
    </row>
    <row r="72" spans="1:14" s="124" customFormat="1" ht="13">
      <c r="A72" s="8"/>
      <c r="B72" s="26"/>
      <c r="C72" s="21"/>
      <c r="D72" s="21" t="s">
        <v>55</v>
      </c>
      <c r="E72" s="21" t="s">
        <v>56</v>
      </c>
      <c r="F72" s="21"/>
      <c r="G72" s="17" t="str">
        <f>CONCATENATE(B66,D72,B66,E72)</f>
        <v>H3K4me1_2d_pValue9_peaks.encodePeak = H3K4me1_2d_pValue9_peaks.encodePeak[,c(1:4,7)]</v>
      </c>
      <c r="H72" s="6" t="str">
        <f>G72</f>
        <v>H3K4me1_2d_pValue9_peaks.encodePeak = H3K4me1_2d_pValue9_peaks.encodePeak[,c(1:4,7)]</v>
      </c>
      <c r="I72" s="6"/>
      <c r="J72" s="6"/>
      <c r="K72" s="6"/>
      <c r="L72" s="6"/>
      <c r="M72" s="6"/>
      <c r="N72" s="6"/>
    </row>
    <row r="73" spans="1:14" s="124" customFormat="1" ht="13">
      <c r="A73" s="8"/>
      <c r="B73" s="24"/>
      <c r="C73" s="21"/>
      <c r="D73" s="21"/>
      <c r="E73" s="21"/>
      <c r="F73" s="21"/>
      <c r="G73" s="17" t="s">
        <v>57</v>
      </c>
      <c r="H73" s="6" t="s">
        <v>35</v>
      </c>
      <c r="I73" s="6"/>
      <c r="J73" s="6"/>
      <c r="K73" s="6"/>
      <c r="L73" s="6"/>
      <c r="M73" s="6"/>
      <c r="N73" s="6"/>
    </row>
    <row r="74" spans="1:14" s="124" customFormat="1" ht="13">
      <c r="A74" s="8"/>
      <c r="B74" s="24"/>
      <c r="C74" s="21" t="s">
        <v>58</v>
      </c>
      <c r="D74" s="21" t="s">
        <v>59</v>
      </c>
      <c r="E74" s="21" t="s">
        <v>60</v>
      </c>
      <c r="F74" s="21"/>
      <c r="G74" s="17" t="str">
        <f>CONCATENATE(C74,B66,D74,B66,E74)</f>
        <v>write.table(H3K4me1_2d_pValue9_broad_peaks.bed, file = "H3K4me1_2d_pValue9_broad_peaks.bed", sep = "\t", row.names = FALSE, col.names = FALSE, quote = FALSE)</v>
      </c>
      <c r="H74" s="6" t="str">
        <f>G74</f>
        <v>write.table(H3K4me1_2d_pValue9_broad_peaks.bed, file = "H3K4me1_2d_pValue9_broad_peaks.bed", sep = "\t", row.names = FALSE, col.names = FALSE, quote = FALSE)</v>
      </c>
      <c r="I74" s="6"/>
      <c r="J74" s="6"/>
      <c r="K74" s="6"/>
      <c r="L74" s="6"/>
      <c r="M74" s="6"/>
      <c r="N74" s="6"/>
    </row>
    <row r="75" spans="1:14" s="124" customFormat="1" ht="13">
      <c r="A75" s="8"/>
      <c r="B75" s="24"/>
      <c r="C75" s="21" t="s">
        <v>58</v>
      </c>
      <c r="D75" s="21" t="s">
        <v>61</v>
      </c>
      <c r="E75" s="21" t="s">
        <v>62</v>
      </c>
      <c r="F75" s="21"/>
      <c r="G75" s="17" t="str">
        <f>CONCATENATE(C75,B66,D75,B66,E75)</f>
        <v>write.table(H3K4me1_2d_pValue9_peaks.encodePeak, file = "H3K4me1_2d_pValue9_peaks_ENCODEpeak.bed", sep = "\t", row.names = FALSE, col.names = FALSE, quote = FALSE)</v>
      </c>
      <c r="H75" s="6" t="str">
        <f>G75</f>
        <v>write.table(H3K4me1_2d_pValue9_peaks.encodePeak, file = "H3K4me1_2d_pValue9_peaks_ENCODEpeak.bed", sep = "\t", row.names = FALSE, col.names = FALSE, quote = FALSE)</v>
      </c>
      <c r="I75" s="6"/>
      <c r="J75" s="6"/>
      <c r="K75" s="6"/>
      <c r="L75" s="6"/>
      <c r="M75" s="6"/>
      <c r="N75" s="6"/>
    </row>
    <row r="76" spans="1:14" s="124" customFormat="1" ht="13">
      <c r="A76" s="8"/>
      <c r="B76" s="24"/>
      <c r="C76" s="21"/>
      <c r="D76" s="21"/>
      <c r="E76" s="21"/>
      <c r="F76" s="21"/>
      <c r="G76" s="17" t="s">
        <v>35</v>
      </c>
      <c r="H76" s="6" t="s">
        <v>35</v>
      </c>
      <c r="I76" s="6"/>
      <c r="J76" s="6"/>
      <c r="K76" s="6"/>
      <c r="L76" s="6"/>
      <c r="M76" s="6"/>
      <c r="N76" s="6"/>
    </row>
    <row r="77" spans="1:14" s="124" customFormat="1" ht="13">
      <c r="A77" s="8"/>
      <c r="B77" s="24"/>
      <c r="C77" s="21"/>
      <c r="D77" s="21"/>
      <c r="E77" s="21"/>
      <c r="F77" s="21"/>
      <c r="G77" s="17" t="s">
        <v>63</v>
      </c>
      <c r="H77" s="6" t="s">
        <v>63</v>
      </c>
      <c r="I77" s="6"/>
      <c r="J77" s="6"/>
      <c r="K77" s="6"/>
      <c r="L77" s="6"/>
      <c r="M77" s="6"/>
      <c r="N77" s="6"/>
    </row>
    <row r="78" spans="1:14" s="124" customFormat="1" ht="13">
      <c r="A78" s="62"/>
      <c r="B78" s="64"/>
      <c r="C78" s="63"/>
      <c r="D78" s="63"/>
      <c r="E78" s="63"/>
      <c r="F78" s="63"/>
      <c r="G78" s="17"/>
      <c r="H78" s="63"/>
      <c r="I78" s="63"/>
      <c r="J78" s="63"/>
      <c r="K78" s="63"/>
      <c r="L78" s="63"/>
      <c r="M78" s="63"/>
      <c r="N78" s="63"/>
    </row>
    <row r="79" spans="1:14" s="124" customFormat="1" ht="13">
      <c r="A79" s="8"/>
      <c r="B79" s="24"/>
      <c r="C79" s="21"/>
      <c r="D79" s="21"/>
      <c r="E79" s="21"/>
      <c r="F79" s="21"/>
      <c r="G79" s="21"/>
      <c r="H79" s="27" t="s">
        <v>90</v>
      </c>
      <c r="I79" s="6"/>
      <c r="J79" s="6"/>
      <c r="K79" s="6"/>
      <c r="L79" s="6"/>
      <c r="M79" s="6"/>
      <c r="N79" s="6"/>
    </row>
    <row r="80" spans="1:14" s="124" customFormat="1" ht="13">
      <c r="A80" s="8"/>
      <c r="B80" s="24"/>
      <c r="C80" s="21"/>
      <c r="D80" s="21"/>
      <c r="E80" s="21"/>
      <c r="F80" s="21" t="s">
        <v>88</v>
      </c>
      <c r="G80" s="68"/>
      <c r="H80" s="6" t="str">
        <f>CONCATENATE($F$17,A66)</f>
        <v>/usr/local/R/3.0.2/bin/R CMD BATCH 2.R</v>
      </c>
      <c r="I80" s="6"/>
      <c r="J80" s="6"/>
      <c r="K80" s="6"/>
      <c r="L80" s="6"/>
      <c r="M80" s="6"/>
      <c r="N80" s="6"/>
    </row>
    <row r="81" spans="1:14" s="124" customFormat="1" ht="13">
      <c r="A81" s="62"/>
      <c r="B81" s="64"/>
      <c r="C81" s="63"/>
      <c r="D81" s="63"/>
      <c r="E81" s="63"/>
      <c r="F81" s="63"/>
      <c r="G81" s="17"/>
      <c r="H81" s="63"/>
      <c r="I81" s="63"/>
      <c r="J81" s="63"/>
      <c r="K81" s="63"/>
      <c r="L81" s="63"/>
      <c r="M81" s="63"/>
      <c r="N81" s="63"/>
    </row>
    <row r="82" spans="1:14">
      <c r="H82" s="27" t="s">
        <v>89</v>
      </c>
    </row>
    <row r="83" spans="1:14">
      <c r="A83" s="28" t="s">
        <v>92</v>
      </c>
      <c r="C83" s="21" t="s">
        <v>65</v>
      </c>
      <c r="D83" s="21" t="s">
        <v>66</v>
      </c>
      <c r="E83" s="21" t="s">
        <v>64</v>
      </c>
      <c r="F83" s="21" t="s">
        <v>88</v>
      </c>
      <c r="H83" s="63" t="str">
        <f>CONCATENATE($A$20,B66,$E$20,B66,$C$20,B66,$D$20)</f>
        <v>/usr/local/bedtools/latest/bin/bedtools intersect -a H3K4me1_2d_pValue9_broad_peaks.bed -b H3K4me1_2d_pValue9_peaks_ENCODEpeak.bed -wa -wb &gt; H3K4me1_2d_pValue9_ENCODEandBROAD.bed</v>
      </c>
    </row>
    <row r="84" spans="1:14">
      <c r="A84" s="121"/>
      <c r="B84" s="121"/>
      <c r="C84" s="121"/>
      <c r="D84" s="121"/>
      <c r="E84" s="25"/>
      <c r="F84" s="121"/>
      <c r="G84" s="121"/>
      <c r="H84" s="25"/>
    </row>
    <row r="85" spans="1:14">
      <c r="A85" s="121"/>
      <c r="B85" s="121"/>
      <c r="C85" s="121"/>
      <c r="D85" s="121"/>
      <c r="E85" s="25"/>
      <c r="F85" s="121"/>
      <c r="G85" s="121"/>
      <c r="H85" s="25"/>
    </row>
    <row r="86" spans="1:14">
      <c r="A86" s="121"/>
      <c r="B86" s="121"/>
      <c r="C86" s="121"/>
      <c r="D86" s="121"/>
      <c r="E86" s="25"/>
      <c r="F86" s="121"/>
      <c r="G86" s="121"/>
      <c r="H86" s="25"/>
    </row>
    <row r="87" spans="1:14">
      <c r="A87" s="121"/>
      <c r="B87" s="121"/>
      <c r="C87" s="121"/>
      <c r="D87" s="121"/>
      <c r="E87" s="25"/>
      <c r="F87" s="121"/>
      <c r="G87" s="121"/>
      <c r="H87" s="25"/>
    </row>
    <row r="88" spans="1:14">
      <c r="A88" s="121"/>
      <c r="B88" s="121"/>
      <c r="C88" s="121"/>
      <c r="D88" s="121"/>
      <c r="E88" s="25"/>
      <c r="F88" s="121"/>
      <c r="G88" s="121"/>
      <c r="H88" s="25"/>
    </row>
    <row r="89" spans="1:14">
      <c r="A89" s="28"/>
      <c r="B89" s="21"/>
      <c r="E89" s="6"/>
      <c r="H89" s="63"/>
    </row>
    <row r="90" spans="1:14">
      <c r="A90" s="28"/>
      <c r="B90" s="21"/>
      <c r="E90" s="6"/>
      <c r="H90" s="63"/>
    </row>
    <row r="91" spans="1:14">
      <c r="A91" s="28"/>
      <c r="B91" s="21"/>
      <c r="E91" s="6"/>
      <c r="H91" s="63"/>
    </row>
    <row r="92" spans="1:14">
      <c r="A92" s="28"/>
      <c r="B92" s="21"/>
      <c r="E92" s="6"/>
      <c r="H92" s="63"/>
    </row>
    <row r="93" spans="1:14">
      <c r="A93" s="28"/>
      <c r="B93" s="21"/>
      <c r="E93" s="6"/>
      <c r="H93" s="63"/>
    </row>
    <row r="94" spans="1:14">
      <c r="A94" s="28"/>
      <c r="B94" s="21"/>
      <c r="E94" s="6"/>
      <c r="H94" s="63"/>
    </row>
    <row r="95" spans="1:14">
      <c r="A95" s="28"/>
      <c r="B95" s="21"/>
      <c r="E95" s="6"/>
      <c r="H95" s="63"/>
    </row>
    <row r="96" spans="1:14">
      <c r="A96" s="28"/>
      <c r="B96" s="21"/>
      <c r="E96" s="6"/>
      <c r="H96" s="63"/>
    </row>
    <row r="97" spans="7:7" s="67" customFormat="1">
      <c r="G97" s="6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workbookViewId="0">
      <selection activeCell="I13" sqref="I13"/>
    </sheetView>
  </sheetViews>
  <sheetFormatPr baseColWidth="10" defaultRowHeight="12" x14ac:dyDescent="0"/>
  <cols>
    <col min="1" max="1" width="3.1640625" style="6" bestFit="1" customWidth="1"/>
    <col min="2" max="2" width="4.1640625" style="8" bestFit="1" customWidth="1"/>
    <col min="3" max="3" width="19.6640625" style="8" customWidth="1"/>
    <col min="4" max="4" width="1.5" style="21" customWidth="1"/>
    <col min="5" max="5" width="2" style="21" customWidth="1"/>
    <col min="6" max="6" width="1.33203125" style="21" customWidth="1"/>
    <col min="7" max="7" width="1.1640625" style="21" customWidth="1"/>
    <col min="8" max="8" width="1.5" style="17" customWidth="1"/>
    <col min="9" max="16384" width="10.83203125" style="6"/>
  </cols>
  <sheetData>
    <row r="1" spans="1:22">
      <c r="C1" s="23" t="s">
        <v>45</v>
      </c>
      <c r="H1" s="17" t="s">
        <v>67</v>
      </c>
      <c r="I1" s="37" t="s">
        <v>153</v>
      </c>
    </row>
    <row r="2" spans="1:22">
      <c r="B2" s="60" t="s">
        <v>189</v>
      </c>
      <c r="C2" s="60" t="s">
        <v>185</v>
      </c>
      <c r="H2" s="17" t="s">
        <v>35</v>
      </c>
      <c r="I2" s="6" t="s">
        <v>35</v>
      </c>
    </row>
    <row r="3" spans="1:22">
      <c r="A3" s="8"/>
      <c r="C3" s="26"/>
      <c r="E3" s="21" t="s">
        <v>69</v>
      </c>
      <c r="F3" s="21" t="s">
        <v>70</v>
      </c>
      <c r="H3" s="17" t="s">
        <v>68</v>
      </c>
      <c r="I3" s="6" t="str">
        <f>H4</f>
        <v>H3K4me1_wt_pValue9_ENCODEandBROAD.bed = read.table("H3K4me1_wt_pValue9_ENCODEandBROAD.bed", header=FALSE)</v>
      </c>
    </row>
    <row r="4" spans="1:22">
      <c r="A4" s="17"/>
      <c r="B4" s="17"/>
      <c r="C4" s="65"/>
      <c r="H4" s="17" t="str">
        <f>CONCATENATE(C2,E3,C2,F3)</f>
        <v>H3K4me1_wt_pValue9_ENCODEandBROAD.bed = read.table("H3K4me1_wt_pValue9_ENCODEandBROAD.bed", header=FALSE)</v>
      </c>
      <c r="I4" s="61" t="s">
        <v>35</v>
      </c>
    </row>
    <row r="5" spans="1:22">
      <c r="A5" s="17"/>
      <c r="B5" s="17"/>
      <c r="C5" s="17"/>
      <c r="E5" s="21" t="s">
        <v>72</v>
      </c>
      <c r="F5" s="21" t="s">
        <v>73</v>
      </c>
      <c r="H5" s="17" t="s">
        <v>71</v>
      </c>
      <c r="I5" s="6" t="str">
        <f>H6</f>
        <v>H3K4me1_wt_pValue9_ENCODEandBROAD.bed$ORDER = seq(1:nrow(H3K4me1_wt_pValue9_ENCODEandBROAD.bed))</v>
      </c>
    </row>
    <row r="6" spans="1:22">
      <c r="A6" s="17"/>
      <c r="B6" s="17"/>
      <c r="C6" s="65"/>
      <c r="H6" s="17" t="str">
        <f>CONCATENATE(C2,E5,C2,F5)</f>
        <v>H3K4me1_wt_pValue9_ENCODEandBROAD.bed$ORDER = seq(1:nrow(H3K4me1_wt_pValue9_ENCODEandBROAD.bed))</v>
      </c>
      <c r="I6" s="63" t="s">
        <v>35</v>
      </c>
      <c r="J6" s="63"/>
      <c r="K6" s="63"/>
      <c r="L6" s="63"/>
      <c r="M6" s="63"/>
      <c r="N6" s="63"/>
      <c r="O6" s="63"/>
      <c r="P6" s="63"/>
      <c r="Q6" s="63"/>
      <c r="R6" s="63"/>
      <c r="S6" s="63"/>
      <c r="T6" s="63"/>
      <c r="U6" s="63"/>
    </row>
    <row r="7" spans="1:22" s="63" customFormat="1">
      <c r="A7" s="62"/>
      <c r="B7" s="62"/>
      <c r="C7" s="62"/>
      <c r="D7" s="21"/>
      <c r="E7" s="21"/>
      <c r="F7" s="21"/>
      <c r="G7" s="21"/>
      <c r="H7" s="17" t="s">
        <v>74</v>
      </c>
      <c r="I7" s="6" t="str">
        <f>H10</f>
        <v>H3K4me1_wt_pValue9_ENCODEandBROAD.bed = H3K4me1_wt_pValue9_ENCODEandBROAD.bed[order(H3K4me1_wt_pValue9_ENCODEandBROAD.bed$V10, decreasing = TRUE),]</v>
      </c>
      <c r="J7" s="6"/>
      <c r="K7" s="6"/>
      <c r="L7" s="6"/>
      <c r="M7" s="6"/>
      <c r="N7" s="6"/>
      <c r="O7" s="6"/>
      <c r="P7" s="6"/>
      <c r="Q7" s="6"/>
      <c r="R7" s="6"/>
      <c r="S7" s="6"/>
      <c r="T7" s="6"/>
      <c r="U7" s="6"/>
    </row>
    <row r="8" spans="1:22" s="63" customFormat="1">
      <c r="A8" s="62"/>
      <c r="B8" s="62"/>
      <c r="C8" s="62"/>
      <c r="D8" s="21"/>
      <c r="E8" s="21"/>
      <c r="F8" s="21"/>
      <c r="G8" s="21"/>
      <c r="H8" s="17" t="s">
        <v>75</v>
      </c>
      <c r="I8" s="6" t="str">
        <f>H11</f>
        <v>H3K4me1_wt_pValue9_ENCODEandBROAD.bed = H3K4me1_wt_pValue9_ENCODEandBROAD.bed[!duplicated(H3K4me1_wt_pValue9_ENCODEandBROAD.bed$V4),]</v>
      </c>
      <c r="J8" s="6"/>
      <c r="K8" s="6"/>
      <c r="L8" s="6"/>
      <c r="M8" s="6"/>
      <c r="N8" s="6"/>
      <c r="O8" s="6"/>
      <c r="P8" s="6"/>
      <c r="Q8" s="6"/>
      <c r="R8" s="6"/>
      <c r="S8" s="6"/>
      <c r="T8" s="6"/>
      <c r="U8" s="6"/>
      <c r="V8" s="6"/>
    </row>
    <row r="9" spans="1:22" s="63" customFormat="1">
      <c r="A9" s="62"/>
      <c r="B9" s="62"/>
      <c r="C9" s="62"/>
      <c r="D9" s="21"/>
      <c r="E9" s="21" t="s">
        <v>77</v>
      </c>
      <c r="F9" s="21" t="s">
        <v>78</v>
      </c>
      <c r="G9" s="21" t="s">
        <v>79</v>
      </c>
      <c r="H9" s="17" t="s">
        <v>76</v>
      </c>
      <c r="I9" s="6" t="s">
        <v>35</v>
      </c>
      <c r="J9" s="6"/>
      <c r="K9" s="6"/>
      <c r="L9" s="6"/>
      <c r="M9" s="6"/>
      <c r="N9" s="6"/>
      <c r="O9" s="6"/>
      <c r="P9" s="6"/>
      <c r="Q9" s="6"/>
      <c r="R9" s="6"/>
      <c r="S9" s="6"/>
      <c r="T9" s="6"/>
      <c r="U9" s="6"/>
      <c r="V9" s="6"/>
    </row>
    <row r="10" spans="1:22">
      <c r="A10" s="17"/>
      <c r="B10" s="17"/>
      <c r="C10" s="17"/>
      <c r="E10" s="21" t="s">
        <v>77</v>
      </c>
      <c r="F10" s="21" t="s">
        <v>80</v>
      </c>
      <c r="G10" s="21" t="s">
        <v>81</v>
      </c>
      <c r="H10" s="17" t="str">
        <f>CONCATENATE(C2,E9,C2,F9,C2,G9)</f>
        <v>H3K4me1_wt_pValue9_ENCODEandBROAD.bed = H3K4me1_wt_pValue9_ENCODEandBROAD.bed[order(H3K4me1_wt_pValue9_ENCODEandBROAD.bed$V10, decreasing = TRUE),]</v>
      </c>
      <c r="I10" s="6" t="str">
        <f>H13</f>
        <v>H3K4me1_wt_pValue9_ENCODEandBROAD.bed = H3K4me1_wt_pValue9_ENCODEandBROAD.bed[,c(1:3,9,10,5,11)]</v>
      </c>
    </row>
    <row r="11" spans="1:22">
      <c r="A11" s="17"/>
      <c r="B11" s="17"/>
      <c r="C11" s="17"/>
      <c r="H11" s="17" t="str">
        <f>CONCATENATE(C2,E10,C2,F10,C2,G10)</f>
        <v>H3K4me1_wt_pValue9_ENCODEandBROAD.bed = H3K4me1_wt_pValue9_ENCODEandBROAD.bed[!duplicated(H3K4me1_wt_pValue9_ENCODEandBROAD.bed$V4),]</v>
      </c>
      <c r="I11" s="6" t="str">
        <f>H14</f>
        <v>H3K4me1_wt_pValue9_ENCODEandBROAD.bed = H3K4me1_wt_pValue9_ENCODEandBROAD.bed[order(H3K4me1_wt_pValue9_ENCODEandBROAD.bed$ORDER, decreasing = FALSE),]</v>
      </c>
    </row>
    <row r="12" spans="1:22">
      <c r="A12" s="17"/>
      <c r="B12" s="17"/>
      <c r="C12" s="17"/>
      <c r="E12" s="21" t="s">
        <v>77</v>
      </c>
      <c r="F12" s="21" t="s">
        <v>83</v>
      </c>
      <c r="H12" s="17" t="s">
        <v>82</v>
      </c>
      <c r="I12" s="6" t="str">
        <f>H15</f>
        <v>H3K4me1_wt_pValue9_ENCODEandBROAD.bed = H3K4me1_wt_pValue9_ENCODEandBROAD.bed[,1:6]</v>
      </c>
    </row>
    <row r="13" spans="1:22">
      <c r="A13" s="17"/>
      <c r="B13" s="17"/>
      <c r="C13" s="17"/>
      <c r="E13" s="21" t="s">
        <v>77</v>
      </c>
      <c r="F13" s="21" t="s">
        <v>78</v>
      </c>
      <c r="G13" s="21" t="s">
        <v>84</v>
      </c>
      <c r="H13" s="17" t="str">
        <f>CONCATENATE(C2,E12,C2,F12)</f>
        <v>H3K4me1_wt_pValue9_ENCODEandBROAD.bed = H3K4me1_wt_pValue9_ENCODEandBROAD.bed[,c(1:3,9,10,5,11)]</v>
      </c>
      <c r="I13" s="6" t="str">
        <f>H16</f>
        <v>write.table(H3K4me1_wt_pValue9_ENCODEandBROAD.bed, file = "H3K4me1_wt_pValue9_ENCODEandBROAD.bed", sep = "\t", row.names = FALSE, col.names = FALSE, quote = FALSE)</v>
      </c>
    </row>
    <row r="14" spans="1:22">
      <c r="A14" s="17"/>
      <c r="B14" s="17"/>
      <c r="C14" s="17"/>
      <c r="E14" s="21" t="s">
        <v>77</v>
      </c>
      <c r="F14" s="21" t="s">
        <v>85</v>
      </c>
      <c r="H14" s="17" t="str">
        <f>CONCATENATE(C2,E13,C2,F13,C2,G13)</f>
        <v>H3K4me1_wt_pValue9_ENCODEandBROAD.bed = H3K4me1_wt_pValue9_ENCODEandBROAD.bed[order(H3K4me1_wt_pValue9_ENCODEandBROAD.bed$ORDER, decreasing = FALSE),]</v>
      </c>
      <c r="I14" s="6" t="s">
        <v>35</v>
      </c>
    </row>
    <row r="15" spans="1:22">
      <c r="A15" s="21"/>
      <c r="B15" s="17"/>
      <c r="C15" s="17"/>
      <c r="D15" s="21" t="s">
        <v>58</v>
      </c>
      <c r="E15" s="21" t="s">
        <v>86</v>
      </c>
      <c r="F15" s="21" t="s">
        <v>87</v>
      </c>
      <c r="H15" s="17" t="str">
        <f>CONCATENATE(C2,E14,C2,F14)</f>
        <v>H3K4me1_wt_pValue9_ENCODEandBROAD.bed = H3K4me1_wt_pValue9_ENCODEandBROAD.bed[,1:6]</v>
      </c>
      <c r="I15" s="61" t="s">
        <v>63</v>
      </c>
    </row>
    <row r="16" spans="1:22">
      <c r="A16" s="21"/>
      <c r="B16" s="17"/>
      <c r="C16" s="17"/>
      <c r="H16" s="17" t="str">
        <f>CONCATENATE(D15,C2,E15,C2,F15)</f>
        <v>write.table(H3K4me1_wt_pValue9_ENCODEandBROAD.bed, file = "H3K4me1_wt_pValue9_ENCODEandBROAD.bed", sep = "\t", row.names = FALSE, col.names = FALSE, quote = FALSE)</v>
      </c>
    </row>
    <row r="17" spans="1:22">
      <c r="A17" s="21"/>
      <c r="B17" s="17"/>
      <c r="C17" s="17"/>
    </row>
    <row r="18" spans="1:22">
      <c r="B18" s="60" t="s">
        <v>190</v>
      </c>
      <c r="C18" s="60" t="s">
        <v>186</v>
      </c>
      <c r="H18" s="17" t="s">
        <v>35</v>
      </c>
      <c r="I18" s="6" t="s">
        <v>35</v>
      </c>
    </row>
    <row r="19" spans="1:22">
      <c r="A19" s="8"/>
      <c r="C19" s="26"/>
      <c r="E19" s="21" t="s">
        <v>69</v>
      </c>
      <c r="F19" s="21" t="s">
        <v>70</v>
      </c>
      <c r="H19" s="17" t="s">
        <v>68</v>
      </c>
      <c r="I19" s="6" t="str">
        <f>H20</f>
        <v>H3K4me1_2d_pValue9_ENCODEandBROAD.bed = read.table("H3K4me1_2d_pValue9_ENCODEandBROAD.bed", header=FALSE)</v>
      </c>
    </row>
    <row r="20" spans="1:22">
      <c r="A20" s="17"/>
      <c r="B20" s="17"/>
      <c r="C20" s="65"/>
      <c r="H20" s="17" t="str">
        <f>CONCATENATE(C18,E19,C18,F19)</f>
        <v>H3K4me1_2d_pValue9_ENCODEandBROAD.bed = read.table("H3K4me1_2d_pValue9_ENCODEandBROAD.bed", header=FALSE)</v>
      </c>
      <c r="I20" s="61" t="s">
        <v>35</v>
      </c>
    </row>
    <row r="21" spans="1:22">
      <c r="A21" s="17"/>
      <c r="B21" s="17"/>
      <c r="C21" s="17"/>
      <c r="E21" s="21" t="s">
        <v>72</v>
      </c>
      <c r="F21" s="21" t="s">
        <v>73</v>
      </c>
      <c r="H21" s="17" t="s">
        <v>71</v>
      </c>
      <c r="I21" s="6" t="str">
        <f>H22</f>
        <v>H3K4me1_2d_pValue9_ENCODEandBROAD.bed$ORDER = seq(1:nrow(H3K4me1_2d_pValue9_ENCODEandBROAD.bed))</v>
      </c>
    </row>
    <row r="22" spans="1:22">
      <c r="A22" s="17"/>
      <c r="B22" s="17"/>
      <c r="C22" s="65"/>
      <c r="H22" s="17" t="str">
        <f>CONCATENATE(C18,E21,C18,F21)</f>
        <v>H3K4me1_2d_pValue9_ENCODEandBROAD.bed$ORDER = seq(1:nrow(H3K4me1_2d_pValue9_ENCODEandBROAD.bed))</v>
      </c>
      <c r="I22" s="63" t="s">
        <v>35</v>
      </c>
      <c r="J22" s="63"/>
      <c r="K22" s="63"/>
      <c r="L22" s="63"/>
      <c r="M22" s="63"/>
      <c r="N22" s="63"/>
      <c r="O22" s="63"/>
      <c r="P22" s="63"/>
      <c r="Q22" s="63"/>
      <c r="R22" s="63"/>
      <c r="S22" s="63"/>
      <c r="T22" s="63"/>
      <c r="U22" s="63"/>
    </row>
    <row r="23" spans="1:22" s="63" customFormat="1">
      <c r="A23" s="62"/>
      <c r="B23" s="62"/>
      <c r="C23" s="62"/>
      <c r="D23" s="21"/>
      <c r="E23" s="21"/>
      <c r="F23" s="21"/>
      <c r="G23" s="21"/>
      <c r="H23" s="17" t="s">
        <v>74</v>
      </c>
      <c r="I23" s="6" t="str">
        <f>H26</f>
        <v>H3K4me1_2d_pValue9_ENCODEandBROAD.bed = H3K4me1_2d_pValue9_ENCODEandBROAD.bed[order(H3K4me1_2d_pValue9_ENCODEandBROAD.bed$V10, decreasing = TRUE),]</v>
      </c>
      <c r="J23" s="6"/>
      <c r="K23" s="6"/>
      <c r="L23" s="6"/>
      <c r="M23" s="6"/>
      <c r="N23" s="6"/>
      <c r="O23" s="6"/>
      <c r="P23" s="6"/>
      <c r="Q23" s="6"/>
      <c r="R23" s="6"/>
      <c r="S23" s="6"/>
      <c r="T23" s="6"/>
      <c r="U23" s="6"/>
    </row>
    <row r="24" spans="1:22" s="63" customFormat="1">
      <c r="A24" s="62"/>
      <c r="B24" s="62"/>
      <c r="C24" s="62"/>
      <c r="D24" s="21"/>
      <c r="E24" s="21"/>
      <c r="F24" s="21"/>
      <c r="G24" s="21"/>
      <c r="H24" s="17" t="s">
        <v>75</v>
      </c>
      <c r="I24" s="6" t="str">
        <f>H27</f>
        <v>H3K4me1_2d_pValue9_ENCODEandBROAD.bed = H3K4me1_2d_pValue9_ENCODEandBROAD.bed[!duplicated(H3K4me1_2d_pValue9_ENCODEandBROAD.bed$V4),]</v>
      </c>
      <c r="J24" s="6"/>
      <c r="K24" s="6"/>
      <c r="L24" s="6"/>
      <c r="M24" s="6"/>
      <c r="N24" s="6"/>
      <c r="O24" s="6"/>
      <c r="P24" s="6"/>
      <c r="Q24" s="6"/>
      <c r="R24" s="6"/>
      <c r="S24" s="6"/>
      <c r="T24" s="6"/>
      <c r="U24" s="6"/>
      <c r="V24" s="6"/>
    </row>
    <row r="25" spans="1:22" s="63" customFormat="1">
      <c r="A25" s="62"/>
      <c r="B25" s="62"/>
      <c r="C25" s="62"/>
      <c r="D25" s="21"/>
      <c r="E25" s="21" t="s">
        <v>77</v>
      </c>
      <c r="F25" s="21" t="s">
        <v>78</v>
      </c>
      <c r="G25" s="21" t="s">
        <v>79</v>
      </c>
      <c r="H25" s="17" t="s">
        <v>76</v>
      </c>
      <c r="I25" s="6" t="s">
        <v>35</v>
      </c>
      <c r="J25" s="6"/>
      <c r="K25" s="6"/>
      <c r="L25" s="6"/>
      <c r="M25" s="6"/>
      <c r="N25" s="6"/>
      <c r="O25" s="6"/>
      <c r="P25" s="6"/>
      <c r="Q25" s="6"/>
      <c r="R25" s="6"/>
      <c r="S25" s="6"/>
      <c r="T25" s="6"/>
      <c r="U25" s="6"/>
      <c r="V25" s="6"/>
    </row>
    <row r="26" spans="1:22">
      <c r="A26" s="17"/>
      <c r="B26" s="17"/>
      <c r="C26" s="17"/>
      <c r="E26" s="21" t="s">
        <v>77</v>
      </c>
      <c r="F26" s="21" t="s">
        <v>80</v>
      </c>
      <c r="G26" s="21" t="s">
        <v>81</v>
      </c>
      <c r="H26" s="17" t="str">
        <f>CONCATENATE(C18,E25,C18,F25,C18,G25)</f>
        <v>H3K4me1_2d_pValue9_ENCODEandBROAD.bed = H3K4me1_2d_pValue9_ENCODEandBROAD.bed[order(H3K4me1_2d_pValue9_ENCODEandBROAD.bed$V10, decreasing = TRUE),]</v>
      </c>
      <c r="I26" s="6" t="str">
        <f>H29</f>
        <v>H3K4me1_2d_pValue9_ENCODEandBROAD.bed = H3K4me1_2d_pValue9_ENCODEandBROAD.bed[,c(1:3,9,10,5,11)]</v>
      </c>
    </row>
    <row r="27" spans="1:22">
      <c r="A27" s="17"/>
      <c r="B27" s="17"/>
      <c r="C27" s="17"/>
      <c r="H27" s="17" t="str">
        <f>CONCATENATE(C18,E26,C18,F26,C18,G26)</f>
        <v>H3K4me1_2d_pValue9_ENCODEandBROAD.bed = H3K4me1_2d_pValue9_ENCODEandBROAD.bed[!duplicated(H3K4me1_2d_pValue9_ENCODEandBROAD.bed$V4),]</v>
      </c>
      <c r="I27" s="6" t="str">
        <f>H30</f>
        <v>H3K4me1_2d_pValue9_ENCODEandBROAD.bed = H3K4me1_2d_pValue9_ENCODEandBROAD.bed[order(H3K4me1_2d_pValue9_ENCODEandBROAD.bed$ORDER, decreasing = FALSE),]</v>
      </c>
    </row>
    <row r="28" spans="1:22">
      <c r="A28" s="17"/>
      <c r="B28" s="17"/>
      <c r="C28" s="17"/>
      <c r="E28" s="21" t="s">
        <v>77</v>
      </c>
      <c r="F28" s="21" t="s">
        <v>83</v>
      </c>
      <c r="H28" s="17" t="s">
        <v>82</v>
      </c>
      <c r="I28" s="6" t="str">
        <f>H31</f>
        <v>H3K4me1_2d_pValue9_ENCODEandBROAD.bed = H3K4me1_2d_pValue9_ENCODEandBROAD.bed[,1:6]</v>
      </c>
    </row>
    <row r="29" spans="1:22">
      <c r="A29" s="17"/>
      <c r="B29" s="17"/>
      <c r="C29" s="17"/>
      <c r="E29" s="21" t="s">
        <v>77</v>
      </c>
      <c r="F29" s="21" t="s">
        <v>78</v>
      </c>
      <c r="G29" s="21" t="s">
        <v>84</v>
      </c>
      <c r="H29" s="17" t="str">
        <f>CONCATENATE(C18,E28,C18,F28)</f>
        <v>H3K4me1_2d_pValue9_ENCODEandBROAD.bed = H3K4me1_2d_pValue9_ENCODEandBROAD.bed[,c(1:3,9,10,5,11)]</v>
      </c>
      <c r="I29" s="6" t="str">
        <f>H32</f>
        <v>write.table(H3K4me1_2d_pValue9_ENCODEandBROAD.bed, file = "H3K4me1_2d_pValue9_ENCODEandBROAD.bed", sep = "\t", row.names = FALSE, col.names = FALSE, quote = FALSE)</v>
      </c>
    </row>
    <row r="30" spans="1:22">
      <c r="A30" s="17"/>
      <c r="B30" s="17"/>
      <c r="C30" s="17"/>
      <c r="E30" s="21" t="s">
        <v>77</v>
      </c>
      <c r="F30" s="21" t="s">
        <v>85</v>
      </c>
      <c r="H30" s="17" t="str">
        <f>CONCATENATE(C18,E29,C18,F29,C18,G29)</f>
        <v>H3K4me1_2d_pValue9_ENCODEandBROAD.bed = H3K4me1_2d_pValue9_ENCODEandBROAD.bed[order(H3K4me1_2d_pValue9_ENCODEandBROAD.bed$ORDER, decreasing = FALSE),]</v>
      </c>
      <c r="I30" s="6" t="s">
        <v>35</v>
      </c>
    </row>
    <row r="31" spans="1:22">
      <c r="A31" s="21"/>
      <c r="B31" s="17"/>
      <c r="C31" s="17"/>
      <c r="D31" s="21" t="s">
        <v>58</v>
      </c>
      <c r="E31" s="21" t="s">
        <v>86</v>
      </c>
      <c r="F31" s="21" t="s">
        <v>87</v>
      </c>
      <c r="H31" s="17" t="str">
        <f>CONCATENATE(C18,E30,C18,F30)</f>
        <v>H3K4me1_2d_pValue9_ENCODEandBROAD.bed = H3K4me1_2d_pValue9_ENCODEandBROAD.bed[,1:6]</v>
      </c>
      <c r="I31" s="61" t="s">
        <v>63</v>
      </c>
    </row>
    <row r="32" spans="1:22">
      <c r="A32" s="21"/>
      <c r="B32" s="17"/>
      <c r="C32" s="17"/>
      <c r="H32" s="17" t="str">
        <f>CONCATENATE(D31,C18,E31,C18,F31)</f>
        <v>write.table(H3K4me1_2d_pValue9_ENCODEandBROAD.bed, file = "H3K4me1_2d_pValue9_ENCODEandBROAD.bed", sep = "\t", row.names = FALSE, col.names = FALSE, quote = FALSE)</v>
      </c>
    </row>
    <row r="33" spans="1:22">
      <c r="A33" s="21"/>
      <c r="B33" s="17"/>
      <c r="C33" s="17"/>
    </row>
    <row r="34" spans="1:22">
      <c r="B34" s="60" t="s">
        <v>191</v>
      </c>
      <c r="C34" s="122" t="s">
        <v>188</v>
      </c>
      <c r="H34" s="17" t="s">
        <v>35</v>
      </c>
      <c r="I34" s="6" t="s">
        <v>35</v>
      </c>
    </row>
    <row r="35" spans="1:22">
      <c r="A35" s="8"/>
      <c r="C35" s="26"/>
      <c r="E35" s="21" t="s">
        <v>69</v>
      </c>
      <c r="F35" s="21" t="s">
        <v>70</v>
      </c>
      <c r="H35" s="17" t="s">
        <v>68</v>
      </c>
      <c r="I35" s="6" t="str">
        <f>H36</f>
        <v>H3K4me1_wt_pValue2_ENCODEandBROAD.bed = read.table("H3K4me1_wt_pValue2_ENCODEandBROAD.bed", header=FALSE)</v>
      </c>
    </row>
    <row r="36" spans="1:22">
      <c r="A36" s="17"/>
      <c r="B36" s="17"/>
      <c r="C36" s="65"/>
      <c r="H36" s="17" t="str">
        <f>CONCATENATE(C34,E35,C34,F35)</f>
        <v>H3K4me1_wt_pValue2_ENCODEandBROAD.bed = read.table("H3K4me1_wt_pValue2_ENCODEandBROAD.bed", header=FALSE)</v>
      </c>
      <c r="I36" s="61" t="s">
        <v>35</v>
      </c>
    </row>
    <row r="37" spans="1:22">
      <c r="A37" s="17"/>
      <c r="B37" s="17"/>
      <c r="C37" s="17"/>
      <c r="E37" s="21" t="s">
        <v>72</v>
      </c>
      <c r="F37" s="21" t="s">
        <v>73</v>
      </c>
      <c r="H37" s="17" t="s">
        <v>71</v>
      </c>
      <c r="I37" s="6" t="str">
        <f>H38</f>
        <v>H3K4me1_wt_pValue2_ENCODEandBROAD.bed$ORDER = seq(1:nrow(H3K4me1_wt_pValue2_ENCODEandBROAD.bed))</v>
      </c>
    </row>
    <row r="38" spans="1:22">
      <c r="A38" s="17"/>
      <c r="B38" s="17"/>
      <c r="C38" s="65"/>
      <c r="H38" s="17" t="str">
        <f>CONCATENATE(C34,E37,C34,F37)</f>
        <v>H3K4me1_wt_pValue2_ENCODEandBROAD.bed$ORDER = seq(1:nrow(H3K4me1_wt_pValue2_ENCODEandBROAD.bed))</v>
      </c>
      <c r="I38" s="63" t="s">
        <v>35</v>
      </c>
      <c r="J38" s="63"/>
      <c r="K38" s="63"/>
      <c r="L38" s="63"/>
      <c r="M38" s="63"/>
      <c r="N38" s="63"/>
      <c r="O38" s="63"/>
      <c r="P38" s="63"/>
      <c r="Q38" s="63"/>
      <c r="R38" s="63"/>
      <c r="S38" s="63"/>
      <c r="T38" s="63"/>
      <c r="U38" s="63"/>
    </row>
    <row r="39" spans="1:22" s="63" customFormat="1">
      <c r="A39" s="62"/>
      <c r="B39" s="62"/>
      <c r="C39" s="62"/>
      <c r="D39" s="21"/>
      <c r="E39" s="21"/>
      <c r="F39" s="21"/>
      <c r="G39" s="21"/>
      <c r="H39" s="17" t="s">
        <v>74</v>
      </c>
      <c r="I39" s="6" t="str">
        <f>H42</f>
        <v>H3K4me1_wt_pValue2_ENCODEandBROAD.bed = H3K4me1_wt_pValue2_ENCODEandBROAD.bed[order(H3K4me1_wt_pValue2_ENCODEandBROAD.bed$V10, decreasing = TRUE),]</v>
      </c>
      <c r="J39" s="6"/>
      <c r="K39" s="6"/>
      <c r="L39" s="6"/>
      <c r="M39" s="6"/>
      <c r="N39" s="6"/>
      <c r="O39" s="6"/>
      <c r="P39" s="6"/>
      <c r="Q39" s="6"/>
      <c r="R39" s="6"/>
      <c r="S39" s="6"/>
      <c r="T39" s="6"/>
      <c r="U39" s="6"/>
    </row>
    <row r="40" spans="1:22" s="63" customFormat="1">
      <c r="A40" s="62"/>
      <c r="B40" s="62"/>
      <c r="C40" s="62"/>
      <c r="D40" s="21"/>
      <c r="E40" s="21"/>
      <c r="F40" s="21"/>
      <c r="G40" s="21"/>
      <c r="H40" s="17" t="s">
        <v>75</v>
      </c>
      <c r="I40" s="6" t="str">
        <f>H43</f>
        <v>H3K4me1_wt_pValue2_ENCODEandBROAD.bed = H3K4me1_wt_pValue2_ENCODEandBROAD.bed[!duplicated(H3K4me1_wt_pValue2_ENCODEandBROAD.bed$V4),]</v>
      </c>
      <c r="J40" s="6"/>
      <c r="K40" s="6"/>
      <c r="L40" s="6"/>
      <c r="M40" s="6"/>
      <c r="N40" s="6"/>
      <c r="O40" s="6"/>
      <c r="P40" s="6"/>
      <c r="Q40" s="6"/>
      <c r="R40" s="6"/>
      <c r="S40" s="6"/>
      <c r="T40" s="6"/>
      <c r="U40" s="6"/>
      <c r="V40" s="6"/>
    </row>
    <row r="41" spans="1:22" s="63" customFormat="1">
      <c r="A41" s="62"/>
      <c r="B41" s="62"/>
      <c r="C41" s="62"/>
      <c r="D41" s="21"/>
      <c r="E41" s="21" t="s">
        <v>77</v>
      </c>
      <c r="F41" s="21" t="s">
        <v>78</v>
      </c>
      <c r="G41" s="21" t="s">
        <v>79</v>
      </c>
      <c r="H41" s="17" t="s">
        <v>76</v>
      </c>
      <c r="I41" s="6" t="s">
        <v>35</v>
      </c>
      <c r="J41" s="6"/>
      <c r="K41" s="6"/>
      <c r="L41" s="6"/>
      <c r="M41" s="6"/>
      <c r="N41" s="6"/>
      <c r="O41" s="6"/>
      <c r="P41" s="6"/>
      <c r="Q41" s="6"/>
      <c r="R41" s="6"/>
      <c r="S41" s="6"/>
      <c r="T41" s="6"/>
      <c r="U41" s="6"/>
      <c r="V41" s="6"/>
    </row>
    <row r="42" spans="1:22">
      <c r="A42" s="17"/>
      <c r="B42" s="17"/>
      <c r="C42" s="17"/>
      <c r="E42" s="21" t="s">
        <v>77</v>
      </c>
      <c r="F42" s="21" t="s">
        <v>80</v>
      </c>
      <c r="G42" s="21" t="s">
        <v>81</v>
      </c>
      <c r="H42" s="17" t="str">
        <f>CONCATENATE(C34,E41,C34,F41,C34,G41)</f>
        <v>H3K4me1_wt_pValue2_ENCODEandBROAD.bed = H3K4me1_wt_pValue2_ENCODEandBROAD.bed[order(H3K4me1_wt_pValue2_ENCODEandBROAD.bed$V10, decreasing = TRUE),]</v>
      </c>
      <c r="I42" s="6" t="str">
        <f>H45</f>
        <v>H3K4me1_wt_pValue2_ENCODEandBROAD.bed = H3K4me1_wt_pValue2_ENCODEandBROAD.bed[,c(1:3,9,10,5,11)]</v>
      </c>
    </row>
    <row r="43" spans="1:22">
      <c r="A43" s="17"/>
      <c r="B43" s="17"/>
      <c r="C43" s="17"/>
      <c r="H43" s="17" t="str">
        <f>CONCATENATE(C34,E42,C34,F42,C34,G42)</f>
        <v>H3K4me1_wt_pValue2_ENCODEandBROAD.bed = H3K4me1_wt_pValue2_ENCODEandBROAD.bed[!duplicated(H3K4me1_wt_pValue2_ENCODEandBROAD.bed$V4),]</v>
      </c>
      <c r="I43" s="6" t="str">
        <f>H46</f>
        <v>H3K4me1_wt_pValue2_ENCODEandBROAD.bed = H3K4me1_wt_pValue2_ENCODEandBROAD.bed[order(H3K4me1_wt_pValue2_ENCODEandBROAD.bed$ORDER, decreasing = FALSE),]</v>
      </c>
    </row>
    <row r="44" spans="1:22">
      <c r="A44" s="17"/>
      <c r="B44" s="17"/>
      <c r="C44" s="17"/>
      <c r="E44" s="21" t="s">
        <v>77</v>
      </c>
      <c r="F44" s="21" t="s">
        <v>83</v>
      </c>
      <c r="H44" s="17" t="s">
        <v>82</v>
      </c>
      <c r="I44" s="6" t="str">
        <f>H47</f>
        <v>H3K4me1_wt_pValue2_ENCODEandBROAD.bed = H3K4me1_wt_pValue2_ENCODEandBROAD.bed[,1:6]</v>
      </c>
    </row>
    <row r="45" spans="1:22">
      <c r="A45" s="17"/>
      <c r="B45" s="17"/>
      <c r="C45" s="17"/>
      <c r="E45" s="21" t="s">
        <v>77</v>
      </c>
      <c r="F45" s="21" t="s">
        <v>78</v>
      </c>
      <c r="G45" s="21" t="s">
        <v>84</v>
      </c>
      <c r="H45" s="17" t="str">
        <f>CONCATENATE(C34,E44,C34,F44)</f>
        <v>H3K4me1_wt_pValue2_ENCODEandBROAD.bed = H3K4me1_wt_pValue2_ENCODEandBROAD.bed[,c(1:3,9,10,5,11)]</v>
      </c>
      <c r="I45" s="6" t="str">
        <f>H48</f>
        <v>write.table(H3K4me1_wt_pValue2_ENCODEandBROAD.bed, file = "H3K4me1_wt_pValue2_ENCODEandBROAD.bed", sep = "\t", row.names = FALSE, col.names = FALSE, quote = FALSE)</v>
      </c>
    </row>
    <row r="46" spans="1:22">
      <c r="A46" s="17"/>
      <c r="B46" s="17"/>
      <c r="C46" s="17"/>
      <c r="E46" s="21" t="s">
        <v>77</v>
      </c>
      <c r="F46" s="21" t="s">
        <v>85</v>
      </c>
      <c r="H46" s="17" t="str">
        <f>CONCATENATE(C34,E45,C34,F45,C34,G45)</f>
        <v>H3K4me1_wt_pValue2_ENCODEandBROAD.bed = H3K4me1_wt_pValue2_ENCODEandBROAD.bed[order(H3K4me1_wt_pValue2_ENCODEandBROAD.bed$ORDER, decreasing = FALSE),]</v>
      </c>
      <c r="I46" s="6" t="s">
        <v>35</v>
      </c>
    </row>
    <row r="47" spans="1:22">
      <c r="A47" s="21"/>
      <c r="B47" s="17"/>
      <c r="C47" s="17"/>
      <c r="D47" s="21" t="s">
        <v>58</v>
      </c>
      <c r="E47" s="21" t="s">
        <v>86</v>
      </c>
      <c r="F47" s="21" t="s">
        <v>87</v>
      </c>
      <c r="H47" s="17" t="str">
        <f>CONCATENATE(C34,E46,C34,F46)</f>
        <v>H3K4me1_wt_pValue2_ENCODEandBROAD.bed = H3K4me1_wt_pValue2_ENCODEandBROAD.bed[,1:6]</v>
      </c>
      <c r="I47" s="61" t="s">
        <v>63</v>
      </c>
    </row>
    <row r="48" spans="1:22">
      <c r="A48" s="21"/>
      <c r="B48" s="17"/>
      <c r="C48" s="17"/>
      <c r="H48" s="17" t="str">
        <f>CONCATENATE(D47,C34,E47,C34,F47)</f>
        <v>write.table(H3K4me1_wt_pValue2_ENCODEandBROAD.bed, file = "H3K4me1_wt_pValue2_ENCODEandBROAD.bed", sep = "\t", row.names = FALSE, col.names = FALSE, quote = FALSE)</v>
      </c>
    </row>
    <row r="49" spans="1:22">
      <c r="A49" s="21"/>
      <c r="B49" s="17"/>
      <c r="C49" s="17"/>
    </row>
    <row r="50" spans="1:22">
      <c r="B50" s="60" t="s">
        <v>126</v>
      </c>
      <c r="C50" s="60" t="s">
        <v>187</v>
      </c>
      <c r="H50" s="17" t="s">
        <v>35</v>
      </c>
      <c r="I50" s="6" t="s">
        <v>35</v>
      </c>
    </row>
    <row r="51" spans="1:22">
      <c r="A51" s="8"/>
      <c r="C51" s="26"/>
      <c r="E51" s="21" t="s">
        <v>69</v>
      </c>
      <c r="F51" s="21" t="s">
        <v>70</v>
      </c>
      <c r="H51" s="17" t="s">
        <v>68</v>
      </c>
      <c r="I51" s="6" t="str">
        <f>H52</f>
        <v>H3K4me1_2d_pValue2_ENCODEandBROAD.bed = read.table("H3K4me1_2d_pValue2_ENCODEandBROAD.bed", header=FALSE)</v>
      </c>
    </row>
    <row r="52" spans="1:22">
      <c r="A52" s="17"/>
      <c r="B52" s="17"/>
      <c r="C52" s="65"/>
      <c r="H52" s="17" t="str">
        <f>CONCATENATE(C50,E51,C50,F51)</f>
        <v>H3K4me1_2d_pValue2_ENCODEandBROAD.bed = read.table("H3K4me1_2d_pValue2_ENCODEandBROAD.bed", header=FALSE)</v>
      </c>
      <c r="I52" s="61" t="s">
        <v>35</v>
      </c>
    </row>
    <row r="53" spans="1:22">
      <c r="A53" s="17"/>
      <c r="B53" s="17"/>
      <c r="C53" s="17"/>
      <c r="E53" s="21" t="s">
        <v>72</v>
      </c>
      <c r="F53" s="21" t="s">
        <v>73</v>
      </c>
      <c r="H53" s="17" t="s">
        <v>71</v>
      </c>
      <c r="I53" s="6" t="str">
        <f>H54</f>
        <v>H3K4me1_2d_pValue2_ENCODEandBROAD.bed$ORDER = seq(1:nrow(H3K4me1_2d_pValue2_ENCODEandBROAD.bed))</v>
      </c>
    </row>
    <row r="54" spans="1:22">
      <c r="A54" s="17"/>
      <c r="B54" s="17"/>
      <c r="C54" s="65"/>
      <c r="H54" s="17" t="str">
        <f>CONCATENATE(C50,E53,C50,F53)</f>
        <v>H3K4me1_2d_pValue2_ENCODEandBROAD.bed$ORDER = seq(1:nrow(H3K4me1_2d_pValue2_ENCODEandBROAD.bed))</v>
      </c>
      <c r="I54" s="63" t="s">
        <v>35</v>
      </c>
      <c r="J54" s="63"/>
      <c r="K54" s="63"/>
      <c r="L54" s="63"/>
      <c r="M54" s="63"/>
      <c r="N54" s="63"/>
      <c r="O54" s="63"/>
      <c r="P54" s="63"/>
      <c r="Q54" s="63"/>
      <c r="R54" s="63"/>
      <c r="S54" s="63"/>
      <c r="T54" s="63"/>
      <c r="U54" s="63"/>
    </row>
    <row r="55" spans="1:22" s="63" customFormat="1">
      <c r="A55" s="62"/>
      <c r="B55" s="62"/>
      <c r="C55" s="62"/>
      <c r="D55" s="21"/>
      <c r="E55" s="21"/>
      <c r="F55" s="21"/>
      <c r="G55" s="21"/>
      <c r="H55" s="17" t="s">
        <v>74</v>
      </c>
      <c r="I55" s="6" t="str">
        <f>H58</f>
        <v>H3K4me1_2d_pValue2_ENCODEandBROAD.bed = H3K4me1_2d_pValue2_ENCODEandBROAD.bed[order(H3K4me1_2d_pValue2_ENCODEandBROAD.bed$V10, decreasing = TRUE),]</v>
      </c>
      <c r="J55" s="6"/>
      <c r="K55" s="6"/>
      <c r="L55" s="6"/>
      <c r="M55" s="6"/>
      <c r="N55" s="6"/>
      <c r="O55" s="6"/>
      <c r="P55" s="6"/>
      <c r="Q55" s="6"/>
      <c r="R55" s="6"/>
      <c r="S55" s="6"/>
      <c r="T55" s="6"/>
      <c r="U55" s="6"/>
    </row>
    <row r="56" spans="1:22" s="63" customFormat="1">
      <c r="A56" s="62"/>
      <c r="B56" s="62"/>
      <c r="C56" s="62"/>
      <c r="D56" s="21"/>
      <c r="E56" s="21"/>
      <c r="F56" s="21"/>
      <c r="G56" s="21"/>
      <c r="H56" s="17" t="s">
        <v>75</v>
      </c>
      <c r="I56" s="6" t="str">
        <f>H59</f>
        <v>H3K4me1_2d_pValue2_ENCODEandBROAD.bed = H3K4me1_2d_pValue2_ENCODEandBROAD.bed[!duplicated(H3K4me1_2d_pValue2_ENCODEandBROAD.bed$V4),]</v>
      </c>
      <c r="J56" s="6"/>
      <c r="K56" s="6"/>
      <c r="L56" s="6"/>
      <c r="M56" s="6"/>
      <c r="N56" s="6"/>
      <c r="O56" s="6"/>
      <c r="P56" s="6"/>
      <c r="Q56" s="6"/>
      <c r="R56" s="6"/>
      <c r="S56" s="6"/>
      <c r="T56" s="6"/>
      <c r="U56" s="6"/>
      <c r="V56" s="6"/>
    </row>
    <row r="57" spans="1:22" s="63" customFormat="1">
      <c r="A57" s="62"/>
      <c r="B57" s="62"/>
      <c r="C57" s="62"/>
      <c r="D57" s="21"/>
      <c r="E57" s="21" t="s">
        <v>77</v>
      </c>
      <c r="F57" s="21" t="s">
        <v>78</v>
      </c>
      <c r="G57" s="21" t="s">
        <v>79</v>
      </c>
      <c r="H57" s="17" t="s">
        <v>76</v>
      </c>
      <c r="I57" s="6" t="s">
        <v>35</v>
      </c>
      <c r="J57" s="6"/>
      <c r="K57" s="6"/>
      <c r="L57" s="6"/>
      <c r="M57" s="6"/>
      <c r="N57" s="6"/>
      <c r="O57" s="6"/>
      <c r="P57" s="6"/>
      <c r="Q57" s="6"/>
      <c r="R57" s="6"/>
      <c r="S57" s="6"/>
      <c r="T57" s="6"/>
      <c r="U57" s="6"/>
      <c r="V57" s="6"/>
    </row>
    <row r="58" spans="1:22">
      <c r="A58" s="17"/>
      <c r="B58" s="17"/>
      <c r="C58" s="17"/>
      <c r="E58" s="21" t="s">
        <v>77</v>
      </c>
      <c r="F58" s="21" t="s">
        <v>80</v>
      </c>
      <c r="G58" s="21" t="s">
        <v>81</v>
      </c>
      <c r="H58" s="17" t="str">
        <f>CONCATENATE(C50,E57,C50,F57,C50,G57)</f>
        <v>H3K4me1_2d_pValue2_ENCODEandBROAD.bed = H3K4me1_2d_pValue2_ENCODEandBROAD.bed[order(H3K4me1_2d_pValue2_ENCODEandBROAD.bed$V10, decreasing = TRUE),]</v>
      </c>
      <c r="I58" s="6" t="str">
        <f>H61</f>
        <v>H3K4me1_2d_pValue2_ENCODEandBROAD.bed = H3K4me1_2d_pValue2_ENCODEandBROAD.bed[,c(1:3,9,10,5,11)]</v>
      </c>
    </row>
    <row r="59" spans="1:22">
      <c r="A59" s="17"/>
      <c r="B59" s="17"/>
      <c r="C59" s="17"/>
      <c r="H59" s="17" t="str">
        <f>CONCATENATE(C50,E58,C50,F58,C50,G58)</f>
        <v>H3K4me1_2d_pValue2_ENCODEandBROAD.bed = H3K4me1_2d_pValue2_ENCODEandBROAD.bed[!duplicated(H3K4me1_2d_pValue2_ENCODEandBROAD.bed$V4),]</v>
      </c>
      <c r="I59" s="6" t="str">
        <f>H62</f>
        <v>H3K4me1_2d_pValue2_ENCODEandBROAD.bed = H3K4me1_2d_pValue2_ENCODEandBROAD.bed[order(H3K4me1_2d_pValue2_ENCODEandBROAD.bed$ORDER, decreasing = FALSE),]</v>
      </c>
    </row>
    <row r="60" spans="1:22">
      <c r="A60" s="17"/>
      <c r="B60" s="17"/>
      <c r="C60" s="17"/>
      <c r="E60" s="21" t="s">
        <v>77</v>
      </c>
      <c r="F60" s="21" t="s">
        <v>83</v>
      </c>
      <c r="H60" s="17" t="s">
        <v>82</v>
      </c>
      <c r="I60" s="6" t="str">
        <f>H63</f>
        <v>H3K4me1_2d_pValue2_ENCODEandBROAD.bed = H3K4me1_2d_pValue2_ENCODEandBROAD.bed[,1:6]</v>
      </c>
    </row>
    <row r="61" spans="1:22">
      <c r="A61" s="17"/>
      <c r="B61" s="17"/>
      <c r="C61" s="17"/>
      <c r="E61" s="21" t="s">
        <v>77</v>
      </c>
      <c r="F61" s="21" t="s">
        <v>78</v>
      </c>
      <c r="G61" s="21" t="s">
        <v>84</v>
      </c>
      <c r="H61" s="17" t="str">
        <f>CONCATENATE(C50,E60,C50,F60)</f>
        <v>H3K4me1_2d_pValue2_ENCODEandBROAD.bed = H3K4me1_2d_pValue2_ENCODEandBROAD.bed[,c(1:3,9,10,5,11)]</v>
      </c>
      <c r="I61" s="6" t="str">
        <f>H64</f>
        <v>write.table(H3K4me1_2d_pValue2_ENCODEandBROAD.bed, file = "H3K4me1_2d_pValue2_ENCODEandBROAD.bed", sep = "\t", row.names = FALSE, col.names = FALSE, quote = FALSE)</v>
      </c>
    </row>
    <row r="62" spans="1:22">
      <c r="A62" s="17"/>
      <c r="B62" s="17"/>
      <c r="C62" s="17"/>
      <c r="E62" s="21" t="s">
        <v>77</v>
      </c>
      <c r="F62" s="21" t="s">
        <v>85</v>
      </c>
      <c r="H62" s="17" t="str">
        <f>CONCATENATE(C50,E61,C50,F61,C50,G61)</f>
        <v>H3K4me1_2d_pValue2_ENCODEandBROAD.bed = H3K4me1_2d_pValue2_ENCODEandBROAD.bed[order(H3K4me1_2d_pValue2_ENCODEandBROAD.bed$ORDER, decreasing = FALSE),]</v>
      </c>
      <c r="I62" s="6" t="s">
        <v>35</v>
      </c>
    </row>
    <row r="63" spans="1:22">
      <c r="A63" s="21"/>
      <c r="B63" s="17"/>
      <c r="C63" s="17"/>
      <c r="D63" s="21" t="s">
        <v>58</v>
      </c>
      <c r="E63" s="21" t="s">
        <v>86</v>
      </c>
      <c r="F63" s="21" t="s">
        <v>87</v>
      </c>
      <c r="H63" s="17" t="str">
        <f>CONCATENATE(C50,E62,C50,F62)</f>
        <v>H3K4me1_2d_pValue2_ENCODEandBROAD.bed = H3K4me1_2d_pValue2_ENCODEandBROAD.bed[,1:6]</v>
      </c>
      <c r="I63" s="61" t="s">
        <v>63</v>
      </c>
    </row>
    <row r="64" spans="1:22">
      <c r="A64" s="21"/>
      <c r="B64" s="17"/>
      <c r="C64" s="17"/>
      <c r="H64" s="17" t="str">
        <f>CONCATENATE(D63,C50,E63,C50,F63)</f>
        <v>write.table(H3K4me1_2d_pValue2_ENCODEandBROAD.bed, file = "H3K4me1_2d_pValue2_ENCODEandBROAD.bed", sep = "\t", row.names = FALSE, col.names = FALSE, quote = FALSE)</v>
      </c>
    </row>
    <row r="65" spans="1:22">
      <c r="A65" s="21"/>
      <c r="B65" s="17"/>
      <c r="C65" s="17" t="s">
        <v>88</v>
      </c>
    </row>
    <row r="66" spans="1:22">
      <c r="A66" s="21"/>
      <c r="B66" s="17"/>
      <c r="C66" s="17"/>
      <c r="I66" s="6" t="str">
        <f>CONCATENATE(C65,B2)</f>
        <v>/usr/local/R/3.0.2/bin/R CMD BATCH 5.R</v>
      </c>
    </row>
    <row r="67" spans="1:22" s="67" customFormat="1"/>
    <row r="68" spans="1:22" s="63" customFormat="1">
      <c r="B68" s="62"/>
      <c r="C68" s="62"/>
      <c r="H68" s="62"/>
    </row>
    <row r="69" spans="1:22" s="63" customFormat="1">
      <c r="B69" s="62"/>
      <c r="C69" s="62"/>
      <c r="H69" s="62"/>
    </row>
    <row r="70" spans="1:22" s="63" customFormat="1">
      <c r="B70" s="62"/>
      <c r="C70" s="62"/>
      <c r="H70" s="62"/>
    </row>
    <row r="71" spans="1:22" s="63" customFormat="1">
      <c r="B71" s="62"/>
      <c r="C71" s="62"/>
      <c r="H71" s="62"/>
      <c r="I71" s="123" t="s">
        <v>183</v>
      </c>
    </row>
    <row r="72" spans="1:22" s="63" customFormat="1">
      <c r="B72" s="62"/>
      <c r="C72" s="62"/>
      <c r="H72" s="62"/>
      <c r="I72" s="123" t="s">
        <v>196</v>
      </c>
    </row>
    <row r="73" spans="1:22" s="63" customFormat="1">
      <c r="B73" s="62"/>
      <c r="C73" s="62"/>
      <c r="H73" s="62"/>
      <c r="I73" s="123" t="s">
        <v>197</v>
      </c>
    </row>
    <row r="74" spans="1:22" s="63" customFormat="1">
      <c r="B74" s="62"/>
      <c r="C74" s="62"/>
      <c r="H74" s="62"/>
      <c r="I74" s="123" t="s">
        <v>198</v>
      </c>
    </row>
    <row r="75" spans="1:22" s="63" customFormat="1">
      <c r="B75" s="62"/>
      <c r="C75" s="62"/>
      <c r="H75" s="62"/>
      <c r="I75" s="63" t="s">
        <v>192</v>
      </c>
    </row>
    <row r="76" spans="1:22" s="63" customFormat="1">
      <c r="B76" s="62"/>
      <c r="C76" s="62"/>
      <c r="H76" s="62"/>
      <c r="I76" s="123" t="s">
        <v>193</v>
      </c>
    </row>
    <row r="77" spans="1:22" s="63" customFormat="1">
      <c r="B77" s="62"/>
      <c r="C77" s="62"/>
      <c r="H77" s="62"/>
      <c r="I77" s="123" t="s">
        <v>194</v>
      </c>
    </row>
    <row r="78" spans="1:22" s="63" customFormat="1">
      <c r="B78" s="62"/>
      <c r="C78" s="62"/>
      <c r="H78" s="62"/>
      <c r="I78" s="123" t="s">
        <v>195</v>
      </c>
    </row>
    <row r="79" spans="1:22" s="63" customFormat="1">
      <c r="B79" s="62"/>
      <c r="C79" s="62"/>
      <c r="H79" s="62"/>
    </row>
    <row r="80" spans="1:22">
      <c r="B80" s="62"/>
      <c r="C80" s="62"/>
      <c r="D80" s="63"/>
      <c r="E80" s="63"/>
      <c r="F80" s="63"/>
      <c r="G80" s="63"/>
      <c r="H80" s="62"/>
      <c r="J80" s="63"/>
      <c r="K80" s="63"/>
      <c r="L80" s="63"/>
      <c r="M80" s="63"/>
      <c r="N80" s="63"/>
      <c r="O80" s="63"/>
      <c r="P80" s="63"/>
      <c r="Q80" s="63"/>
      <c r="R80" s="63"/>
      <c r="S80" s="63"/>
      <c r="T80" s="63"/>
      <c r="U80" s="63"/>
      <c r="V80" s="63"/>
    </row>
    <row r="81" spans="2:22">
      <c r="B81" s="62"/>
      <c r="C81" s="62"/>
      <c r="D81" s="63"/>
      <c r="E81" s="63"/>
      <c r="F81" s="63"/>
      <c r="G81" s="63"/>
      <c r="H81" s="62"/>
      <c r="J81" s="63"/>
      <c r="K81" s="63"/>
      <c r="L81" s="63"/>
      <c r="M81" s="63"/>
      <c r="N81" s="63"/>
      <c r="O81" s="63"/>
      <c r="P81" s="63"/>
      <c r="Q81" s="63"/>
      <c r="R81" s="63"/>
      <c r="S81" s="63"/>
      <c r="T81" s="63"/>
      <c r="U81" s="63"/>
      <c r="V81" s="63"/>
    </row>
    <row r="82" spans="2:22">
      <c r="B82" s="62"/>
      <c r="C82" s="62"/>
      <c r="D82" s="63"/>
      <c r="E82" s="63"/>
      <c r="F82" s="63"/>
      <c r="G82" s="63"/>
      <c r="H82" s="62"/>
      <c r="I82" s="63"/>
      <c r="J82" s="63"/>
      <c r="K82" s="63"/>
      <c r="L82" s="63"/>
      <c r="M82" s="63"/>
      <c r="N82" s="63"/>
      <c r="O82" s="63"/>
      <c r="P82" s="63"/>
      <c r="Q82" s="63"/>
      <c r="R82" s="63"/>
      <c r="S82" s="63"/>
      <c r="T82" s="63"/>
      <c r="U82" s="63"/>
      <c r="V82" s="63"/>
    </row>
    <row r="83" spans="2:22">
      <c r="B83" s="62"/>
      <c r="C83" s="62"/>
      <c r="D83" s="63"/>
      <c r="E83" s="63"/>
      <c r="F83" s="63"/>
      <c r="G83" s="63"/>
      <c r="H83" s="62"/>
      <c r="I83" s="63"/>
      <c r="J83" s="63"/>
      <c r="K83" s="63"/>
      <c r="L83" s="63"/>
      <c r="M83" s="63"/>
      <c r="N83" s="63"/>
      <c r="O83" s="63"/>
      <c r="P83" s="63"/>
      <c r="Q83" s="63"/>
      <c r="R83" s="63"/>
      <c r="S83" s="63"/>
      <c r="T83" s="63"/>
      <c r="U83" s="63"/>
      <c r="V83" s="63"/>
    </row>
    <row r="84" spans="2:22">
      <c r="B84" s="62"/>
      <c r="C84" s="62"/>
      <c r="D84" s="63"/>
      <c r="E84" s="63"/>
      <c r="F84" s="63"/>
      <c r="G84" s="63"/>
      <c r="H84" s="62"/>
      <c r="I84" s="63"/>
      <c r="J84" s="63"/>
      <c r="K84" s="63"/>
      <c r="L84" s="63"/>
      <c r="M84" s="63"/>
      <c r="N84" s="63"/>
      <c r="O84" s="63"/>
      <c r="P84" s="63"/>
      <c r="Q84" s="63"/>
      <c r="R84" s="63"/>
      <c r="S84" s="63"/>
      <c r="T84" s="63"/>
      <c r="U84" s="63"/>
      <c r="V84" s="63"/>
    </row>
    <row r="85" spans="2:22">
      <c r="B85" s="62"/>
      <c r="C85" s="62"/>
      <c r="D85" s="63"/>
      <c r="E85" s="63"/>
      <c r="F85" s="63"/>
      <c r="G85" s="63"/>
      <c r="H85" s="62"/>
      <c r="I85" s="63"/>
      <c r="J85" s="63"/>
      <c r="K85" s="63"/>
      <c r="L85" s="63"/>
      <c r="M85" s="63"/>
      <c r="N85" s="63"/>
      <c r="O85" s="63"/>
      <c r="P85" s="63"/>
      <c r="Q85" s="63"/>
      <c r="R85" s="63"/>
      <c r="S85" s="63"/>
      <c r="T85" s="63"/>
      <c r="U85" s="63"/>
      <c r="V85" s="63"/>
    </row>
    <row r="86" spans="2:22">
      <c r="B86" s="62"/>
      <c r="C86" s="62"/>
      <c r="D86" s="63"/>
      <c r="E86" s="63"/>
      <c r="F86" s="63"/>
      <c r="G86" s="63"/>
      <c r="H86" s="62"/>
      <c r="I86" s="63"/>
      <c r="J86" s="63"/>
      <c r="K86" s="63"/>
      <c r="L86" s="63"/>
      <c r="M86" s="63"/>
      <c r="N86" s="63"/>
      <c r="O86" s="63"/>
      <c r="P86" s="63"/>
      <c r="Q86" s="63"/>
      <c r="R86" s="63"/>
      <c r="S86" s="63"/>
      <c r="T86" s="63"/>
      <c r="U86" s="63"/>
      <c r="V86" s="63"/>
    </row>
    <row r="87" spans="2:22">
      <c r="B87" s="62"/>
      <c r="C87" s="62"/>
      <c r="D87" s="63"/>
      <c r="E87" s="63"/>
      <c r="F87" s="63"/>
      <c r="G87" s="63"/>
      <c r="H87" s="62"/>
      <c r="I87" s="63"/>
      <c r="J87" s="63"/>
      <c r="K87" s="63"/>
      <c r="L87" s="63"/>
      <c r="M87" s="63"/>
      <c r="N87" s="63"/>
      <c r="O87" s="63"/>
      <c r="P87" s="63"/>
      <c r="Q87" s="63"/>
      <c r="R87" s="63"/>
      <c r="S87" s="63"/>
      <c r="T87" s="63"/>
      <c r="U87" s="63"/>
      <c r="V87" s="63"/>
    </row>
    <row r="88" spans="2:22">
      <c r="B88" s="62"/>
      <c r="C88" s="62"/>
      <c r="D88" s="63"/>
      <c r="E88" s="63"/>
      <c r="F88" s="63"/>
      <c r="G88" s="63"/>
      <c r="H88" s="62"/>
      <c r="I88" s="63"/>
      <c r="J88" s="63"/>
      <c r="K88" s="63"/>
      <c r="L88" s="63"/>
      <c r="M88" s="63"/>
      <c r="N88" s="63"/>
      <c r="O88" s="63"/>
      <c r="P88" s="63"/>
      <c r="Q88" s="63"/>
      <c r="R88" s="63"/>
      <c r="S88" s="63"/>
      <c r="T88" s="63"/>
      <c r="U88" s="63"/>
      <c r="V88" s="63"/>
    </row>
    <row r="89" spans="2:22">
      <c r="B89" s="62"/>
      <c r="C89" s="62"/>
      <c r="D89" s="63"/>
      <c r="E89" s="63"/>
      <c r="F89" s="63"/>
      <c r="G89" s="63"/>
      <c r="H89" s="62"/>
      <c r="I89" s="63"/>
      <c r="J89" s="63"/>
      <c r="K89" s="63"/>
      <c r="L89" s="63"/>
      <c r="M89" s="63"/>
      <c r="N89" s="63"/>
      <c r="O89" s="63"/>
      <c r="P89" s="63"/>
      <c r="Q89" s="63"/>
      <c r="R89" s="63"/>
      <c r="S89" s="63"/>
      <c r="T89" s="63"/>
      <c r="U89" s="63"/>
      <c r="V89" s="63"/>
    </row>
    <row r="90" spans="2:22">
      <c r="B90" s="62"/>
      <c r="C90" s="62"/>
      <c r="D90" s="63"/>
      <c r="E90" s="63"/>
      <c r="F90" s="63"/>
      <c r="G90" s="63"/>
      <c r="H90" s="62"/>
      <c r="I90" s="63"/>
      <c r="J90" s="63"/>
      <c r="K90" s="63"/>
      <c r="L90" s="63"/>
      <c r="M90" s="63"/>
      <c r="N90" s="63"/>
      <c r="O90" s="63"/>
      <c r="P90" s="63"/>
      <c r="Q90" s="63"/>
      <c r="R90" s="63"/>
      <c r="S90" s="63"/>
      <c r="T90" s="63"/>
      <c r="U90" s="63"/>
      <c r="V90" s="63"/>
    </row>
    <row r="91" spans="2:22">
      <c r="B91" s="62"/>
      <c r="C91" s="62"/>
      <c r="D91" s="63"/>
      <c r="E91" s="63"/>
      <c r="F91" s="63"/>
      <c r="G91" s="63"/>
      <c r="H91" s="62"/>
      <c r="I91" s="63"/>
      <c r="J91" s="63"/>
      <c r="K91" s="63"/>
      <c r="L91" s="63"/>
      <c r="M91" s="63"/>
      <c r="N91" s="63"/>
      <c r="O91" s="63"/>
      <c r="P91" s="63"/>
      <c r="Q91" s="63"/>
      <c r="R91" s="63"/>
      <c r="S91" s="63"/>
      <c r="T91" s="63"/>
      <c r="U91" s="63"/>
      <c r="V91" s="63"/>
    </row>
    <row r="92" spans="2:22">
      <c r="B92" s="62"/>
      <c r="C92" s="62"/>
      <c r="D92" s="63"/>
      <c r="E92" s="63"/>
      <c r="F92" s="63"/>
      <c r="G92" s="63"/>
      <c r="H92" s="62"/>
      <c r="I92" s="63"/>
      <c r="J92" s="63"/>
      <c r="K92" s="63"/>
      <c r="L92" s="63"/>
      <c r="M92" s="63"/>
      <c r="N92" s="63"/>
      <c r="O92" s="63"/>
      <c r="P92" s="63"/>
      <c r="Q92" s="63"/>
      <c r="R92" s="63"/>
      <c r="S92" s="63"/>
      <c r="T92" s="63"/>
      <c r="U92" s="63"/>
      <c r="V92" s="63"/>
    </row>
    <row r="93" spans="2:22">
      <c r="B93" s="62"/>
      <c r="C93" s="62"/>
      <c r="D93" s="63"/>
      <c r="E93" s="63"/>
      <c r="F93" s="63"/>
      <c r="G93" s="63"/>
      <c r="H93" s="62"/>
      <c r="I93" s="63"/>
      <c r="J93" s="63"/>
      <c r="K93" s="63"/>
      <c r="L93" s="63"/>
      <c r="M93" s="63"/>
      <c r="N93" s="63"/>
      <c r="O93" s="63"/>
      <c r="P93" s="63"/>
      <c r="Q93" s="63"/>
      <c r="R93" s="63"/>
      <c r="S93" s="63"/>
      <c r="T93" s="63"/>
      <c r="U93" s="63"/>
      <c r="V93" s="63"/>
    </row>
    <row r="94" spans="2:22">
      <c r="B94" s="62"/>
      <c r="C94" s="62"/>
      <c r="D94" s="63"/>
      <c r="E94" s="63"/>
      <c r="F94" s="63"/>
      <c r="G94" s="63"/>
      <c r="H94" s="62"/>
      <c r="I94" s="63"/>
      <c r="J94" s="63"/>
      <c r="K94" s="63"/>
      <c r="L94" s="63"/>
      <c r="M94" s="63"/>
      <c r="N94" s="63"/>
      <c r="O94" s="63"/>
      <c r="P94" s="63"/>
      <c r="Q94" s="63"/>
      <c r="R94" s="63"/>
      <c r="S94" s="63"/>
      <c r="T94" s="63"/>
      <c r="U94" s="63"/>
      <c r="V94" s="63"/>
    </row>
    <row r="95" spans="2:22">
      <c r="B95" s="62"/>
      <c r="C95" s="62"/>
      <c r="D95" s="63"/>
      <c r="E95" s="63"/>
      <c r="F95" s="63"/>
      <c r="G95" s="63"/>
      <c r="H95" s="62"/>
      <c r="I95" s="63"/>
      <c r="J95" s="63"/>
      <c r="K95" s="63"/>
      <c r="L95" s="63"/>
      <c r="M95" s="63"/>
      <c r="N95" s="63"/>
      <c r="O95" s="63"/>
      <c r="P95" s="63"/>
      <c r="Q95" s="63"/>
      <c r="R95" s="63"/>
      <c r="S95" s="63"/>
      <c r="T95" s="63"/>
      <c r="U95" s="63"/>
      <c r="V95" s="63"/>
    </row>
    <row r="96" spans="2:22">
      <c r="B96" s="62"/>
      <c r="C96" s="62"/>
      <c r="D96" s="63"/>
      <c r="E96" s="63"/>
      <c r="F96" s="63"/>
      <c r="G96" s="63"/>
      <c r="H96" s="62"/>
      <c r="I96" s="63"/>
      <c r="J96" s="63"/>
      <c r="K96" s="63"/>
      <c r="L96" s="63"/>
      <c r="M96" s="63"/>
      <c r="N96" s="63"/>
      <c r="O96" s="63"/>
      <c r="P96" s="63"/>
      <c r="Q96" s="63"/>
      <c r="R96" s="63"/>
      <c r="S96" s="63"/>
      <c r="T96" s="63"/>
      <c r="U96" s="63"/>
      <c r="V96" s="63"/>
    </row>
    <row r="97" spans="2:22">
      <c r="B97" s="62"/>
      <c r="C97" s="62"/>
      <c r="D97" s="63"/>
      <c r="E97" s="63"/>
      <c r="F97" s="63"/>
      <c r="G97" s="63"/>
      <c r="H97" s="62"/>
      <c r="I97" s="63"/>
      <c r="J97" s="63"/>
      <c r="K97" s="63"/>
      <c r="L97" s="63"/>
      <c r="M97" s="63"/>
      <c r="N97" s="63"/>
      <c r="O97" s="63"/>
      <c r="P97" s="63"/>
      <c r="Q97" s="63"/>
      <c r="R97" s="63"/>
      <c r="S97" s="63"/>
      <c r="T97" s="63"/>
      <c r="U97" s="63"/>
      <c r="V97" s="63"/>
    </row>
    <row r="98" spans="2:22">
      <c r="B98" s="62"/>
      <c r="C98" s="62"/>
      <c r="D98" s="63"/>
      <c r="E98" s="63"/>
      <c r="F98" s="63"/>
      <c r="G98" s="63"/>
      <c r="H98" s="62"/>
      <c r="I98" s="63"/>
      <c r="J98" s="63"/>
      <c r="K98" s="63"/>
      <c r="L98" s="63"/>
      <c r="M98" s="63"/>
      <c r="N98" s="63"/>
      <c r="O98" s="63"/>
      <c r="P98" s="63"/>
      <c r="Q98" s="63"/>
      <c r="R98" s="63"/>
      <c r="S98" s="63"/>
      <c r="T98" s="63"/>
      <c r="U98" s="63"/>
      <c r="V98" s="63"/>
    </row>
    <row r="99" spans="2:22">
      <c r="B99" s="62"/>
      <c r="C99" s="62"/>
      <c r="D99" s="63"/>
      <c r="E99" s="63"/>
      <c r="F99" s="63"/>
      <c r="G99" s="63"/>
      <c r="H99" s="62"/>
      <c r="I99" s="63"/>
      <c r="J99" s="63"/>
      <c r="K99" s="63"/>
      <c r="L99" s="63"/>
      <c r="M99" s="63"/>
      <c r="N99" s="63"/>
      <c r="O99" s="63"/>
      <c r="P99" s="63"/>
      <c r="Q99" s="63"/>
      <c r="R99" s="63"/>
      <c r="S99" s="63"/>
      <c r="T99" s="63"/>
      <c r="U99" s="63"/>
      <c r="V99" s="63"/>
    </row>
    <row r="100" spans="2:22">
      <c r="B100" s="62"/>
      <c r="C100" s="62"/>
      <c r="D100" s="63"/>
      <c r="E100" s="63"/>
      <c r="F100" s="63"/>
      <c r="G100" s="63"/>
      <c r="H100" s="62"/>
      <c r="I100" s="63"/>
      <c r="J100" s="63"/>
      <c r="K100" s="63"/>
      <c r="L100" s="63"/>
      <c r="M100" s="63"/>
      <c r="N100" s="63"/>
      <c r="O100" s="63"/>
      <c r="P100" s="63"/>
      <c r="Q100" s="63"/>
      <c r="R100" s="63"/>
      <c r="S100" s="63"/>
      <c r="T100" s="63"/>
      <c r="U100" s="63"/>
      <c r="V100" s="63"/>
    </row>
    <row r="101" spans="2:22">
      <c r="B101" s="62"/>
      <c r="C101" s="62"/>
      <c r="D101" s="63"/>
      <c r="E101" s="63"/>
      <c r="F101" s="63"/>
      <c r="G101" s="63"/>
      <c r="H101" s="62"/>
      <c r="I101" s="63"/>
      <c r="J101" s="63"/>
      <c r="K101" s="63"/>
      <c r="L101" s="63"/>
      <c r="M101" s="63"/>
      <c r="N101" s="63"/>
      <c r="O101" s="63"/>
      <c r="P101" s="63"/>
      <c r="Q101" s="63"/>
      <c r="R101" s="63"/>
      <c r="S101" s="63"/>
      <c r="T101" s="63"/>
      <c r="U101" s="63"/>
      <c r="V101" s="63"/>
    </row>
    <row r="102" spans="2:22">
      <c r="B102" s="62"/>
      <c r="C102" s="62"/>
      <c r="D102" s="63"/>
      <c r="E102" s="63"/>
      <c r="F102" s="63"/>
      <c r="G102" s="63"/>
      <c r="H102" s="62"/>
      <c r="I102" s="63"/>
      <c r="J102" s="63"/>
      <c r="K102" s="63"/>
      <c r="L102" s="63"/>
      <c r="M102" s="63"/>
      <c r="N102" s="63"/>
      <c r="O102" s="63"/>
      <c r="P102" s="63"/>
      <c r="Q102" s="63"/>
      <c r="R102" s="63"/>
      <c r="S102" s="63"/>
      <c r="T102" s="63"/>
      <c r="U102" s="63"/>
      <c r="V102" s="63"/>
    </row>
    <row r="103" spans="2:22">
      <c r="B103" s="62"/>
      <c r="C103" s="62"/>
      <c r="D103" s="63"/>
      <c r="E103" s="63"/>
      <c r="F103" s="63"/>
      <c r="G103" s="63"/>
      <c r="H103" s="62"/>
      <c r="I103" s="63"/>
      <c r="J103" s="63"/>
      <c r="K103" s="63"/>
      <c r="L103" s="63"/>
      <c r="M103" s="63"/>
      <c r="N103" s="63"/>
      <c r="O103" s="63"/>
      <c r="P103" s="63"/>
      <c r="Q103" s="63"/>
      <c r="R103" s="63"/>
      <c r="S103" s="63"/>
      <c r="T103" s="63"/>
      <c r="U103" s="63"/>
      <c r="V103" s="63"/>
    </row>
    <row r="104" spans="2:22">
      <c r="B104" s="62"/>
      <c r="C104" s="62"/>
      <c r="D104" s="63"/>
      <c r="E104" s="63"/>
      <c r="F104" s="63"/>
      <c r="G104" s="63"/>
      <c r="H104" s="62"/>
      <c r="I104" s="63"/>
      <c r="J104" s="63"/>
      <c r="K104" s="63"/>
      <c r="L104" s="63"/>
      <c r="M104" s="63"/>
      <c r="N104" s="63"/>
      <c r="O104" s="63"/>
      <c r="P104" s="63"/>
      <c r="Q104" s="63"/>
      <c r="R104" s="63"/>
      <c r="S104" s="63"/>
      <c r="T104" s="63"/>
      <c r="U104" s="63"/>
      <c r="V104" s="6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workbookViewId="0">
      <selection activeCell="B17" sqref="B17"/>
    </sheetView>
  </sheetViews>
  <sheetFormatPr baseColWidth="10" defaultRowHeight="13" x14ac:dyDescent="0"/>
  <cols>
    <col min="1" max="1" width="8.5" style="19" customWidth="1"/>
    <col min="2" max="2" width="33.6640625" style="74" bestFit="1" customWidth="1"/>
    <col min="3" max="4" width="14.5" style="74" bestFit="1" customWidth="1"/>
    <col min="5" max="5" width="16.83203125" style="74" bestFit="1" customWidth="1"/>
    <col min="6" max="6" width="16.83203125" style="74" customWidth="1"/>
    <col min="7" max="7" width="2.83203125" style="75" customWidth="1"/>
    <col min="8" max="8" width="60" style="74" bestFit="1" customWidth="1"/>
    <col min="9" max="9" width="30" style="74" bestFit="1" customWidth="1"/>
    <col min="10" max="10" width="75" style="74" customWidth="1"/>
    <col min="11" max="16384" width="10.83203125" style="74"/>
  </cols>
  <sheetData>
    <row r="1" spans="1:11" ht="26">
      <c r="A1" s="18" t="s">
        <v>41</v>
      </c>
      <c r="B1" s="19"/>
      <c r="C1" s="50" t="s">
        <v>199</v>
      </c>
      <c r="D1" s="50" t="s">
        <v>200</v>
      </c>
    </row>
    <row r="2" spans="1:11">
      <c r="B2" s="76" t="s">
        <v>128</v>
      </c>
      <c r="C2" s="74">
        <v>62541</v>
      </c>
      <c r="D2" s="74">
        <v>71889</v>
      </c>
      <c r="H2" s="77" t="s">
        <v>133</v>
      </c>
      <c r="I2" s="77"/>
    </row>
    <row r="3" spans="1:11">
      <c r="B3" s="125" t="s">
        <v>201</v>
      </c>
      <c r="C3" s="74">
        <v>4.57</v>
      </c>
      <c r="D3" s="74">
        <v>5.14</v>
      </c>
      <c r="H3" s="78" t="s">
        <v>150</v>
      </c>
      <c r="I3" s="78"/>
    </row>
    <row r="4" spans="1:11">
      <c r="B4" s="76" t="s">
        <v>127</v>
      </c>
      <c r="C4" s="74">
        <v>24977</v>
      </c>
      <c r="D4" s="74">
        <v>34339</v>
      </c>
    </row>
    <row r="5" spans="1:11">
      <c r="B5" s="125" t="s">
        <v>202</v>
      </c>
      <c r="C5" s="74">
        <v>7.1</v>
      </c>
      <c r="D5" s="74">
        <v>7.6</v>
      </c>
      <c r="H5" s="49" t="s">
        <v>148</v>
      </c>
      <c r="I5" s="49"/>
      <c r="J5" s="124" t="s">
        <v>149</v>
      </c>
    </row>
    <row r="6" spans="1:11">
      <c r="B6" s="76"/>
      <c r="H6" s="49" t="s">
        <v>212</v>
      </c>
      <c r="I6" s="49" t="s">
        <v>213</v>
      </c>
      <c r="J6" s="49" t="s">
        <v>20</v>
      </c>
    </row>
    <row r="7" spans="1:11">
      <c r="B7" s="76"/>
      <c r="H7" s="124" t="s">
        <v>208</v>
      </c>
      <c r="I7" s="124" t="s">
        <v>214</v>
      </c>
      <c r="J7" s="74" t="str">
        <f>CONCATENATE("sort -nrk 6 -t $'\t' ",H7," &gt; ",I7)</f>
        <v>sort -nrk 6 -t $'\t' H3K4me1_wt_pValue2_ENCODEandBROAD.bed &gt; H3K4me1_wt_p2_sorted.bed</v>
      </c>
    </row>
    <row r="8" spans="1:11">
      <c r="B8" s="76"/>
      <c r="C8" s="79"/>
      <c r="H8" s="74" t="s">
        <v>209</v>
      </c>
      <c r="I8" s="74" t="s">
        <v>216</v>
      </c>
      <c r="J8" s="74" t="str">
        <f t="shared" ref="J8:J10" si="0">CONCATENATE("sort -nrk 6 -t $'\t' ",H8," &gt; ",I8)</f>
        <v>sort -nrk 6 -t $'\t' H3K4me1_2d_pValue9_ENCODEandBROAD.bed &gt; H3K4me1_2d_p9_sorted.bed</v>
      </c>
    </row>
    <row r="9" spans="1:11">
      <c r="B9" s="76"/>
      <c r="C9" s="79"/>
      <c r="H9" s="74" t="s">
        <v>210</v>
      </c>
      <c r="I9" s="74" t="s">
        <v>215</v>
      </c>
      <c r="J9" s="74" t="str">
        <f t="shared" si="0"/>
        <v>sort -nrk 6 -t $'\t' H3K4me1_2d_pValue2_ENCODEandBROAD.bed &gt; H3K4me1_2d_p2_sorted.bed</v>
      </c>
    </row>
    <row r="10" spans="1:11">
      <c r="B10" s="76" t="s">
        <v>40</v>
      </c>
      <c r="C10" s="80"/>
      <c r="H10" s="74" t="s">
        <v>211</v>
      </c>
      <c r="I10" s="74" t="s">
        <v>217</v>
      </c>
      <c r="J10" s="74" t="str">
        <f t="shared" si="0"/>
        <v>sort -nrk 6 -t $'\t' H3K4me1_wt_pValue9_ENCODEandBROAD.bed &gt; H3K4me1_wt_p9_sorted.bed</v>
      </c>
    </row>
    <row r="13" spans="1:11">
      <c r="H13" s="126" t="s">
        <v>203</v>
      </c>
      <c r="I13" s="124" t="s">
        <v>218</v>
      </c>
      <c r="J13" s="74" t="str">
        <f>CONCATENATE("head -",C2," ",I7," &gt; ",I13)</f>
        <v>head -62541 H3K4me1_wt_p2_sorted.bed &gt; H3K4me1_wt_p2_top.bed</v>
      </c>
      <c r="K13" s="124"/>
    </row>
    <row r="14" spans="1:11">
      <c r="C14" s="47" t="s">
        <v>204</v>
      </c>
      <c r="D14" s="47" t="s">
        <v>205</v>
      </c>
      <c r="E14" s="47" t="s">
        <v>206</v>
      </c>
      <c r="F14" s="47" t="s">
        <v>207</v>
      </c>
      <c r="I14" s="74" t="s">
        <v>219</v>
      </c>
      <c r="J14" s="74" t="str">
        <f>CONCATENATE("head -",C4," ",I8," &gt; ",I14)</f>
        <v>head -24977 H3K4me1_2d_p9_sorted.bed &gt; H3K4me1_2d_p9_top.bed</v>
      </c>
    </row>
    <row r="15" spans="1:11" ht="26">
      <c r="A15" s="18" t="s">
        <v>42</v>
      </c>
      <c r="B15" s="81" t="s">
        <v>156</v>
      </c>
      <c r="I15" s="74" t="s">
        <v>220</v>
      </c>
      <c r="J15" s="74" t="str">
        <f>CONCATENATE("head -",C2," ",I9," &gt; ",I15)</f>
        <v>head -62541 H3K4me1_2d_p2_sorted.bed &gt; H3K4me1_2d_p2_top.bed</v>
      </c>
    </row>
    <row r="16" spans="1:11">
      <c r="I16" s="74" t="s">
        <v>221</v>
      </c>
      <c r="J16" s="74" t="str">
        <f>CONCATENATE("head -",C4," ",I10," &gt; ",I16)</f>
        <v>head -24977 H3K4me1_wt_p9_sorted.bed &gt; H3K4me1_wt_p9_top.bed</v>
      </c>
    </row>
  </sheetData>
  <pageMargins left="0.75" right="0.75" top="1" bottom="1" header="0.5" footer="0.5"/>
  <pageSetup orientation="portrait" horizontalDpi="4294967292" verticalDpi="4294967292"/>
  <ignoredErrors>
    <ignoredError sqref="J15" 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selection activeCell="C26" sqref="C26"/>
    </sheetView>
  </sheetViews>
  <sheetFormatPr baseColWidth="10" defaultRowHeight="12" x14ac:dyDescent="0"/>
  <cols>
    <col min="1" max="1" width="4.83203125" style="29" bestFit="1" customWidth="1"/>
    <col min="2" max="2" width="59.6640625" style="31" customWidth="1"/>
    <col min="3" max="3" width="88.5" style="29" customWidth="1"/>
    <col min="4" max="4" width="21.6640625" style="29" customWidth="1"/>
    <col min="5" max="5" width="28.5" style="29" bestFit="1" customWidth="1"/>
    <col min="6" max="6" width="29.5" style="29" bestFit="1" customWidth="1"/>
    <col min="7" max="7" width="28.83203125" style="29" customWidth="1"/>
    <col min="8" max="8" width="17.33203125" style="29" customWidth="1"/>
    <col min="9" max="9" width="10.83203125" style="29"/>
    <col min="10" max="10" width="11.83203125" style="29" bestFit="1" customWidth="1"/>
    <col min="11" max="11" width="3.1640625" style="29" bestFit="1" customWidth="1"/>
    <col min="12" max="12" width="16.33203125" style="29" bestFit="1" customWidth="1"/>
    <col min="13" max="14" width="25.5" style="29" bestFit="1" customWidth="1"/>
    <col min="15" max="16384" width="10.83203125" style="29"/>
  </cols>
  <sheetData>
    <row r="1" spans="1:8">
      <c r="B1" s="30" t="s">
        <v>93</v>
      </c>
    </row>
    <row r="2" spans="1:8">
      <c r="B2" s="31" t="s">
        <v>94</v>
      </c>
      <c r="C2" s="29" t="s">
        <v>95</v>
      </c>
      <c r="D2" s="8"/>
    </row>
    <row r="3" spans="1:8">
      <c r="B3" s="31" t="s">
        <v>96</v>
      </c>
      <c r="C3" s="29" t="s">
        <v>97</v>
      </c>
      <c r="D3" s="8"/>
    </row>
    <row r="4" spans="1:8">
      <c r="D4" s="8"/>
    </row>
    <row r="5" spans="1:8">
      <c r="D5" s="26"/>
    </row>
    <row r="6" spans="1:8">
      <c r="A6" s="29" t="s">
        <v>98</v>
      </c>
      <c r="B6" s="32" t="s">
        <v>99</v>
      </c>
      <c r="D6" s="26"/>
    </row>
    <row r="7" spans="1:8" ht="24">
      <c r="A7" s="29">
        <v>1</v>
      </c>
      <c r="B7" s="51" t="s">
        <v>151</v>
      </c>
      <c r="C7" s="48" t="s">
        <v>3</v>
      </c>
      <c r="D7" s="26"/>
    </row>
    <row r="8" spans="1:8">
      <c r="A8" s="29">
        <v>2</v>
      </c>
      <c r="B8" s="31" t="s">
        <v>100</v>
      </c>
      <c r="D8" s="26"/>
    </row>
    <row r="9" spans="1:8">
      <c r="A9" s="29">
        <v>3</v>
      </c>
      <c r="B9" s="34" t="s">
        <v>101</v>
      </c>
      <c r="D9" s="26"/>
    </row>
    <row r="10" spans="1:8">
      <c r="B10" s="34" t="s">
        <v>119</v>
      </c>
      <c r="C10" s="82" t="s">
        <v>157</v>
      </c>
      <c r="D10" s="26"/>
    </row>
    <row r="11" spans="1:8">
      <c r="B11" s="34"/>
      <c r="C11" s="83"/>
      <c r="D11" s="26"/>
    </row>
    <row r="12" spans="1:8">
      <c r="B12" s="34"/>
      <c r="D12" s="26"/>
    </row>
    <row r="13" spans="1:8">
      <c r="A13" s="29">
        <v>4</v>
      </c>
      <c r="B13" s="34" t="s">
        <v>102</v>
      </c>
      <c r="C13" s="29" t="str">
        <f>CONCATENATE("/usr/local/bedtools/latest/bin/bedtools sort -i ",C10,".bed &gt; ",C10,".sort.bed")</f>
        <v>/usr/local/bedtools/latest/bin/bedtools sort -i example_combined.bed &gt; example_combined.sort.bed</v>
      </c>
      <c r="D13" s="26"/>
    </row>
    <row r="14" spans="1:8">
      <c r="C14" s="29" t="str">
        <f>CONCATENATE("/usr/local/bedtools/latest/bin/bedtools merge -i ",C10,".sort.bed &gt; ",C10,".merged.bed")</f>
        <v>/usr/local/bedtools/latest/bin/bedtools merge -i example_combined.sort.bed &gt; example_combined.merged.bed</v>
      </c>
    </row>
    <row r="16" spans="1:8">
      <c r="F16" s="37" t="s">
        <v>120</v>
      </c>
      <c r="G16" s="37" t="s">
        <v>121</v>
      </c>
      <c r="H16" s="37" t="s">
        <v>122</v>
      </c>
    </row>
    <row r="17" spans="1:17">
      <c r="A17" s="29">
        <v>5</v>
      </c>
      <c r="B17" s="34" t="s">
        <v>103</v>
      </c>
      <c r="C17" s="29" t="str">
        <f>CONCATENATE("/usr/local/bedtools/latest/bin/bedtools intersect -abam ",F17," -b ",$C$10,".merged.bed &gt; ",G17)</f>
        <v>/usr/local/bedtools/latest/bin/bedtools intersect -abam cMyc.merged.bam -b example_combined.merged.bed &gt; cMyc_pValueX.merged.bam</v>
      </c>
      <c r="F17" s="45" t="s">
        <v>129</v>
      </c>
      <c r="G17" s="44" t="s">
        <v>134</v>
      </c>
      <c r="H17" s="44" t="s">
        <v>124</v>
      </c>
    </row>
    <row r="18" spans="1:17">
      <c r="C18" s="29" t="str">
        <f>CONCATENATE("/usr/local/bedtools/latest/bin/bedtools intersect -abam ",F18," -b ",$C$10,".merged.bed &gt; ",G18)</f>
        <v>/usr/local/bedtools/latest/bin/bedtools intersect -abam Nmyc.merged.bam -b example_combined.merged.bed &gt; Nmyc_pValueX.merged.bam</v>
      </c>
      <c r="F18" s="45" t="s">
        <v>130</v>
      </c>
      <c r="G18" s="44" t="s">
        <v>135</v>
      </c>
      <c r="H18" s="44" t="s">
        <v>125</v>
      </c>
    </row>
    <row r="19" spans="1:17">
      <c r="C19" s="29" t="str">
        <f>CONCATENATE("/usr/local/bedtools/latest/bin/bedtools intersect -abam WCE_wt.merged.bam -b ",$C$10,".merged.bed &gt; ",G19)</f>
        <v>/usr/local/bedtools/latest/bin/bedtools intersect -abam WCE_wt.merged.bam -b example_combined.merged.bed &gt; WCE_pValueX.merged.bam</v>
      </c>
      <c r="D19" s="33"/>
      <c r="F19" s="45" t="s">
        <v>131</v>
      </c>
      <c r="G19" s="44" t="s">
        <v>136</v>
      </c>
      <c r="H19" s="44" t="s">
        <v>22</v>
      </c>
    </row>
    <row r="20" spans="1:17">
      <c r="D20" s="33"/>
    </row>
    <row r="21" spans="1:17">
      <c r="B21" s="30" t="s">
        <v>104</v>
      </c>
      <c r="C21" s="36" t="s">
        <v>105</v>
      </c>
      <c r="D21" s="33"/>
      <c r="J21" s="37" t="s">
        <v>118</v>
      </c>
      <c r="L21" s="37" t="s">
        <v>117</v>
      </c>
    </row>
    <row r="22" spans="1:17" ht="25">
      <c r="A22" s="29">
        <v>6</v>
      </c>
      <c r="B22" s="34" t="s">
        <v>106</v>
      </c>
      <c r="C22" s="35" t="str">
        <f>CONCATENATE("time python2.7 /usr/local/macs2/latest/bin/macs2 randsample -t ",G17," -n 1")</f>
        <v>time python2.7 /usr/local/macs2/latest/bin/macs2 randsample -t cMyc_pValueX.merged.bam -n 1</v>
      </c>
      <c r="D22" s="33"/>
      <c r="E22" s="35" t="str">
        <f>CONCATENATE("time python2.7 /usr/local/macs2/latest/bin/macs2 randsample -t ",G17," -n ",$J$22)</f>
        <v>time python2.7 /usr/local/macs2/latest/bin/macs2 randsample -t cMyc_pValueX.merged.bam -n 2976182</v>
      </c>
      <c r="J22" s="20">
        <v>2976182</v>
      </c>
      <c r="K22" s="29" t="s">
        <v>2</v>
      </c>
      <c r="L22" s="29" t="s">
        <v>145</v>
      </c>
      <c r="M22" s="29" t="str">
        <f>CONCATENATE(H17,"_sub.bed")</f>
        <v>cMyc_sub.bed</v>
      </c>
      <c r="N22" s="29" t="str">
        <f>CONCATENATE(K22," ",L22," ",M22)</f>
        <v>mv rand1_4.sh.o5013081 cMyc_sub.bed</v>
      </c>
    </row>
    <row r="23" spans="1:17">
      <c r="C23" s="35" t="str">
        <f>CONCATENATE("time python2.7 /usr/local/macs2/latest/bin/macs2 randsample -t ",G18," -n 1")</f>
        <v>time python2.7 /usr/local/macs2/latest/bin/macs2 randsample -t Nmyc_pValueX.merged.bam -n 1</v>
      </c>
      <c r="E23" s="35" t="str">
        <f>CONCATENATE("time python2.7 /usr/local/macs2/latest/bin/macs2 randsample -t ",G18," -n ",$J$22)</f>
        <v>time python2.7 /usr/local/macs2/latest/bin/macs2 randsample -t Nmyc_pValueX.merged.bam -n 2976182</v>
      </c>
      <c r="K23" s="29" t="s">
        <v>2</v>
      </c>
      <c r="L23" s="29" t="s">
        <v>146</v>
      </c>
      <c r="M23" s="29" t="str">
        <f>CONCATENATE(H18,"_sub.bed")</f>
        <v>Nmyc_sub.bed</v>
      </c>
      <c r="N23" s="29" t="str">
        <f>CONCATENATE(K23," ",L23," ",M23)</f>
        <v>mv rand1_5.sh.o5013512 Nmyc_sub.bed</v>
      </c>
    </row>
    <row r="24" spans="1:17" ht="13">
      <c r="C24" s="35" t="str">
        <f>CONCATENATE("time python2.7 /usr/local/macs2/latest/bin/macs2 randsample -t ",G19," -n 1")</f>
        <v>time python2.7 /usr/local/macs2/latest/bin/macs2 randsample -t WCE_pValueX.merged.bam -n 1</v>
      </c>
      <c r="D24" s="41"/>
      <c r="E24" s="35" t="str">
        <f>CONCATENATE("time python2.7 /usr/local/macs2/latest/bin/macs2 randsample -t ",G19," -n ",$J$22)</f>
        <v>time python2.7 /usr/local/macs2/latest/bin/macs2 randsample -t WCE_pValueX.merged.bam -n 2976182</v>
      </c>
      <c r="F24" s="40"/>
      <c r="G24" s="40"/>
      <c r="H24" s="40"/>
      <c r="I24" s="40"/>
      <c r="J24" s="42"/>
      <c r="K24" s="40" t="s">
        <v>2</v>
      </c>
      <c r="L24" s="40" t="s">
        <v>147</v>
      </c>
      <c r="M24" s="29" t="str">
        <f>CONCATENATE(H19,"_sub.bed")</f>
        <v>WCE_sub.bed</v>
      </c>
      <c r="N24" s="29" t="str">
        <f t="shared" ref="N24" si="0">CONCATENATE(K24," ",L24," ",M24)</f>
        <v>mv rand1_6.sh.o5013518 WCE_sub.bed</v>
      </c>
      <c r="O24" s="40"/>
      <c r="P24" s="40"/>
      <c r="Q24" s="40"/>
    </row>
    <row r="25" spans="1:17">
      <c r="C25" s="35"/>
      <c r="D25" s="40"/>
      <c r="E25" s="35"/>
      <c r="F25" s="40"/>
      <c r="G25" s="40"/>
      <c r="H25" s="40"/>
      <c r="I25" s="40"/>
      <c r="J25" s="40"/>
    </row>
    <row r="26" spans="1:17">
      <c r="I26" s="37"/>
    </row>
    <row r="27" spans="1:17" ht="24">
      <c r="A27" s="29">
        <v>7</v>
      </c>
      <c r="B27" s="34" t="s">
        <v>107</v>
      </c>
      <c r="C27" s="29" t="str">
        <f>CONCATENATE("time python2.7 /usr/local/macs2/latest/bin/macs2 callpeak -t ",M22," -f BED -g mm --keep-dup 1  -n cMyc_noWCE -B -p 0.000001 -m 3 100 --broad --broad-cutoff 0.00001")</f>
        <v>time python2.7 /usr/local/macs2/latest/bin/macs2 callpeak -t cMyc_sub.bed -f BED -g mm --keep-dup 1  -n cMyc_noWCE -B -p 0.000001 -m 3 100 --broad --broad-cutoff 0.00001</v>
      </c>
    </row>
    <row r="28" spans="1:17">
      <c r="B28" s="46" t="s">
        <v>132</v>
      </c>
      <c r="C28" s="29" t="str">
        <f>CONCATENATE("time python2.7 /usr/local/macs2/latest/bin/macs2 callpeak -t ",M23," -f BED -g mm --keep-dup 1  -n Nmyc_noWCE -B -p 0.000001 -m 3 100 --broad --broad-cutoff 0.00001")</f>
        <v>time python2.7 /usr/local/macs2/latest/bin/macs2 callpeak -t Nmyc_sub.bed -f BED -g mm --keep-dup 1  -n Nmyc_noWCE -B -p 0.000001 -m 3 100 --broad --broad-cutoff 0.00001</v>
      </c>
    </row>
    <row r="29" spans="1:17">
      <c r="B29" s="34"/>
    </row>
    <row r="30" spans="1:17">
      <c r="B30" s="34" t="s">
        <v>123</v>
      </c>
      <c r="C30" s="43" t="str">
        <f>CONCATENATE("time python2.7 /usr/local/macs2/latest/bin/macs2 callpeak -t ",M22," -c ", M24," -f BED -g mm --keep-dup 1  -n cMyc_WCE -B --nomodel --shiftsize 200 -p 0.001 --broad --broad-cutoff 0.01")</f>
        <v>time python2.7 /usr/local/macs2/latest/bin/macs2 callpeak -t cMyc_sub.bed -c WCE_sub.bed -f BED -g mm --keep-dup 1  -n cMyc_WCE -B --nomodel --shiftsize 200 -p 0.001 --broad --broad-cutoff 0.01</v>
      </c>
    </row>
    <row r="31" spans="1:17">
      <c r="B31" s="34"/>
      <c r="C31" s="43" t="str">
        <f>CONCATENATE("time python2.7 /usr/local/macs2/latest/bin/macs2 callpeak -t ",M23," -c ", M24," -f BED -g mm --keep-dup 1  -n Nmyc_WCE -B --nomodel --shiftsize 200 -p 0.001 --broad --broad-cutoff 0.01")</f>
        <v>time python2.7 /usr/local/macs2/latest/bin/macs2 callpeak -t Nmyc_sub.bed -c WCE_sub.bed -f BED -g mm --keep-dup 1  -n Nmyc_WCE -B --nomodel --shiftsize 200 -p 0.001 --broad --broad-cutoff 0.01</v>
      </c>
    </row>
    <row r="32" spans="1:17">
      <c r="B32" s="34"/>
      <c r="C32" s="40"/>
    </row>
    <row r="33" spans="1:6">
      <c r="B33" s="34"/>
    </row>
    <row r="34" spans="1:6">
      <c r="B34" s="34"/>
    </row>
    <row r="35" spans="1:6">
      <c r="A35" s="29">
        <v>8</v>
      </c>
      <c r="B35" s="31" t="s">
        <v>108</v>
      </c>
      <c r="C35" s="43" t="s">
        <v>137</v>
      </c>
    </row>
    <row r="36" spans="1:6">
      <c r="C36" s="43" t="s">
        <v>138</v>
      </c>
    </row>
    <row r="37" spans="1:6">
      <c r="C37" s="43" t="s">
        <v>139</v>
      </c>
    </row>
    <row r="38" spans="1:6">
      <c r="C38" s="43" t="s">
        <v>140</v>
      </c>
    </row>
    <row r="39" spans="1:6">
      <c r="E39" s="43"/>
      <c r="F39" s="43"/>
    </row>
    <row r="40" spans="1:6">
      <c r="A40" s="29">
        <v>9</v>
      </c>
      <c r="B40" s="31" t="s">
        <v>109</v>
      </c>
      <c r="C40" s="43" t="s">
        <v>142</v>
      </c>
      <c r="E40" s="43"/>
    </row>
    <row r="41" spans="1:6">
      <c r="B41" s="31" t="s">
        <v>110</v>
      </c>
      <c r="C41" s="43" t="s">
        <v>141</v>
      </c>
      <c r="E41" s="43"/>
    </row>
    <row r="42" spans="1:6">
      <c r="C42" s="43" t="s">
        <v>143</v>
      </c>
      <c r="E42" s="43"/>
    </row>
    <row r="43" spans="1:6">
      <c r="C43" s="43" t="s">
        <v>144</v>
      </c>
      <c r="E43" s="43"/>
    </row>
    <row r="44" spans="1:6">
      <c r="E44" s="43"/>
    </row>
    <row r="46" spans="1:6" ht="24">
      <c r="A46" s="29">
        <v>10</v>
      </c>
      <c r="B46" s="31" t="s">
        <v>111</v>
      </c>
    </row>
    <row r="47" spans="1:6">
      <c r="B47" s="31" t="s">
        <v>112</v>
      </c>
    </row>
    <row r="54" spans="2:2">
      <c r="B54" s="31" t="s">
        <v>113</v>
      </c>
    </row>
    <row r="55" spans="2:2">
      <c r="B55" s="31" t="s">
        <v>114</v>
      </c>
    </row>
    <row r="57" spans="2:2">
      <c r="B57" s="30" t="s">
        <v>115</v>
      </c>
    </row>
    <row r="58" spans="2:2" ht="24">
      <c r="B58" s="31" t="s">
        <v>116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gunzip</vt:lpstr>
      <vt:lpstr>Bowtie2</vt:lpstr>
      <vt:lpstr>samtools_merge</vt:lpstr>
      <vt:lpstr>macs2subs</vt:lpstr>
      <vt:lpstr>R_filter_1</vt:lpstr>
      <vt:lpstr>R_filter_2</vt:lpstr>
      <vt:lpstr>macs2out</vt:lpstr>
      <vt:lpstr>Notes_Kit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 Chappell</cp:lastModifiedBy>
  <dcterms:created xsi:type="dcterms:W3CDTF">2013-11-24T16:56:15Z</dcterms:created>
  <dcterms:modified xsi:type="dcterms:W3CDTF">2014-04-24T19:17:19Z</dcterms:modified>
</cp:coreProperties>
</file>