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760" yWindow="0" windowWidth="23840" windowHeight="15320" tabRatio="669" activeTab="6"/>
  </bookViews>
  <sheets>
    <sheet name="Bowtie2" sheetId="12" r:id="rId1"/>
    <sheet name="samtools_merge" sheetId="4" r:id="rId2"/>
    <sheet name="macs2subs" sheetId="17" r:id="rId3"/>
    <sheet name="R_filter_1" sheetId="19" r:id="rId4"/>
    <sheet name="R_filter_2" sheetId="20" r:id="rId5"/>
    <sheet name="macs2out" sheetId="18" r:id="rId6"/>
    <sheet name="Notes_Kit" sheetId="22"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9" i="22" l="1"/>
  <c r="G16" i="22"/>
  <c r="E29" i="22"/>
  <c r="C50" i="22"/>
  <c r="C51" i="22"/>
  <c r="C45" i="22"/>
  <c r="M30" i="22"/>
  <c r="M33" i="22"/>
  <c r="C42" i="22"/>
  <c r="M31" i="22"/>
  <c r="M34" i="22"/>
  <c r="C43" i="22"/>
  <c r="M29" i="22"/>
  <c r="M32" i="22"/>
  <c r="C41" i="22"/>
  <c r="M25" i="22"/>
  <c r="C37" i="22"/>
  <c r="N25" i="22"/>
  <c r="G21" i="22"/>
  <c r="E34" i="22"/>
  <c r="G20" i="22"/>
  <c r="E33" i="22"/>
  <c r="G19" i="22"/>
  <c r="E32" i="22"/>
  <c r="G18" i="22"/>
  <c r="E31" i="22"/>
  <c r="G17" i="22"/>
  <c r="E30" i="22"/>
  <c r="C32" i="22"/>
  <c r="C33" i="22"/>
  <c r="C34" i="22"/>
  <c r="C31" i="22"/>
  <c r="C16" i="22"/>
  <c r="C21" i="22"/>
  <c r="C20" i="22"/>
  <c r="C19" i="22"/>
  <c r="C30" i="22"/>
  <c r="C29" i="22"/>
  <c r="N34" i="22"/>
  <c r="N33" i="22"/>
  <c r="N32" i="22"/>
  <c r="N31" i="22"/>
  <c r="N30" i="22"/>
  <c r="N29" i="22"/>
  <c r="C46" i="22"/>
  <c r="C47" i="22"/>
  <c r="M26" i="22"/>
  <c r="C38" i="22"/>
  <c r="M27" i="22"/>
  <c r="C39" i="22"/>
  <c r="E26" i="22"/>
  <c r="E27" i="22"/>
  <c r="E25" i="22"/>
  <c r="C26" i="22"/>
  <c r="C27" i="22"/>
  <c r="C25" i="22"/>
  <c r="C17" i="22"/>
  <c r="C18" i="22"/>
  <c r="C13" i="22"/>
  <c r="C12" i="22"/>
  <c r="N27" i="22"/>
  <c r="N26" i="22"/>
  <c r="C6" i="19"/>
  <c r="K24" i="19"/>
  <c r="C5" i="19"/>
  <c r="K23" i="19"/>
  <c r="C7" i="19"/>
  <c r="K25" i="19"/>
  <c r="C8" i="19"/>
  <c r="K26" i="19"/>
  <c r="C9" i="19"/>
  <c r="K27" i="19"/>
  <c r="C4" i="19"/>
  <c r="K22" i="19"/>
  <c r="K35" i="19"/>
  <c r="K36" i="19"/>
  <c r="K37" i="19"/>
  <c r="K38" i="19"/>
  <c r="K34" i="19"/>
  <c r="K33" i="19"/>
  <c r="L25" i="20"/>
  <c r="L24" i="20"/>
  <c r="L23" i="20"/>
  <c r="L22" i="20"/>
  <c r="L21" i="20"/>
  <c r="L20" i="20"/>
  <c r="J16" i="20"/>
  <c r="K16" i="20"/>
  <c r="J15" i="20"/>
  <c r="K15" i="20"/>
  <c r="J14" i="20"/>
  <c r="K14" i="20"/>
  <c r="J13" i="20"/>
  <c r="K13" i="20"/>
  <c r="J11" i="20"/>
  <c r="K11" i="20"/>
  <c r="J10" i="20"/>
  <c r="K10" i="20"/>
  <c r="C9" i="20"/>
  <c r="C8" i="20"/>
  <c r="C7" i="20"/>
  <c r="J6" i="20"/>
  <c r="K6" i="20"/>
  <c r="C6" i="20"/>
  <c r="C5" i="20"/>
  <c r="J4" i="20"/>
  <c r="K4" i="20"/>
  <c r="C4" i="20"/>
  <c r="J15" i="19"/>
  <c r="K15" i="19"/>
  <c r="J14" i="19"/>
  <c r="K14" i="19"/>
  <c r="J11" i="19"/>
  <c r="K11" i="19"/>
  <c r="J8" i="19"/>
  <c r="K8" i="19"/>
  <c r="J5" i="19"/>
  <c r="K5" i="19"/>
  <c r="J4" i="19"/>
  <c r="K4" i="19"/>
  <c r="G11" i="4"/>
  <c r="J64" i="12"/>
  <c r="J63" i="12"/>
  <c r="J62" i="12"/>
  <c r="J61" i="12"/>
  <c r="J60" i="12"/>
  <c r="N20" i="17"/>
  <c r="O20" i="17"/>
  <c r="J56" i="12"/>
  <c r="J55" i="12"/>
  <c r="J54" i="12"/>
  <c r="J53" i="12"/>
  <c r="J52" i="12"/>
  <c r="J48" i="12"/>
  <c r="J47" i="12"/>
  <c r="J46" i="12"/>
  <c r="J45" i="12"/>
  <c r="J44" i="12"/>
  <c r="J40" i="12"/>
  <c r="J39" i="12"/>
  <c r="J38" i="12"/>
  <c r="J37" i="12"/>
  <c r="J36" i="12"/>
  <c r="J32" i="12"/>
  <c r="J31" i="12"/>
  <c r="J30" i="12"/>
  <c r="J29" i="12"/>
  <c r="J28" i="12"/>
  <c r="J24" i="12"/>
  <c r="J23" i="12"/>
  <c r="J22" i="12"/>
  <c r="J21" i="12"/>
  <c r="J20" i="12"/>
  <c r="J16" i="12"/>
  <c r="J15" i="12"/>
  <c r="J14" i="12"/>
  <c r="J13" i="12"/>
  <c r="J12" i="12"/>
  <c r="J6" i="12"/>
  <c r="J5" i="12"/>
  <c r="J4" i="12"/>
  <c r="J8" i="12"/>
  <c r="J7" i="12"/>
  <c r="G7" i="4"/>
  <c r="E39" i="17"/>
  <c r="E38" i="17"/>
  <c r="E37" i="17"/>
  <c r="E36" i="17"/>
  <c r="E35" i="17"/>
  <c r="E34" i="17"/>
  <c r="N30" i="17"/>
  <c r="O30" i="17"/>
  <c r="N25" i="17"/>
  <c r="O25" i="17"/>
  <c r="M15" i="17"/>
  <c r="O15" i="17"/>
  <c r="M10" i="17"/>
  <c r="O10" i="17"/>
  <c r="M5" i="17"/>
  <c r="O5" i="17"/>
  <c r="K79" i="12"/>
  <c r="K78" i="12"/>
  <c r="K77" i="12"/>
  <c r="K75" i="12"/>
  <c r="K74" i="12"/>
  <c r="K73" i="12"/>
  <c r="K71" i="12"/>
  <c r="K70" i="12"/>
  <c r="K69" i="12"/>
  <c r="K95" i="12"/>
  <c r="K94" i="12"/>
  <c r="K93" i="12"/>
  <c r="K91" i="12"/>
  <c r="K90" i="12"/>
  <c r="K89" i="12"/>
  <c r="K87" i="12"/>
  <c r="K86" i="12"/>
  <c r="K85" i="12"/>
  <c r="K83" i="12"/>
  <c r="K82" i="12"/>
  <c r="K81" i="12"/>
  <c r="G10" i="4"/>
  <c r="G25" i="4"/>
  <c r="G21" i="4"/>
  <c r="G23" i="4"/>
  <c r="G3" i="4"/>
  <c r="G5" i="4"/>
  <c r="K98" i="12"/>
  <c r="K99" i="12"/>
  <c r="K100" i="12"/>
  <c r="K101" i="12"/>
  <c r="K102" i="12"/>
  <c r="K103" i="12"/>
  <c r="K104" i="12"/>
  <c r="K105" i="12"/>
  <c r="K106" i="12"/>
  <c r="K107" i="12"/>
  <c r="K108" i="12"/>
  <c r="K109" i="12"/>
  <c r="K97" i="12"/>
</calcChain>
</file>

<file path=xl/sharedStrings.xml><?xml version="1.0" encoding="utf-8"?>
<sst xmlns="http://schemas.openxmlformats.org/spreadsheetml/2006/main" count="715" uniqueCount="256">
  <si>
    <t>samtools merge</t>
  </si>
  <si>
    <t>.bam</t>
  </si>
  <si>
    <t>mv</t>
  </si>
  <si>
    <t>qsub -q rcc-30d</t>
  </si>
  <si>
    <t>bowtie2 -p 4 --local -N 1 --phred33 -x /db/bowtie2/11192013/mm9</t>
  </si>
  <si>
    <t>-S</t>
  </si>
  <si>
    <t>samtools view -bS -h -F 4</t>
  </si>
  <si>
    <t>&gt;</t>
  </si>
  <si>
    <t>H3K4me3_2d_1</t>
  </si>
  <si>
    <t>.fastq</t>
  </si>
  <si>
    <t>H3K4me3_2d_2</t>
  </si>
  <si>
    <t>.sam</t>
  </si>
  <si>
    <t>H3K4me3_2d_3</t>
  </si>
  <si>
    <t>H3K4me3_un_1</t>
  </si>
  <si>
    <t>H3K4me3_un_2</t>
  </si>
  <si>
    <t>H3K4me3_un_3</t>
  </si>
  <si>
    <t>WCE_2d_1</t>
  </si>
  <si>
    <t>WCE_2d_2</t>
  </si>
  <si>
    <t>WCE_2d_3</t>
  </si>
  <si>
    <t>WCE_4d</t>
  </si>
  <si>
    <t>WCE_un_1</t>
  </si>
  <si>
    <t>WCE_un_2</t>
  </si>
  <si>
    <t>WCE_un_3</t>
  </si>
  <si>
    <t>.sorted</t>
  </si>
  <si>
    <t>samtools sort</t>
  </si>
  <si>
    <t>.sh</t>
  </si>
  <si>
    <t>bt1</t>
  </si>
  <si>
    <t>bt2</t>
  </si>
  <si>
    <t>bt3</t>
  </si>
  <si>
    <t>bt4</t>
  </si>
  <si>
    <t>bt5</t>
  </si>
  <si>
    <t>bt6</t>
  </si>
  <si>
    <t>bt7</t>
  </si>
  <si>
    <t>bt8</t>
  </si>
  <si>
    <t>bt9</t>
  </si>
  <si>
    <t>bt10</t>
  </si>
  <si>
    <t>bt11</t>
  </si>
  <si>
    <t>bt12</t>
  </si>
  <si>
    <t>bt13</t>
  </si>
  <si>
    <t>H3K4me3_2d_1.sorted.bam</t>
  </si>
  <si>
    <t>H3K4me3_un_1.sorted.bam</t>
  </si>
  <si>
    <t>H3K4me3_un_2.sorted.bam</t>
  </si>
  <si>
    <t>H3K4me3_un_3.sorted.bam</t>
  </si>
  <si>
    <t>WCE_2d_1.sorted.bam</t>
  </si>
  <si>
    <t>WCE_2d_2.sorted.bam</t>
  </si>
  <si>
    <t>WCE_2d_3.sorted.bam</t>
  </si>
  <si>
    <t>WCE_4d.sorted.bam</t>
  </si>
  <si>
    <t>WCE_un_1.sorted.bam</t>
  </si>
  <si>
    <t>WCE_un_2.sorted.bam</t>
  </si>
  <si>
    <t>WCE_un_3.sorted.bam</t>
  </si>
  <si>
    <t>H3K4me3_2d_2.sorted.bam</t>
  </si>
  <si>
    <t>H3K4me3_2d_3.sorted.bam</t>
  </si>
  <si>
    <t>WCE_4d.merged.bam</t>
  </si>
  <si>
    <t>Output</t>
  </si>
  <si>
    <t>Input1</t>
  </si>
  <si>
    <t>Input2</t>
  </si>
  <si>
    <t>Input3</t>
  </si>
  <si>
    <t>#!/bin/sh</t>
  </si>
  <si>
    <t>cd .</t>
  </si>
  <si>
    <t>WCE_2d.merged.bam</t>
  </si>
  <si>
    <t>H3K4me3_2d.merged.bam</t>
  </si>
  <si>
    <t>Command</t>
  </si>
  <si>
    <t>Input</t>
  </si>
  <si>
    <t>WCE</t>
  </si>
  <si>
    <t>options</t>
  </si>
  <si>
    <t>out_name</t>
  </si>
  <si>
    <t>pName</t>
  </si>
  <si>
    <t>pValue</t>
  </si>
  <si>
    <t>broad pValue</t>
  </si>
  <si>
    <t>E-4</t>
  </si>
  <si>
    <t>-c</t>
  </si>
  <si>
    <t>WCE_wt.merged.bam</t>
  </si>
  <si>
    <t xml:space="preserve">-f BAM -g mm --keep-dup 1 </t>
  </si>
  <si>
    <t>-n</t>
  </si>
  <si>
    <t>-B --nomodel --shiftsize 200 -p</t>
  </si>
  <si>
    <t>--broad --broad-cutoff</t>
  </si>
  <si>
    <t>-B -p</t>
  </si>
  <si>
    <t>-m 3 100</t>
  </si>
  <si>
    <t>K4me3_wt.merged.bam</t>
  </si>
  <si>
    <t>K4me3_2d.merged.bam</t>
  </si>
  <si>
    <t>K4me3_4d.merged.bam</t>
  </si>
  <si>
    <t>K4me3_wt</t>
  </si>
  <si>
    <t>K4me3_2d</t>
  </si>
  <si>
    <t>K4me3_4d</t>
  </si>
  <si>
    <t>_pMinus4</t>
  </si>
  <si>
    <t>_pMinus4_noWCE</t>
  </si>
  <si>
    <t>noWCE</t>
  </si>
  <si>
    <t>H3K4me3_4d.sorted.bam</t>
  </si>
  <si>
    <t>H3K4me3_4d.merged.bam</t>
  </si>
  <si>
    <t>H3K4me3_4d</t>
  </si>
  <si>
    <t>#!/bin/bash</t>
  </si>
  <si>
    <t>rm</t>
  </si>
  <si>
    <t>#</t>
  </si>
  <si>
    <t>2</t>
  </si>
  <si>
    <t>1</t>
  </si>
  <si>
    <t>H3K4me3_wt.merged.bam</t>
  </si>
  <si>
    <t>macs2</t>
  </si>
  <si>
    <t>macs1</t>
  </si>
  <si>
    <t>macs3</t>
  </si>
  <si>
    <t>macs4</t>
  </si>
  <si>
    <t>macs5</t>
  </si>
  <si>
    <t>macs6</t>
  </si>
  <si>
    <t>merge1</t>
  </si>
  <si>
    <t>merge2</t>
  </si>
  <si>
    <t>mv *.bam ./..</t>
  </si>
  <si>
    <t>FE &lt;2 and log10p &lt;5</t>
  </si>
  <si>
    <t>FE &lt;5 and log10p &lt;5</t>
  </si>
  <si>
    <t># unique mapped reads (bt2)</t>
  </si>
  <si>
    <t>First MACS</t>
  </si>
  <si>
    <t>H3K4me3_wt_noWCE</t>
  </si>
  <si>
    <t>H3K4me3_2d_noWCE</t>
  </si>
  <si>
    <t>H3K4me3_4d_noWCE</t>
  </si>
  <si>
    <t>ENCODEandBROAD_peaks</t>
  </si>
  <si>
    <t>2nd MACS</t>
  </si>
  <si>
    <t>Base_name</t>
  </si>
  <si>
    <t>New base</t>
  </si>
  <si>
    <t>R script saved as JamesExample.R</t>
  </si>
  <si>
    <t>PART1: 1.R</t>
  </si>
  <si>
    <t>-comments</t>
  </si>
  <si>
    <t>input</t>
  </si>
  <si>
    <t>#READ IN DATA into R</t>
  </si>
  <si>
    <t>.R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</si>
  <si>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</si>
  <si>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</si>
  <si>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</si>
  <si>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</si>
  <si>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</si>
  <si>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</si>
  <si>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</si>
  <si>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</si>
  <si>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</si>
  <si>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</si>
  <si>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</si>
  <si>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</si>
  <si>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</si>
  <si>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</si>
  <si>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</si>
  <si>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</si>
  <si>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</si>
  <si>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</si>
  <si>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</si>
  <si>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</si>
  <si>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</si>
  <si>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</si>
  <si>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</si>
  <si>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</si>
  <si>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</si>
  <si>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</si>
  <si>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</si>
  <si>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</si>
  <si>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</si>
  <si>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</si>
  <si>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</si>
  <si>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</si>
  <si>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</si>
  <si>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</si>
  <si>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</si>
  <si>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</si>
  <si>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</si>
  <si>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</si>
  <si>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</si>
  <si>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</si>
  <si>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</si>
  <si>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</si>
  <si>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H3K4me3_wt</t>
  </si>
  <si>
    <t>H3K4me3_2d</t>
  </si>
  <si>
    <t>K4me3_wt_pMinus4</t>
  </si>
  <si>
    <t>K4me3_2d_pMinus4</t>
  </si>
  <si>
    <t>K4me3_4d_pMinus4</t>
  </si>
  <si>
    <t>K4me3_wt_pMinus4_noWCE</t>
  </si>
  <si>
    <t>K4me3_2d_pMinus4_noWCE</t>
  </si>
  <si>
    <t>K4me3_4d_pMinus4_noWCE</t>
  </si>
  <si>
    <t>FE &lt;2 and log10p &lt;9</t>
  </si>
  <si>
    <t>FE &lt;5 and log10p &lt;9</t>
  </si>
  <si>
    <t>Intersect Scripts</t>
  </si>
  <si>
    <t>Run Rscript commands</t>
  </si>
  <si>
    <t xml:space="preserve">time python2.7 /usr/local/macs2/2.0.10.09132012/bin/macs2 callpeak -t </t>
  </si>
  <si>
    <t># after writing out the bed files, you may have to execute a dos2unix on the files to make them again compatible with /usr/local/bedtools.</t>
  </si>
  <si>
    <r>
      <rPr>
        <sz val="10"/>
        <color theme="1"/>
        <rFont val="Courier"/>
        <family val="2"/>
      </rPr>
      <t>/usr/local/bedtools/latest/bin/</t>
    </r>
    <r>
      <rPr>
        <sz val="10"/>
        <color theme="1"/>
        <rFont val="Courier"/>
        <family val="2"/>
      </rPr>
      <t xml:space="preserve">bedtools intersect -a </t>
    </r>
  </si>
  <si>
    <t>10.R</t>
  </si>
  <si>
    <t>4.R</t>
  </si>
  <si>
    <t>59342</t>
  </si>
  <si>
    <t>40629</t>
  </si>
  <si>
    <t>questions</t>
  </si>
  <si>
    <t>always use broad peaks?</t>
  </si>
  <si>
    <t>Yes</t>
  </si>
  <si>
    <t>Nearest genes?</t>
  </si>
  <si>
    <t>Use galaxy &amp; windowbed</t>
  </si>
  <si>
    <t>Step</t>
  </si>
  <si>
    <t>DO THIS</t>
  </si>
  <si>
    <t>take a set pValue (or top 5000&amp;10000 peaks from each of 3 noWCE conditions) Galaxy:sort pvalue</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</si>
  <si>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</si>
  <si>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</si>
  <si>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</si>
  <si>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</si>
  <si>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</si>
  <si>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</si>
  <si>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</si>
  <si>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</si>
  <si>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macs_bed.sh</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</si>
  <si>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</si>
  <si>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</si>
  <si>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</si>
  <si>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</si>
  <si>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</si>
  <si>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</si>
  <si>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</si>
  <si>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</si>
  <si>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</si>
  <si>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K4me3_wt_pValue9.merged.bam</t>
  </si>
  <si>
    <t># of tags</t>
  </si>
  <si>
    <t>K4me3_2d_pValue9.merged.bam</t>
  </si>
  <si>
    <t>K4me3_4d_pValue9.merged.bam</t>
  </si>
  <si>
    <t>randsamp output</t>
  </si>
  <si>
    <t>min tag#</t>
  </si>
  <si>
    <t>Filter out new (-) coords: Galaxy:filter --&gt; output name</t>
  </si>
  <si>
    <t>K4me3_pValue9</t>
  </si>
  <si>
    <t>input (merged.bam)</t>
  </si>
  <si>
    <t>output (merged.bam)</t>
  </si>
  <si>
    <t>BASENAME</t>
  </si>
  <si>
    <t>K4me3_wt_pValue9</t>
  </si>
  <si>
    <t>K4me3_2d_pValue9</t>
  </si>
  <si>
    <t>K4me3_4d_pValue9</t>
  </si>
  <si>
    <t>rand1.sh.o4980456</t>
  </si>
  <si>
    <t>rand2.sh.o4980458</t>
  </si>
  <si>
    <t>rand3.sh.o4980460</t>
  </si>
  <si>
    <t>H3WCE_wt</t>
  </si>
  <si>
    <t>H3WCE_2d</t>
  </si>
  <si>
    <t>H3WCE_4d</t>
  </si>
  <si>
    <t>x</t>
  </si>
  <si>
    <t>***</t>
  </si>
  <si>
    <t>*** continue w these conditions to normalize read #</t>
  </si>
  <si>
    <t>6b.</t>
  </si>
  <si>
    <t>6a.</t>
  </si>
  <si>
    <t>OR</t>
  </si>
  <si>
    <t xml:space="preserve">5b. </t>
  </si>
  <si>
    <t>&amp; WCE if necessary</t>
  </si>
  <si>
    <t>WCE_wt_pValue9</t>
  </si>
  <si>
    <t>WCE_2d_pValue9</t>
  </si>
  <si>
    <t>WCE_4d_pValue9</t>
  </si>
  <si>
    <t>7a.</t>
  </si>
  <si>
    <t>7b.</t>
  </si>
  <si>
    <t>with read# normalized WCE</t>
  </si>
  <si>
    <t>add _WCE_ or _noWCE_ if necessary</t>
  </si>
  <si>
    <t>H3K4me3_wt_pvalue9.merged.bam</t>
  </si>
  <si>
    <t>H3K4me3_2d_pvalue9.merged.bam</t>
  </si>
  <si>
    <t>H3K4me3_4d_pvalue9.merged.bam</t>
  </si>
  <si>
    <t>H3WCE_wt_pvalue9.merged.bam</t>
  </si>
  <si>
    <t>H3WCE_2d_pvalue9.merged.bam</t>
  </si>
  <si>
    <t>H3WCE_4d_pvalue9.merged.bam</t>
  </si>
  <si>
    <t>macs4.sh.o4996829</t>
  </si>
  <si>
    <t>macs5.sh.o4996831</t>
  </si>
  <si>
    <t>macs6.sh.o4996832</t>
  </si>
  <si>
    <t>macs1.sh.o4996817</t>
  </si>
  <si>
    <t>macs2.sh.o4996820</t>
  </si>
  <si>
    <t>macs3.sh.o4996825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</si>
</sst>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19" x14ac:knownFonts="1">
    <font>
      <sz val="12"/>
      <color theme="1"/>
      <name val="Calibri"/>
      <family val="2"/>
      <charset val="129"/>
      <scheme val="minor"/>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b/>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sz val="10"/>
      <color rgb="FF222222"/>
      <name val="Courier"/>
    </font>
    <font>
      <u/>
      <sz val="12"/>
      <color theme="1"/>
      <name val="Calibri"/>
      <scheme val="minor"/>
    </font>
    <font>
      <b/>
      <sz val="12"/>
      <color theme="1"/>
      <name val="Courier"/>
    </font>
    <font>
      <sz val="12"/>
      <color theme="1"/>
      <name val="Courier"/>
    </font>
    <font>
      <b/>
      <sz val="10"/>
      <color theme="1"/>
      <name val="Courier"/>
    </font>
    <font>
      <sz val="10"/>
      <name val="Courier"/>
    </font>
  </fonts>
  <fills count="9">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6600"/>
        <bgColor indexed="64"/>
      </patternFill>
    </fill>
  </fills>
  <borders count="1">
    <border>
      <left/>
      <right/>
      <top/>
      <bottom/>
      <diagonal/>
    </border>
  </borders>
  <cellStyleXfs count="11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0">
    <xf numFmtId="0" fontId="0" fillId="0" borderId="0" xfId="0"/>
    <xf numFmtId="49" fontId="0" fillId="0" borderId="0" xfId="0" applyNumberFormat="1"/>
    <xf numFmtId="0" fontId="0" fillId="0" borderId="0" xfId="0" applyNumberFormat="1"/>
    <xf numFmtId="49" fontId="5" fillId="0" borderId="0" xfId="0" applyNumberFormat="1" applyFont="1"/>
    <xf numFmtId="0" fontId="5" fillId="0" borderId="0" xfId="0" applyFont="1"/>
    <xf numFmtId="0" fontId="7" fillId="0" borderId="0" xfId="0" applyFont="1"/>
    <xf numFmtId="0" fontId="6" fillId="0" borderId="0" xfId="0" applyFont="1"/>
    <xf numFmtId="0" fontId="0" fillId="5" borderId="0" xfId="0" applyFill="1"/>
    <xf numFmtId="49" fontId="0" fillId="5" borderId="0" xfId="0" applyNumberFormat="1" applyFill="1"/>
    <xf numFmtId="0" fontId="0" fillId="0" borderId="0" xfId="0" applyFont="1"/>
    <xf numFmtId="0" fontId="9" fillId="0" borderId="0" xfId="0" applyFont="1"/>
    <xf numFmtId="0" fontId="10" fillId="0" borderId="0" xfId="0" applyFont="1"/>
    <xf numFmtId="0" fontId="9" fillId="0" borderId="0" xfId="0" applyNumberFormat="1" applyFont="1"/>
    <xf numFmtId="0" fontId="9" fillId="3" borderId="0" xfId="0" applyFont="1" applyFill="1"/>
    <xf numFmtId="0" fontId="10" fillId="3" borderId="0" xfId="0" applyFont="1" applyFill="1"/>
    <xf numFmtId="0" fontId="12" fillId="3" borderId="0" xfId="0" applyFont="1" applyFill="1"/>
    <xf numFmtId="49" fontId="9" fillId="3" borderId="0" xfId="0" applyNumberFormat="1" applyFont="1" applyFill="1"/>
    <xf numFmtId="49" fontId="12" fillId="3" borderId="0" xfId="0" applyNumberFormat="1" applyFont="1" applyFill="1"/>
    <xf numFmtId="0" fontId="9" fillId="3" borderId="0" xfId="0" applyNumberFormat="1" applyFont="1" applyFill="1"/>
    <xf numFmtId="0" fontId="9" fillId="0" borderId="0" xfId="0" applyFont="1" applyFill="1"/>
    <xf numFmtId="49" fontId="9" fillId="0" borderId="0" xfId="0" applyNumberFormat="1" applyFont="1" applyFill="1"/>
    <xf numFmtId="49" fontId="12" fillId="0" borderId="0" xfId="0" applyNumberFormat="1" applyFont="1" applyFill="1"/>
    <xf numFmtId="164" fontId="9" fillId="0" borderId="0" xfId="0" applyNumberFormat="1" applyFont="1" applyFill="1"/>
    <xf numFmtId="0" fontId="9" fillId="0" borderId="0" xfId="0" applyNumberFormat="1" applyFont="1" applyFill="1"/>
    <xf numFmtId="49" fontId="9" fillId="0" borderId="0" xfId="0" applyNumberFormat="1" applyFont="1"/>
    <xf numFmtId="49" fontId="12" fillId="0" borderId="0" xfId="0" applyNumberFormat="1" applyFont="1"/>
    <xf numFmtId="0" fontId="9" fillId="4" borderId="0" xfId="0" applyFont="1" applyFill="1"/>
    <xf numFmtId="0" fontId="10" fillId="4" borderId="0" xfId="0" applyFont="1" applyFill="1"/>
    <xf numFmtId="49" fontId="9" fillId="4" borderId="0" xfId="0" applyNumberFormat="1" applyFont="1" applyFill="1"/>
    <xf numFmtId="0" fontId="9" fillId="5" borderId="0" xfId="0" applyFont="1" applyFill="1"/>
    <xf numFmtId="49" fontId="12" fillId="4" borderId="0" xfId="0" applyNumberFormat="1" applyFont="1" applyFill="1"/>
    <xf numFmtId="0" fontId="12" fillId="4" borderId="0" xfId="0" applyFont="1" applyFill="1"/>
    <xf numFmtId="0" fontId="9" fillId="4" borderId="0" xfId="0" applyNumberFormat="1" applyFont="1" applyFill="1"/>
    <xf numFmtId="49" fontId="12" fillId="5" borderId="0" xfId="0" applyNumberFormat="1" applyFont="1" applyFill="1"/>
    <xf numFmtId="0" fontId="13" fillId="0" borderId="0" xfId="0" applyFont="1"/>
    <xf numFmtId="0" fontId="12" fillId="0" borderId="0" xfId="0" applyNumberFormat="1" applyFont="1"/>
    <xf numFmtId="49" fontId="6" fillId="0" borderId="0" xfId="0" applyNumberFormat="1" applyFont="1"/>
    <xf numFmtId="0" fontId="6" fillId="0" borderId="0" xfId="0" applyNumberFormat="1" applyFont="1"/>
    <xf numFmtId="164" fontId="11" fillId="0" borderId="0" xfId="0" applyNumberFormat="1" applyFont="1" applyFill="1" applyAlignment="1">
      <alignment horizontal="center"/>
    </xf>
    <xf numFmtId="0" fontId="11" fillId="0" borderId="0" xfId="0" applyFont="1" applyFill="1" applyAlignment="1">
      <alignment horizontal="center"/>
    </xf>
    <xf numFmtId="0" fontId="10" fillId="0" borderId="0" xfId="0" applyFont="1" applyFill="1"/>
    <xf numFmtId="164" fontId="10" fillId="0" borderId="0" xfId="0" applyNumberFormat="1" applyFont="1" applyFill="1"/>
    <xf numFmtId="164" fontId="11" fillId="0" borderId="0" xfId="0" applyNumberFormat="1" applyFont="1" applyFill="1" applyAlignment="1">
      <alignment horizontal="center" wrapText="1"/>
    </xf>
    <xf numFmtId="0" fontId="13" fillId="0" borderId="0" xfId="0" applyFont="1" applyFill="1"/>
    <xf numFmtId="0" fontId="10" fillId="0" borderId="0" xfId="0" applyFont="1" applyFill="1" applyAlignment="1">
      <alignment shrinkToFit="1"/>
    </xf>
    <xf numFmtId="49" fontId="12" fillId="0" borderId="0" xfId="0" applyNumberFormat="1" applyFont="1" applyFill="1" applyAlignment="1">
      <alignment shrinkToFit="1"/>
    </xf>
    <xf numFmtId="49" fontId="9" fillId="0" borderId="0" xfId="0" applyNumberFormat="1" applyFont="1" applyFill="1" applyAlignment="1">
      <alignment shrinkToFit="1"/>
    </xf>
    <xf numFmtId="0" fontId="9" fillId="0" borderId="0" xfId="0" applyFont="1" applyFill="1" applyAlignment="1">
      <alignment shrinkToFit="1"/>
    </xf>
    <xf numFmtId="1" fontId="6" fillId="0" borderId="0" xfId="0" applyNumberFormat="1" applyFont="1" applyAlignment="1">
      <alignment shrinkToFit="1"/>
    </xf>
    <xf numFmtId="1" fontId="0" fillId="0" borderId="0" xfId="0" applyNumberFormat="1" applyFont="1" applyAlignment="1">
      <alignment shrinkToFit="1"/>
    </xf>
    <xf numFmtId="1" fontId="14" fillId="0" borderId="0" xfId="0" applyNumberFormat="1" applyFont="1" applyAlignment="1">
      <alignment shrinkToFit="1"/>
    </xf>
    <xf numFmtId="1" fontId="0" fillId="0" borderId="0" xfId="0" applyNumberFormat="1" applyAlignment="1">
      <alignment shrinkToFit="1"/>
    </xf>
    <xf numFmtId="0" fontId="10" fillId="5" borderId="0" xfId="0" applyFont="1" applyFill="1"/>
    <xf numFmtId="0" fontId="10" fillId="6" borderId="0" xfId="0" applyFont="1" applyFill="1"/>
    <xf numFmtId="0" fontId="12" fillId="6" borderId="0" xfId="0" applyFont="1" applyFill="1"/>
    <xf numFmtId="0" fontId="9" fillId="6" borderId="0" xfId="0" applyFont="1" applyFill="1"/>
    <xf numFmtId="0" fontId="0" fillId="5" borderId="0" xfId="0" applyNumberFormat="1" applyFill="1"/>
    <xf numFmtId="1" fontId="0" fillId="5" borderId="0" xfId="0" applyNumberFormat="1" applyFill="1" applyAlignment="1">
      <alignment shrinkToFit="1"/>
    </xf>
    <xf numFmtId="0" fontId="0" fillId="2" borderId="0" xfId="0" applyFill="1"/>
    <xf numFmtId="0" fontId="15" fillId="0" borderId="0" xfId="0" applyFont="1" applyAlignment="1">
      <alignment wrapText="1"/>
    </xf>
    <xf numFmtId="0" fontId="15" fillId="0" borderId="0" xfId="0" applyFont="1"/>
    <xf numFmtId="0" fontId="16" fillId="0" borderId="0" xfId="0" applyFont="1"/>
    <xf numFmtId="0" fontId="16" fillId="0" borderId="0" xfId="475" applyNumberFormat="1" applyFont="1" applyFill="1" applyAlignment="1">
      <alignment horizontal="center" vertical="center"/>
    </xf>
    <xf numFmtId="49" fontId="16" fillId="0" borderId="0" xfId="475" applyNumberFormat="1" applyFont="1" applyFill="1" applyAlignment="1">
      <alignment horizontal="center" vertical="center"/>
    </xf>
    <xf numFmtId="0" fontId="16" fillId="0" borderId="0" xfId="475" applyFont="1" applyFill="1"/>
    <xf numFmtId="0" fontId="9" fillId="0" borderId="0" xfId="0" applyFont="1" applyAlignment="1">
      <alignment shrinkToFit="1"/>
    </xf>
    <xf numFmtId="0" fontId="11" fillId="7" borderId="0" xfId="0" applyFont="1" applyFill="1"/>
    <xf numFmtId="0" fontId="9" fillId="3" borderId="0" xfId="0" applyFont="1" applyFill="1" applyAlignment="1">
      <alignment shrinkToFit="1"/>
    </xf>
    <xf numFmtId="0" fontId="9" fillId="8" borderId="0" xfId="0" applyFont="1" applyFill="1" applyAlignment="1">
      <alignment shrinkToFit="1"/>
    </xf>
    <xf numFmtId="0" fontId="11" fillId="0" borderId="0" xfId="0" applyFont="1" applyFill="1"/>
    <xf numFmtId="0" fontId="9" fillId="2" borderId="0" xfId="0" applyFont="1" applyFill="1" applyAlignment="1">
      <alignment shrinkToFit="1"/>
    </xf>
    <xf numFmtId="0" fontId="9" fillId="7" borderId="0" xfId="0" applyFont="1" applyFill="1"/>
    <xf numFmtId="49" fontId="15" fillId="0" borderId="0" xfId="475" applyNumberFormat="1" applyFont="1" applyFill="1" applyAlignment="1">
      <alignment horizontal="left" vertical="center"/>
    </xf>
    <xf numFmtId="49" fontId="15" fillId="0" borderId="0" xfId="475" applyNumberFormat="1" applyFont="1" applyFill="1" applyAlignment="1">
      <alignment horizontal="center" vertical="center"/>
    </xf>
    <xf numFmtId="0" fontId="13" fillId="0" borderId="0" xfId="0" applyFont="1" applyAlignment="1">
      <alignment shrinkToFit="1"/>
    </xf>
    <xf numFmtId="0" fontId="12" fillId="0" borderId="0" xfId="0" applyFont="1"/>
    <xf numFmtId="0" fontId="12" fillId="0" borderId="0" xfId="0" applyFont="1" applyFill="1"/>
    <xf numFmtId="0" fontId="0" fillId="0" borderId="0" xfId="0" applyNumberFormat="1" applyFill="1"/>
    <xf numFmtId="0" fontId="17" fillId="0" borderId="0" xfId="0" applyFont="1"/>
    <xf numFmtId="0" fontId="2" fillId="0" borderId="0" xfId="0" applyFont="1" applyAlignment="1">
      <alignment shrinkToFit="1"/>
    </xf>
    <xf numFmtId="0" fontId="2" fillId="0" borderId="0" xfId="0" applyFont="1"/>
    <xf numFmtId="0" fontId="11" fillId="0" borderId="0" xfId="0" applyNumberFormat="1" applyFont="1" applyAlignment="1">
      <alignment wrapText="1"/>
    </xf>
    <xf numFmtId="0" fontId="2" fillId="0" borderId="0" xfId="0" applyNumberFormat="1" applyFont="1" applyAlignment="1">
      <alignment wrapText="1"/>
    </xf>
    <xf numFmtId="0" fontId="17" fillId="0" borderId="0" xfId="0" applyNumberFormat="1" applyFont="1" applyAlignment="1">
      <alignment wrapText="1"/>
    </xf>
    <xf numFmtId="0" fontId="2" fillId="0" borderId="0" xfId="0" applyFont="1" applyAlignment="1">
      <alignment wrapText="1"/>
    </xf>
    <xf numFmtId="0" fontId="2" fillId="0" borderId="0" xfId="0" applyNumberFormat="1" applyFont="1" applyFill="1" applyAlignment="1">
      <alignment wrapText="1"/>
    </xf>
    <xf numFmtId="0" fontId="18" fillId="0" borderId="0" xfId="0" applyFont="1"/>
    <xf numFmtId="0" fontId="2" fillId="0" borderId="0" xfId="0" applyFont="1" applyFill="1"/>
    <xf numFmtId="0" fontId="16" fillId="0" borderId="0" xfId="0" applyFont="1" applyAlignment="1">
      <alignment wrapText="1"/>
    </xf>
    <xf numFmtId="0" fontId="11" fillId="0" borderId="0" xfId="0" applyFont="1"/>
    <xf numFmtId="0" fontId="2" fillId="8" borderId="0" xfId="0" applyFont="1" applyFill="1"/>
    <xf numFmtId="0" fontId="2" fillId="3" borderId="0" xfId="0" applyFont="1" applyFill="1"/>
    <xf numFmtId="0" fontId="2" fillId="5" borderId="0" xfId="0" applyFont="1" applyFill="1"/>
    <xf numFmtId="0" fontId="15" fillId="2" borderId="0" xfId="0" applyFont="1" applyFill="1"/>
    <xf numFmtId="0" fontId="16" fillId="2" borderId="0" xfId="475" applyFont="1" applyFill="1"/>
    <xf numFmtId="0" fontId="16" fillId="2" borderId="0" xfId="0" applyFont="1" applyFill="1"/>
    <xf numFmtId="0" fontId="2" fillId="2" borderId="0" xfId="0" applyFont="1" applyFill="1"/>
    <xf numFmtId="49" fontId="15" fillId="0" borderId="0" xfId="475" applyNumberFormat="1" applyFont="1" applyFill="1" applyAlignment="1">
      <alignment horizontal="left" vertical="center" wrapText="1"/>
    </xf>
    <xf numFmtId="49" fontId="15" fillId="0" borderId="0" xfId="475" applyNumberFormat="1" applyFont="1" applyFill="1" applyAlignment="1">
      <alignment horizontal="center" vertical="center" wrapText="1"/>
    </xf>
    <xf numFmtId="0" fontId="16" fillId="3" borderId="0" xfId="0" applyFont="1" applyFill="1"/>
  </cellXfs>
  <cellStyles count="11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topLeftCell="A61" workbookViewId="0">
      <selection activeCell="A70" sqref="A70"/>
    </sheetView>
  </sheetViews>
  <sheetFormatPr baseColWidth="10" defaultRowHeight="15" x14ac:dyDescent="0"/>
  <cols>
    <col min="1" max="1" width="55.83203125" style="1" bestFit="1" customWidth="1"/>
    <col min="2" max="2" width="3.33203125" style="1" customWidth="1"/>
    <col min="3" max="3" width="14.1640625" style="2" bestFit="1" customWidth="1"/>
    <col min="4" max="4" width="5.83203125" style="2" customWidth="1"/>
    <col min="5" max="5" width="3.83203125" style="2" customWidth="1"/>
    <col min="6" max="6" width="2.83203125" style="1" bestFit="1" customWidth="1"/>
    <col min="7" max="7" width="4.33203125" style="1" customWidth="1"/>
    <col min="8" max="8" width="14.1640625" style="1" bestFit="1" customWidth="1"/>
    <col min="9" max="9" width="2.6640625" style="51" customWidth="1"/>
    <col min="10" max="10" width="10.83203125" style="1"/>
    <col min="11" max="11" width="81.33203125" style="2" customWidth="1"/>
    <col min="12" max="12" width="10.83203125" style="1"/>
  </cols>
  <sheetData>
    <row r="1" spans="1:12" s="6" customFormat="1">
      <c r="A1" s="36" t="s">
        <v>61</v>
      </c>
      <c r="B1" s="36"/>
      <c r="C1" s="37" t="s">
        <v>62</v>
      </c>
      <c r="D1" s="37"/>
      <c r="E1" s="37"/>
      <c r="F1" s="36"/>
      <c r="G1" s="36"/>
      <c r="H1" s="36" t="s">
        <v>53</v>
      </c>
      <c r="I1" s="48" t="s">
        <v>92</v>
      </c>
      <c r="J1" s="37"/>
      <c r="K1" s="36"/>
    </row>
    <row r="2" spans="1:12" s="6" customFormat="1">
      <c r="A2" s="36"/>
      <c r="B2" s="36"/>
      <c r="C2" s="37"/>
      <c r="D2" s="37"/>
      <c r="E2" s="37"/>
      <c r="F2" s="36"/>
      <c r="G2" s="36"/>
      <c r="H2" s="36"/>
      <c r="I2" s="49" t="s">
        <v>94</v>
      </c>
      <c r="J2" s="9" t="s">
        <v>90</v>
      </c>
      <c r="K2" s="36"/>
    </row>
    <row r="3" spans="1:12" s="6" customFormat="1">
      <c r="A3" s="36"/>
      <c r="B3" s="36"/>
      <c r="C3" s="37"/>
      <c r="D3" s="37"/>
      <c r="E3" s="37"/>
      <c r="F3" s="36"/>
      <c r="G3" s="36"/>
      <c r="H3" s="36"/>
      <c r="I3" s="50"/>
      <c r="J3" s="9" t="s">
        <v>58</v>
      </c>
      <c r="K3" s="36"/>
    </row>
    <row r="4" spans="1:12">
      <c r="A4" s="1" t="s">
        <v>4</v>
      </c>
      <c r="C4" s="2" t="s">
        <v>13</v>
      </c>
      <c r="D4" s="2" t="s">
        <v>9</v>
      </c>
      <c r="F4" s="1" t="s">
        <v>5</v>
      </c>
      <c r="G4" s="2"/>
      <c r="H4" s="1" t="s">
        <v>11</v>
      </c>
      <c r="I4" s="49"/>
      <c r="J4" s="2" t="str">
        <f>CONCATENATE(A4," ",C4,D4," ",F4," ",C4,H4)</f>
        <v>bowtie2 -p 4 --local -N 1 --phred33 -x /db/bowtie2/11192013/mm9 H3K4me3_un_1.fastq -S H3K4me3_un_1.sam</v>
      </c>
      <c r="K4" s="1"/>
      <c r="L4"/>
    </row>
    <row r="5" spans="1:12">
      <c r="A5" s="1" t="s">
        <v>6</v>
      </c>
      <c r="D5" s="2" t="s">
        <v>11</v>
      </c>
      <c r="F5" s="1" t="s">
        <v>7</v>
      </c>
      <c r="G5" s="2"/>
      <c r="H5" s="1" t="s">
        <v>1</v>
      </c>
      <c r="I5" s="49"/>
      <c r="J5" s="2" t="str">
        <f>CONCATENATE(A5," ",C4,D5," ",F5," ",C4,H5)</f>
        <v>samtools view -bS -h -F 4 H3K4me3_un_1.sam &gt; H3K4me3_un_1.bam</v>
      </c>
      <c r="K5" s="1"/>
      <c r="L5"/>
    </row>
    <row r="6" spans="1:12">
      <c r="A6" s="1" t="s">
        <v>24</v>
      </c>
      <c r="D6" s="2" t="s">
        <v>1</v>
      </c>
      <c r="G6" s="2"/>
      <c r="H6" s="1" t="s">
        <v>23</v>
      </c>
      <c r="I6" s="49"/>
      <c r="J6" s="2" t="str">
        <f>CONCATENATE(A6," ",C4,D6," ",C4,H6)</f>
        <v>samtools sort H3K4me3_un_1.bam H3K4me3_un_1.sorted</v>
      </c>
      <c r="K6" s="1"/>
      <c r="L6"/>
    </row>
    <row r="7" spans="1:12">
      <c r="G7" s="1" t="s">
        <v>91</v>
      </c>
      <c r="H7" s="1" t="s">
        <v>11</v>
      </c>
      <c r="I7" s="49"/>
      <c r="J7" s="2" t="str">
        <f>CONCATENATE("rm ",C4,H7)</f>
        <v>rm H3K4me3_un_1.sam</v>
      </c>
      <c r="K7" s="1"/>
      <c r="L7"/>
    </row>
    <row r="8" spans="1:12">
      <c r="G8" s="1" t="s">
        <v>91</v>
      </c>
      <c r="H8" s="1" t="s">
        <v>1</v>
      </c>
      <c r="I8" s="49"/>
      <c r="J8" s="2" t="str">
        <f>CONCATENATE("rm ",C4,H8)</f>
        <v>rm H3K4me3_un_1.bam</v>
      </c>
      <c r="K8" s="1"/>
      <c r="L8"/>
    </row>
    <row r="9" spans="1:12">
      <c r="G9" s="2"/>
      <c r="I9" s="49"/>
      <c r="J9" s="2"/>
      <c r="K9" s="1"/>
      <c r="L9"/>
    </row>
    <row r="10" spans="1:12">
      <c r="G10" s="2"/>
      <c r="I10" s="49" t="s">
        <v>93</v>
      </c>
      <c r="J10" s="9" t="s">
        <v>90</v>
      </c>
      <c r="K10" s="1"/>
      <c r="L10"/>
    </row>
    <row r="11" spans="1:12">
      <c r="G11" s="2"/>
      <c r="I11" s="49"/>
      <c r="J11" s="9" t="s">
        <v>58</v>
      </c>
      <c r="K11" s="1"/>
      <c r="L11"/>
    </row>
    <row r="12" spans="1:12">
      <c r="A12" s="1" t="s">
        <v>4</v>
      </c>
      <c r="C12" s="2" t="s">
        <v>14</v>
      </c>
      <c r="D12" s="2" t="s">
        <v>9</v>
      </c>
      <c r="F12" s="1" t="s">
        <v>5</v>
      </c>
      <c r="G12" s="2"/>
      <c r="H12" s="1" t="s">
        <v>11</v>
      </c>
      <c r="I12" s="49"/>
      <c r="J12" s="2" t="str">
        <f>CONCATENATE(A12," ",C12,D12," ",F12," ",C12,H12)</f>
        <v>bowtie2 -p 4 --local -N 1 --phred33 -x /db/bowtie2/11192013/mm9 H3K4me3_un_2.fastq -S H3K4me3_un_2.sam</v>
      </c>
      <c r="K12" s="1"/>
      <c r="L12"/>
    </row>
    <row r="13" spans="1:12">
      <c r="A13" s="1" t="s">
        <v>6</v>
      </c>
      <c r="D13" s="2" t="s">
        <v>11</v>
      </c>
      <c r="F13" s="1" t="s">
        <v>7</v>
      </c>
      <c r="G13" s="2"/>
      <c r="H13" s="1" t="s">
        <v>1</v>
      </c>
      <c r="J13" s="2" t="str">
        <f>CONCATENATE(A13," ",C12,D13," ",F13," ",C12,H13)</f>
        <v>samtools view -bS -h -F 4 H3K4me3_un_2.sam &gt; H3K4me3_un_2.bam</v>
      </c>
      <c r="K13" s="1"/>
      <c r="L13"/>
    </row>
    <row r="14" spans="1:12">
      <c r="A14" s="1" t="s">
        <v>24</v>
      </c>
      <c r="D14" s="2" t="s">
        <v>1</v>
      </c>
      <c r="G14" s="2"/>
      <c r="H14" s="1" t="s">
        <v>23</v>
      </c>
      <c r="J14" s="2" t="str">
        <f>CONCATENATE(A14," ",C12,D14," ",C12,H14)</f>
        <v>samtools sort H3K4me3_un_2.bam H3K4me3_un_2.sorted</v>
      </c>
      <c r="K14" s="1"/>
      <c r="L14"/>
    </row>
    <row r="15" spans="1:12">
      <c r="G15" s="1" t="s">
        <v>91</v>
      </c>
      <c r="H15" s="1" t="s">
        <v>11</v>
      </c>
      <c r="J15" s="2" t="str">
        <f>CONCATENATE("rm ",C12,H15)</f>
        <v>rm H3K4me3_un_2.sam</v>
      </c>
      <c r="K15" s="1"/>
      <c r="L15"/>
    </row>
    <row r="16" spans="1:12">
      <c r="G16" s="1" t="s">
        <v>91</v>
      </c>
      <c r="H16" s="1" t="s">
        <v>1</v>
      </c>
      <c r="J16" s="2" t="str">
        <f>CONCATENATE("rm ",C12,H16)</f>
        <v>rm H3K4me3_un_2.bam</v>
      </c>
      <c r="K16" s="1"/>
      <c r="L16"/>
    </row>
    <row r="17" spans="1:12">
      <c r="G17" s="2"/>
      <c r="J17" s="2"/>
      <c r="K17" s="1"/>
      <c r="L17"/>
    </row>
    <row r="18" spans="1:12">
      <c r="G18" s="2"/>
      <c r="I18" s="51">
        <v>3</v>
      </c>
      <c r="J18" s="9" t="s">
        <v>90</v>
      </c>
      <c r="K18" s="1"/>
      <c r="L18"/>
    </row>
    <row r="19" spans="1:12">
      <c r="G19" s="2"/>
      <c r="J19" s="9" t="s">
        <v>58</v>
      </c>
      <c r="K19" s="1"/>
      <c r="L19"/>
    </row>
    <row r="20" spans="1:12">
      <c r="A20" s="1" t="s">
        <v>4</v>
      </c>
      <c r="C20" s="2" t="s">
        <v>15</v>
      </c>
      <c r="D20" s="2" t="s">
        <v>9</v>
      </c>
      <c r="F20" s="1" t="s">
        <v>5</v>
      </c>
      <c r="G20" s="2"/>
      <c r="H20" s="1" t="s">
        <v>11</v>
      </c>
      <c r="J20" s="2" t="str">
        <f>CONCATENATE(A20," ",C20,D20," ",F20," ",C20,H20)</f>
        <v>bowtie2 -p 4 --local -N 1 --phred33 -x /db/bowtie2/11192013/mm9 H3K4me3_un_3.fastq -S H3K4me3_un_3.sam</v>
      </c>
      <c r="K20" s="1"/>
      <c r="L20"/>
    </row>
    <row r="21" spans="1:12">
      <c r="A21" s="1" t="s">
        <v>6</v>
      </c>
      <c r="D21" s="2" t="s">
        <v>11</v>
      </c>
      <c r="F21" s="1" t="s">
        <v>7</v>
      </c>
      <c r="G21" s="2"/>
      <c r="H21" s="1" t="s">
        <v>1</v>
      </c>
      <c r="J21" s="2" t="str">
        <f>CONCATENATE(A21," ",C20,D21," ",F21," ",C20,H21)</f>
        <v>samtools view -bS -h -F 4 H3K4me3_un_3.sam &gt; H3K4me3_un_3.bam</v>
      </c>
      <c r="K21" s="1"/>
      <c r="L21"/>
    </row>
    <row r="22" spans="1:12">
      <c r="A22" s="1" t="s">
        <v>24</v>
      </c>
      <c r="D22" s="2" t="s">
        <v>1</v>
      </c>
      <c r="G22" s="2"/>
      <c r="H22" s="1" t="s">
        <v>23</v>
      </c>
      <c r="J22" s="2" t="str">
        <f>CONCATENATE(A22," ",C20,D22," ",C20,H22)</f>
        <v>samtools sort H3K4me3_un_3.bam H3K4me3_un_3.sorted</v>
      </c>
      <c r="K22" s="1"/>
      <c r="L22"/>
    </row>
    <row r="23" spans="1:12">
      <c r="G23" s="1" t="s">
        <v>91</v>
      </c>
      <c r="H23" s="1" t="s">
        <v>11</v>
      </c>
      <c r="J23" s="2" t="str">
        <f>CONCATENATE("rm ",C20,H23)</f>
        <v>rm H3K4me3_un_3.sam</v>
      </c>
      <c r="K23" s="1"/>
      <c r="L23"/>
    </row>
    <row r="24" spans="1:12">
      <c r="G24" s="1" t="s">
        <v>91</v>
      </c>
      <c r="H24" s="1" t="s">
        <v>1</v>
      </c>
      <c r="J24" s="2" t="str">
        <f>CONCATENATE("rm ",C20,H24)</f>
        <v>rm H3K4me3_un_3.bam</v>
      </c>
      <c r="K24" s="1"/>
      <c r="L24"/>
    </row>
    <row r="25" spans="1:12">
      <c r="G25" s="2"/>
      <c r="J25" s="2"/>
      <c r="K25" s="1"/>
      <c r="L25"/>
    </row>
    <row r="26" spans="1:12">
      <c r="G26" s="2"/>
      <c r="I26" s="51">
        <v>4</v>
      </c>
      <c r="J26" s="9" t="s">
        <v>90</v>
      </c>
      <c r="K26" s="1"/>
      <c r="L26"/>
    </row>
    <row r="27" spans="1:12">
      <c r="G27" s="2"/>
      <c r="J27" s="9" t="s">
        <v>58</v>
      </c>
      <c r="K27" s="1"/>
      <c r="L27"/>
    </row>
    <row r="28" spans="1:12">
      <c r="A28" s="1" t="s">
        <v>4</v>
      </c>
      <c r="C28" s="2" t="s">
        <v>8</v>
      </c>
      <c r="D28" s="2" t="s">
        <v>9</v>
      </c>
      <c r="F28" s="1" t="s">
        <v>5</v>
      </c>
      <c r="G28" s="2"/>
      <c r="H28" s="1" t="s">
        <v>11</v>
      </c>
      <c r="J28" s="2" t="str">
        <f>CONCATENATE(A28," ",C28,D28," ",F28," ",C28,H28)</f>
        <v>bowtie2 -p 4 --local -N 1 --phred33 -x /db/bowtie2/11192013/mm9 H3K4me3_2d_1.fastq -S H3K4me3_2d_1.sam</v>
      </c>
      <c r="K28" s="1"/>
      <c r="L28"/>
    </row>
    <row r="29" spans="1:12">
      <c r="A29" s="1" t="s">
        <v>6</v>
      </c>
      <c r="D29" s="2" t="s">
        <v>11</v>
      </c>
      <c r="F29" s="1" t="s">
        <v>7</v>
      </c>
      <c r="G29" s="2"/>
      <c r="H29" s="1" t="s">
        <v>1</v>
      </c>
      <c r="J29" s="2" t="str">
        <f>CONCATENATE(A29," ",C28,D29," ",F29," ",C28,H29)</f>
        <v>samtools view -bS -h -F 4 H3K4me3_2d_1.sam &gt; H3K4me3_2d_1.bam</v>
      </c>
      <c r="K29" s="1"/>
      <c r="L29"/>
    </row>
    <row r="30" spans="1:12">
      <c r="A30" s="1" t="s">
        <v>24</v>
      </c>
      <c r="D30" s="2" t="s">
        <v>1</v>
      </c>
      <c r="G30" s="2"/>
      <c r="H30" s="1" t="s">
        <v>23</v>
      </c>
      <c r="J30" s="2" t="str">
        <f>CONCATENATE(A30," ",C28,D30," ",C28,H30)</f>
        <v>samtools sort H3K4me3_2d_1.bam H3K4me3_2d_1.sorted</v>
      </c>
      <c r="K30" s="1"/>
      <c r="L30"/>
    </row>
    <row r="31" spans="1:12">
      <c r="G31" s="1" t="s">
        <v>91</v>
      </c>
      <c r="H31" s="1" t="s">
        <v>11</v>
      </c>
      <c r="J31" s="2" t="str">
        <f>CONCATENATE("rm ",C28,H31)</f>
        <v>rm H3K4me3_2d_1.sam</v>
      </c>
      <c r="K31" s="1"/>
      <c r="L31"/>
    </row>
    <row r="32" spans="1:12">
      <c r="G32" s="1" t="s">
        <v>91</v>
      </c>
      <c r="H32" s="1" t="s">
        <v>1</v>
      </c>
      <c r="J32" s="2" t="str">
        <f>CONCATENATE("rm ",C28,H32)</f>
        <v>rm H3K4me3_2d_1.bam</v>
      </c>
      <c r="K32" s="1"/>
      <c r="L32"/>
    </row>
    <row r="33" spans="1:12">
      <c r="G33" s="2"/>
      <c r="J33" s="2"/>
      <c r="K33" s="1"/>
      <c r="L33"/>
    </row>
    <row r="34" spans="1:12">
      <c r="G34" s="2"/>
      <c r="I34" s="51">
        <v>5</v>
      </c>
      <c r="J34" s="9" t="s">
        <v>90</v>
      </c>
      <c r="K34" s="1"/>
      <c r="L34"/>
    </row>
    <row r="35" spans="1:12">
      <c r="G35" s="2"/>
      <c r="J35" s="9" t="s">
        <v>58</v>
      </c>
      <c r="K35" s="1"/>
      <c r="L35"/>
    </row>
    <row r="36" spans="1:12">
      <c r="A36" s="1" t="s">
        <v>4</v>
      </c>
      <c r="C36" s="2" t="s">
        <v>10</v>
      </c>
      <c r="D36" s="2" t="s">
        <v>9</v>
      </c>
      <c r="F36" s="1" t="s">
        <v>5</v>
      </c>
      <c r="G36" s="2"/>
      <c r="H36" s="1" t="s">
        <v>11</v>
      </c>
      <c r="J36" s="2" t="str">
        <f>CONCATENATE(A36," ",C36,D36," ",F36," ",C36,H36)</f>
        <v>bowtie2 -p 4 --local -N 1 --phred33 -x /db/bowtie2/11192013/mm9 H3K4me3_2d_2.fastq -S H3K4me3_2d_2.sam</v>
      </c>
      <c r="K36" s="1"/>
      <c r="L36"/>
    </row>
    <row r="37" spans="1:12">
      <c r="A37" s="1" t="s">
        <v>6</v>
      </c>
      <c r="D37" s="2" t="s">
        <v>11</v>
      </c>
      <c r="F37" s="1" t="s">
        <v>7</v>
      </c>
      <c r="G37" s="2"/>
      <c r="H37" s="1" t="s">
        <v>1</v>
      </c>
      <c r="J37" s="2" t="str">
        <f>CONCATENATE(A37," ",C36,D37," ",F37," ",C36,H37)</f>
        <v>samtools view -bS -h -F 4 H3K4me3_2d_2.sam &gt; H3K4me3_2d_2.bam</v>
      </c>
      <c r="K37" s="1"/>
      <c r="L37"/>
    </row>
    <row r="38" spans="1:12">
      <c r="A38" s="1" t="s">
        <v>24</v>
      </c>
      <c r="D38" s="2" t="s">
        <v>1</v>
      </c>
      <c r="G38" s="2"/>
      <c r="H38" s="1" t="s">
        <v>23</v>
      </c>
      <c r="J38" s="2" t="str">
        <f>CONCATENATE(A38," ",C36,D38," ",C36,H38)</f>
        <v>samtools sort H3K4me3_2d_2.bam H3K4me3_2d_2.sorted</v>
      </c>
      <c r="K38" s="1"/>
      <c r="L38"/>
    </row>
    <row r="39" spans="1:12">
      <c r="G39" s="1" t="s">
        <v>91</v>
      </c>
      <c r="H39" s="1" t="s">
        <v>11</v>
      </c>
      <c r="J39" s="2" t="str">
        <f>CONCATENATE("rm ",C36,H39)</f>
        <v>rm H3K4me3_2d_2.sam</v>
      </c>
      <c r="K39" s="1"/>
      <c r="L39"/>
    </row>
    <row r="40" spans="1:12">
      <c r="G40" s="1" t="s">
        <v>91</v>
      </c>
      <c r="H40" s="1" t="s">
        <v>1</v>
      </c>
      <c r="J40" s="2" t="str">
        <f>CONCATENATE("rm ",C36,H40)</f>
        <v>rm H3K4me3_2d_2.bam</v>
      </c>
      <c r="K40" s="1"/>
      <c r="L40"/>
    </row>
    <row r="41" spans="1:12">
      <c r="G41" s="2"/>
      <c r="J41" s="2"/>
      <c r="K41" s="1"/>
      <c r="L41"/>
    </row>
    <row r="42" spans="1:12">
      <c r="G42" s="2"/>
      <c r="I42" s="51">
        <v>6</v>
      </c>
      <c r="J42" s="9" t="s">
        <v>90</v>
      </c>
      <c r="K42" s="1"/>
      <c r="L42"/>
    </row>
    <row r="43" spans="1:12">
      <c r="G43" s="2"/>
      <c r="J43" s="9" t="s">
        <v>58</v>
      </c>
      <c r="K43" s="1"/>
      <c r="L43"/>
    </row>
    <row r="44" spans="1:12">
      <c r="A44" s="1" t="s">
        <v>4</v>
      </c>
      <c r="C44" s="2" t="s">
        <v>12</v>
      </c>
      <c r="D44" s="2" t="s">
        <v>9</v>
      </c>
      <c r="F44" s="1" t="s">
        <v>5</v>
      </c>
      <c r="G44" s="2"/>
      <c r="H44" s="1" t="s">
        <v>11</v>
      </c>
      <c r="J44" s="2" t="str">
        <f>CONCATENATE(A44," ",C44,D44," ",F44," ",C44,H44)</f>
        <v>bowtie2 -p 4 --local -N 1 --phred33 -x /db/bowtie2/11192013/mm9 H3K4me3_2d_3.fastq -S H3K4me3_2d_3.sam</v>
      </c>
      <c r="K44" s="1"/>
      <c r="L44"/>
    </row>
    <row r="45" spans="1:12">
      <c r="A45" s="1" t="s">
        <v>6</v>
      </c>
      <c r="D45" s="2" t="s">
        <v>11</v>
      </c>
      <c r="F45" s="1" t="s">
        <v>7</v>
      </c>
      <c r="G45" s="2"/>
      <c r="H45" s="1" t="s">
        <v>1</v>
      </c>
      <c r="J45" s="2" t="str">
        <f>CONCATENATE(A45," ",C44,D45," ",F45," ",C44,H45)</f>
        <v>samtools view -bS -h -F 4 H3K4me3_2d_3.sam &gt; H3K4me3_2d_3.bam</v>
      </c>
      <c r="K45" s="1"/>
      <c r="L45"/>
    </row>
    <row r="46" spans="1:12">
      <c r="A46" s="1" t="s">
        <v>24</v>
      </c>
      <c r="D46" s="2" t="s">
        <v>1</v>
      </c>
      <c r="G46" s="2"/>
      <c r="H46" s="1" t="s">
        <v>23</v>
      </c>
      <c r="J46" s="2" t="str">
        <f>CONCATENATE(A46," ",C44,D46," ",C44,H46)</f>
        <v>samtools sort H3K4me3_2d_3.bam H3K4me3_2d_3.sorted</v>
      </c>
      <c r="K46" s="1"/>
      <c r="L46"/>
    </row>
    <row r="47" spans="1:12">
      <c r="G47" s="1" t="s">
        <v>91</v>
      </c>
      <c r="H47" s="1" t="s">
        <v>11</v>
      </c>
      <c r="J47" s="2" t="str">
        <f>CONCATENATE("rm ",C44,H47)</f>
        <v>rm H3K4me3_2d_3.sam</v>
      </c>
      <c r="K47" s="1"/>
      <c r="L47"/>
    </row>
    <row r="48" spans="1:12">
      <c r="G48" s="1" t="s">
        <v>91</v>
      </c>
      <c r="H48" s="1" t="s">
        <v>1</v>
      </c>
      <c r="J48" s="2" t="str">
        <f>CONCATENATE("rm ",C44,H48)</f>
        <v>rm H3K4me3_2d_3.bam</v>
      </c>
      <c r="K48" s="1"/>
      <c r="L48"/>
    </row>
    <row r="49" spans="1:12">
      <c r="G49" s="2"/>
      <c r="J49" s="2"/>
      <c r="K49" s="1"/>
      <c r="L49"/>
    </row>
    <row r="50" spans="1:12">
      <c r="G50" s="2"/>
      <c r="I50" s="51">
        <v>7</v>
      </c>
      <c r="J50" s="9" t="s">
        <v>90</v>
      </c>
      <c r="K50" s="1"/>
      <c r="L50"/>
    </row>
    <row r="51" spans="1:12">
      <c r="G51" s="2"/>
      <c r="J51" s="9" t="s">
        <v>58</v>
      </c>
      <c r="K51" s="1"/>
      <c r="L51"/>
    </row>
    <row r="52" spans="1:12">
      <c r="A52" s="1" t="s">
        <v>4</v>
      </c>
      <c r="C52" s="77" t="s">
        <v>89</v>
      </c>
      <c r="D52" s="2" t="s">
        <v>9</v>
      </c>
      <c r="F52" s="1" t="s">
        <v>5</v>
      </c>
      <c r="G52" s="2"/>
      <c r="H52" s="1" t="s">
        <v>11</v>
      </c>
      <c r="J52" s="2" t="str">
        <f>CONCATENATE(A52," ",C52,D52," ",F52," ",C52,H52)</f>
        <v>bowtie2 -p 4 --local -N 1 --phred33 -x /db/bowtie2/11192013/mm9 H3K4me3_4d.fastq -S H3K4me3_4d.sam</v>
      </c>
      <c r="K52" s="1"/>
      <c r="L52"/>
    </row>
    <row r="53" spans="1:12">
      <c r="A53" s="1" t="s">
        <v>6</v>
      </c>
      <c r="D53" s="2" t="s">
        <v>11</v>
      </c>
      <c r="F53" s="1" t="s">
        <v>7</v>
      </c>
      <c r="G53" s="2"/>
      <c r="H53" s="1" t="s">
        <v>1</v>
      </c>
      <c r="J53" s="2" t="str">
        <f>CONCATENATE(A53," ",C52,D53," ",F53," ",C52,H53)</f>
        <v>samtools view -bS -h -F 4 H3K4me3_4d.sam &gt; H3K4me3_4d.bam</v>
      </c>
      <c r="K53" s="1"/>
      <c r="L53"/>
    </row>
    <row r="54" spans="1:12">
      <c r="A54" s="1" t="s">
        <v>24</v>
      </c>
      <c r="D54" s="2" t="s">
        <v>1</v>
      </c>
      <c r="G54" s="2"/>
      <c r="H54" s="1" t="s">
        <v>23</v>
      </c>
      <c r="J54" s="2" t="str">
        <f>CONCATENATE(A54," ",C52,D54," ",C52,H54)</f>
        <v>samtools sort H3K4me3_4d.bam H3K4me3_4d.sorted</v>
      </c>
      <c r="K54" s="1"/>
      <c r="L54"/>
    </row>
    <row r="55" spans="1:12">
      <c r="G55" s="1" t="s">
        <v>91</v>
      </c>
      <c r="H55" s="1" t="s">
        <v>11</v>
      </c>
      <c r="J55" s="2" t="str">
        <f>CONCATENATE("rm ",C52,H55)</f>
        <v>rm H3K4me3_4d.sam</v>
      </c>
      <c r="K55" s="1"/>
      <c r="L55"/>
    </row>
    <row r="56" spans="1:12">
      <c r="G56" s="1" t="s">
        <v>91</v>
      </c>
      <c r="H56" s="1" t="s">
        <v>1</v>
      </c>
      <c r="J56" s="2" t="str">
        <f>CONCATENATE("rm ",C52,H56)</f>
        <v>rm H3K4me3_4d.bam</v>
      </c>
      <c r="K56" s="1"/>
      <c r="L56"/>
    </row>
    <row r="57" spans="1:12">
      <c r="H57" s="2"/>
    </row>
    <row r="58" spans="1:12">
      <c r="G58" s="2"/>
      <c r="I58" s="51">
        <v>8</v>
      </c>
      <c r="J58" s="9" t="s">
        <v>90</v>
      </c>
      <c r="K58" s="1"/>
      <c r="L58"/>
    </row>
    <row r="59" spans="1:12">
      <c r="G59" s="2"/>
      <c r="J59" s="9" t="s">
        <v>58</v>
      </c>
      <c r="K59" s="1"/>
      <c r="L59"/>
    </row>
    <row r="60" spans="1:12">
      <c r="A60" s="1" t="s">
        <v>4</v>
      </c>
      <c r="C60" s="2" t="s">
        <v>19</v>
      </c>
      <c r="D60" s="2" t="s">
        <v>9</v>
      </c>
      <c r="F60" s="1" t="s">
        <v>5</v>
      </c>
      <c r="G60" s="2"/>
      <c r="H60" s="1" t="s">
        <v>11</v>
      </c>
      <c r="J60" s="2" t="str">
        <f>CONCATENATE(A60," ",C60,D60," ",F60," ",C60,H60)</f>
        <v>bowtie2 -p 4 --local -N 1 --phred33 -x /db/bowtie2/11192013/mm9 WCE_4d.fastq -S WCE_4d.sam</v>
      </c>
      <c r="K60" s="1"/>
      <c r="L60"/>
    </row>
    <row r="61" spans="1:12">
      <c r="A61" s="1" t="s">
        <v>6</v>
      </c>
      <c r="D61" s="2" t="s">
        <v>11</v>
      </c>
      <c r="F61" s="1" t="s">
        <v>7</v>
      </c>
      <c r="G61" s="2"/>
      <c r="H61" s="1" t="s">
        <v>1</v>
      </c>
      <c r="J61" s="2" t="str">
        <f>CONCATENATE(A61," ",C60,D61," ",F61," ",C60,H61)</f>
        <v>samtools view -bS -h -F 4 WCE_4d.sam &gt; WCE_4d.bam</v>
      </c>
      <c r="K61" s="1"/>
      <c r="L61"/>
    </row>
    <row r="62" spans="1:12">
      <c r="A62" s="1" t="s">
        <v>24</v>
      </c>
      <c r="D62" s="2" t="s">
        <v>1</v>
      </c>
      <c r="G62" s="2"/>
      <c r="H62" s="1" t="s">
        <v>23</v>
      </c>
      <c r="J62" s="2" t="str">
        <f>CONCATENATE(A62," ",C60,D62," ",C60,H62)</f>
        <v>samtools sort WCE_4d.bam WCE_4d.sorted</v>
      </c>
      <c r="K62" s="1"/>
      <c r="L62"/>
    </row>
    <row r="63" spans="1:12">
      <c r="G63" s="1" t="s">
        <v>91</v>
      </c>
      <c r="H63" s="1" t="s">
        <v>11</v>
      </c>
      <c r="J63" s="2" t="str">
        <f>CONCATENATE("rm ",C60,H63)</f>
        <v>rm WCE_4d.sam</v>
      </c>
      <c r="K63" s="1"/>
      <c r="L63"/>
    </row>
    <row r="64" spans="1:12">
      <c r="G64" s="1" t="s">
        <v>91</v>
      </c>
      <c r="H64" s="1" t="s">
        <v>1</v>
      </c>
      <c r="J64" s="2" t="str">
        <f>CONCATENATE("rm ",C60,H64)</f>
        <v>rm WCE_4d.bam</v>
      </c>
      <c r="K64" s="1"/>
      <c r="L64"/>
    </row>
    <row r="65" spans="1:12">
      <c r="H65" s="2"/>
    </row>
    <row r="66" spans="1:12" s="7" customFormat="1">
      <c r="A66" s="8"/>
      <c r="B66" s="8"/>
      <c r="C66" s="56"/>
      <c r="D66" s="56"/>
      <c r="E66" s="56"/>
      <c r="F66" s="8"/>
      <c r="G66" s="8"/>
      <c r="H66" s="56"/>
      <c r="I66" s="57"/>
      <c r="J66" s="8"/>
      <c r="K66" s="56"/>
      <c r="L66" s="8"/>
    </row>
    <row r="67" spans="1:12" s="7" customFormat="1">
      <c r="A67" s="8"/>
      <c r="B67" s="8"/>
      <c r="C67" s="56"/>
      <c r="D67" s="56"/>
      <c r="E67" s="56"/>
      <c r="F67" s="8"/>
      <c r="G67" s="8"/>
      <c r="H67" s="56"/>
      <c r="I67" s="57"/>
      <c r="J67" s="8"/>
      <c r="K67" s="56"/>
      <c r="L67" s="8"/>
    </row>
    <row r="68" spans="1:12">
      <c r="H68" s="2"/>
    </row>
    <row r="69" spans="1:12">
      <c r="A69" s="1" t="s">
        <v>4</v>
      </c>
      <c r="C69" s="2" t="s">
        <v>20</v>
      </c>
      <c r="D69" s="2" t="s">
        <v>9</v>
      </c>
      <c r="F69" s="3" t="s">
        <v>5</v>
      </c>
      <c r="H69" s="2" t="s">
        <v>20</v>
      </c>
      <c r="I69" s="51" t="s">
        <v>11</v>
      </c>
      <c r="K69" s="2" t="str">
        <f>CONCATENATE(A69," ",C69,D69," ",F69," ",H69,I69)</f>
        <v>bowtie2 -p 4 --local -N 1 --phred33 -x /db/bowtie2/11192013/mm9 WCE_un_1.fastq -S WCE_un_1.sam</v>
      </c>
    </row>
    <row r="70" spans="1:12">
      <c r="A70" s="1" t="s">
        <v>6</v>
      </c>
      <c r="C70" s="2" t="s">
        <v>20</v>
      </c>
      <c r="D70" s="2" t="s">
        <v>11</v>
      </c>
      <c r="F70" s="3" t="s">
        <v>7</v>
      </c>
      <c r="H70" s="2" t="s">
        <v>20</v>
      </c>
      <c r="I70" s="51" t="s">
        <v>1</v>
      </c>
      <c r="K70" s="2" t="str">
        <f>CONCATENATE(A70," ",C70,D70," ",F70," ",H70,I70)</f>
        <v>samtools view -bS -h -F 4 WCE_un_1.sam &gt; WCE_un_1.bam</v>
      </c>
    </row>
    <row r="71" spans="1:12">
      <c r="A71" s="1" t="s">
        <v>24</v>
      </c>
      <c r="C71" s="2" t="s">
        <v>20</v>
      </c>
      <c r="D71" s="2" t="s">
        <v>1</v>
      </c>
      <c r="H71" s="2" t="s">
        <v>20</v>
      </c>
      <c r="I71" s="51" t="s">
        <v>23</v>
      </c>
      <c r="K71" s="2" t="str">
        <f>CONCATENATE(A71," ",C71,D71," ",H71,I71)</f>
        <v>samtools sort WCE_un_1.bam WCE_un_1.sorted</v>
      </c>
    </row>
    <row r="72" spans="1:12">
      <c r="H72" s="2"/>
    </row>
    <row r="73" spans="1:12">
      <c r="A73" s="1" t="s">
        <v>4</v>
      </c>
      <c r="C73" s="2" t="s">
        <v>21</v>
      </c>
      <c r="D73" s="2" t="s">
        <v>9</v>
      </c>
      <c r="F73" s="3" t="s">
        <v>5</v>
      </c>
      <c r="H73" s="2" t="s">
        <v>21</v>
      </c>
      <c r="I73" s="51" t="s">
        <v>11</v>
      </c>
      <c r="K73" s="2" t="str">
        <f>CONCATENATE(A73," ",C73,D73," ",F73," ",H73,I73)</f>
        <v>bowtie2 -p 4 --local -N 1 --phred33 -x /db/bowtie2/11192013/mm9 WCE_un_2.fastq -S WCE_un_2.sam</v>
      </c>
    </row>
    <row r="74" spans="1:12">
      <c r="A74" s="1" t="s">
        <v>6</v>
      </c>
      <c r="C74" s="2" t="s">
        <v>21</v>
      </c>
      <c r="D74" s="2" t="s">
        <v>11</v>
      </c>
      <c r="F74" s="3" t="s">
        <v>7</v>
      </c>
      <c r="H74" s="2" t="s">
        <v>21</v>
      </c>
      <c r="I74" s="51" t="s">
        <v>1</v>
      </c>
      <c r="K74" s="2" t="str">
        <f>CONCATENATE(A74," ",C74,D74," ",F74," ",H74,I74)</f>
        <v>samtools view -bS -h -F 4 WCE_un_2.sam &gt; WCE_un_2.bam</v>
      </c>
    </row>
    <row r="75" spans="1:12">
      <c r="A75" s="1" t="s">
        <v>24</v>
      </c>
      <c r="C75" s="2" t="s">
        <v>21</v>
      </c>
      <c r="D75" s="2" t="s">
        <v>1</v>
      </c>
      <c r="H75" s="2" t="s">
        <v>21</v>
      </c>
      <c r="I75" s="51" t="s">
        <v>23</v>
      </c>
      <c r="K75" s="2" t="str">
        <f>CONCATENATE(A75," ",C75,D75," ",H75,I75)</f>
        <v>samtools sort WCE_un_2.bam WCE_un_2.sorted</v>
      </c>
    </row>
    <row r="76" spans="1:12">
      <c r="H76" s="2"/>
    </row>
    <row r="77" spans="1:12">
      <c r="A77" s="1" t="s">
        <v>4</v>
      </c>
      <c r="C77" s="2" t="s">
        <v>22</v>
      </c>
      <c r="D77" s="2" t="s">
        <v>9</v>
      </c>
      <c r="F77" s="3" t="s">
        <v>5</v>
      </c>
      <c r="H77" s="2" t="s">
        <v>22</v>
      </c>
      <c r="I77" s="51" t="s">
        <v>11</v>
      </c>
      <c r="K77" s="2" t="str">
        <f>CONCATENATE(A77," ",C77,D77," ",F77," ",H77,I77)</f>
        <v>bowtie2 -p 4 --local -N 1 --phred33 -x /db/bowtie2/11192013/mm9 WCE_un_3.fastq -S WCE_un_3.sam</v>
      </c>
    </row>
    <row r="78" spans="1:12">
      <c r="A78" s="1" t="s">
        <v>6</v>
      </c>
      <c r="C78" s="2" t="s">
        <v>22</v>
      </c>
      <c r="D78" s="2" t="s">
        <v>11</v>
      </c>
      <c r="F78" s="3" t="s">
        <v>7</v>
      </c>
      <c r="H78" s="2" t="s">
        <v>22</v>
      </c>
      <c r="I78" s="51" t="s">
        <v>1</v>
      </c>
      <c r="K78" s="2" t="str">
        <f>CONCATENATE(A78," ",C78,D78," ",F78," ",H78,I78)</f>
        <v>samtools view -bS -h -F 4 WCE_un_3.sam &gt; WCE_un_3.bam</v>
      </c>
    </row>
    <row r="79" spans="1:12">
      <c r="A79" s="1" t="s">
        <v>24</v>
      </c>
      <c r="C79" s="2" t="s">
        <v>22</v>
      </c>
      <c r="D79" s="2" t="s">
        <v>1</v>
      </c>
      <c r="H79" s="2" t="s">
        <v>22</v>
      </c>
      <c r="I79" s="51" t="s">
        <v>23</v>
      </c>
      <c r="K79" s="2" t="str">
        <f>CONCATENATE(A79," ",C79,D79," ",H79,I79)</f>
        <v>samtools sort WCE_un_3.bam WCE_un_3.sorted</v>
      </c>
    </row>
    <row r="81" spans="1:11">
      <c r="A81" s="1" t="s">
        <v>4</v>
      </c>
      <c r="C81" s="2" t="s">
        <v>16</v>
      </c>
      <c r="D81" s="2" t="s">
        <v>9</v>
      </c>
      <c r="F81" s="1" t="s">
        <v>5</v>
      </c>
      <c r="H81" s="2" t="s">
        <v>16</v>
      </c>
      <c r="I81" s="51" t="s">
        <v>11</v>
      </c>
      <c r="K81" s="2" t="str">
        <f>CONCATENATE(A81," ",C81,D81," ",F81," ",H81,I81)</f>
        <v>bowtie2 -p 4 --local -N 1 --phred33 -x /db/bowtie2/11192013/mm9 WCE_2d_1.fastq -S WCE_2d_1.sam</v>
      </c>
    </row>
    <row r="82" spans="1:11">
      <c r="A82" s="1" t="s">
        <v>6</v>
      </c>
      <c r="C82" s="2" t="s">
        <v>16</v>
      </c>
      <c r="D82" s="2" t="s">
        <v>11</v>
      </c>
      <c r="F82" s="1" t="s">
        <v>7</v>
      </c>
      <c r="H82" s="2" t="s">
        <v>16</v>
      </c>
      <c r="I82" s="51" t="s">
        <v>1</v>
      </c>
      <c r="K82" s="2" t="str">
        <f>CONCATENATE(A82," ",C82,D82," ",F82," ",H82,I82)</f>
        <v>samtools view -bS -h -F 4 WCE_2d_1.sam &gt; WCE_2d_1.bam</v>
      </c>
    </row>
    <row r="83" spans="1:11">
      <c r="A83" s="1" t="s">
        <v>24</v>
      </c>
      <c r="C83" s="2" t="s">
        <v>16</v>
      </c>
      <c r="D83" s="2" t="s">
        <v>1</v>
      </c>
      <c r="H83" s="2" t="s">
        <v>16</v>
      </c>
      <c r="I83" s="51" t="s">
        <v>23</v>
      </c>
      <c r="K83" s="2" t="str">
        <f>CONCATENATE(A83," ",C83,D83," ",H83,I83)</f>
        <v>samtools sort WCE_2d_1.bam WCE_2d_1.sorted</v>
      </c>
    </row>
    <row r="84" spans="1:11">
      <c r="H84" s="2"/>
    </row>
    <row r="85" spans="1:11">
      <c r="A85" s="1" t="s">
        <v>4</v>
      </c>
      <c r="C85" s="2" t="s">
        <v>17</v>
      </c>
      <c r="D85" s="2" t="s">
        <v>9</v>
      </c>
      <c r="F85" s="1" t="s">
        <v>5</v>
      </c>
      <c r="H85" s="2" t="s">
        <v>17</v>
      </c>
      <c r="I85" s="51" t="s">
        <v>11</v>
      </c>
      <c r="K85" s="2" t="str">
        <f>CONCATENATE(A85," ",C85,D85," ",F85," ",H85,I85)</f>
        <v>bowtie2 -p 4 --local -N 1 --phred33 -x /db/bowtie2/11192013/mm9 WCE_2d_2.fastq -S WCE_2d_2.sam</v>
      </c>
    </row>
    <row r="86" spans="1:11">
      <c r="A86" s="1" t="s">
        <v>6</v>
      </c>
      <c r="C86" s="2" t="s">
        <v>17</v>
      </c>
      <c r="D86" s="2" t="s">
        <v>11</v>
      </c>
      <c r="F86" s="1" t="s">
        <v>7</v>
      </c>
      <c r="H86" s="2" t="s">
        <v>17</v>
      </c>
      <c r="I86" s="51" t="s">
        <v>1</v>
      </c>
      <c r="K86" s="2" t="str">
        <f>CONCATENATE(A86," ",C86,D86," ",F86," ",H86,I86)</f>
        <v>samtools view -bS -h -F 4 WCE_2d_2.sam &gt; WCE_2d_2.bam</v>
      </c>
    </row>
    <row r="87" spans="1:11">
      <c r="A87" s="1" t="s">
        <v>24</v>
      </c>
      <c r="C87" s="2" t="s">
        <v>17</v>
      </c>
      <c r="D87" s="2" t="s">
        <v>1</v>
      </c>
      <c r="H87" s="2" t="s">
        <v>17</v>
      </c>
      <c r="I87" s="51" t="s">
        <v>23</v>
      </c>
      <c r="K87" s="2" t="str">
        <f>CONCATENATE(A87," ",C87,D87," ",H87,I87)</f>
        <v>samtools sort WCE_2d_2.bam WCE_2d_2.sorted</v>
      </c>
    </row>
    <row r="88" spans="1:11">
      <c r="H88" s="2"/>
    </row>
    <row r="89" spans="1:11">
      <c r="A89" s="1" t="s">
        <v>4</v>
      </c>
      <c r="C89" s="2" t="s">
        <v>18</v>
      </c>
      <c r="D89" s="2" t="s">
        <v>9</v>
      </c>
      <c r="F89" s="1" t="s">
        <v>5</v>
      </c>
      <c r="H89" s="2" t="s">
        <v>18</v>
      </c>
      <c r="I89" s="51" t="s">
        <v>11</v>
      </c>
      <c r="K89" s="2" t="str">
        <f>CONCATENATE(A89," ",C89,D89," ",F89," ",H89,I89)</f>
        <v>bowtie2 -p 4 --local -N 1 --phred33 -x /db/bowtie2/11192013/mm9 WCE_2d_3.fastq -S WCE_2d_3.sam</v>
      </c>
    </row>
    <row r="90" spans="1:11">
      <c r="A90" s="1" t="s">
        <v>6</v>
      </c>
      <c r="C90" s="2" t="s">
        <v>18</v>
      </c>
      <c r="D90" s="2" t="s">
        <v>11</v>
      </c>
      <c r="F90" s="1" t="s">
        <v>7</v>
      </c>
      <c r="H90" s="2" t="s">
        <v>18</v>
      </c>
      <c r="I90" s="51" t="s">
        <v>1</v>
      </c>
      <c r="K90" s="2" t="str">
        <f>CONCATENATE(A90," ",C90,D90," ",F90," ",H90,I90)</f>
        <v>samtools view -bS -h -F 4 WCE_2d_3.sam &gt; WCE_2d_3.bam</v>
      </c>
    </row>
    <row r="91" spans="1:11">
      <c r="A91" s="1" t="s">
        <v>24</v>
      </c>
      <c r="C91" s="2" t="s">
        <v>18</v>
      </c>
      <c r="D91" s="2" t="s">
        <v>1</v>
      </c>
      <c r="H91" s="2" t="s">
        <v>18</v>
      </c>
      <c r="I91" s="51" t="s">
        <v>23</v>
      </c>
      <c r="K91" s="2" t="str">
        <f>CONCATENATE(A91," ",C91,D91," ",H91,I91)</f>
        <v>samtools sort WCE_2d_3.bam WCE_2d_3.sorted</v>
      </c>
    </row>
    <row r="93" spans="1:11">
      <c r="A93" s="1" t="s">
        <v>4</v>
      </c>
      <c r="C93" s="2" t="s">
        <v>19</v>
      </c>
      <c r="D93" s="2" t="s">
        <v>9</v>
      </c>
      <c r="F93" s="3" t="s">
        <v>5</v>
      </c>
      <c r="H93" s="2" t="s">
        <v>19</v>
      </c>
      <c r="I93" s="51" t="s">
        <v>11</v>
      </c>
      <c r="K93" s="2" t="str">
        <f>CONCATENATE(A93," ",C93,D93," ",F93," ",H93,I93)</f>
        <v>bowtie2 -p 4 --local -N 1 --phred33 -x /db/bowtie2/11192013/mm9 WCE_4d.fastq -S WCE_4d.sam</v>
      </c>
    </row>
    <row r="94" spans="1:11">
      <c r="A94" s="1" t="s">
        <v>6</v>
      </c>
      <c r="C94" s="2" t="s">
        <v>19</v>
      </c>
      <c r="D94" s="2" t="s">
        <v>11</v>
      </c>
      <c r="F94" s="3" t="s">
        <v>7</v>
      </c>
      <c r="H94" s="2" t="s">
        <v>19</v>
      </c>
      <c r="I94" s="51" t="s">
        <v>1</v>
      </c>
      <c r="K94" s="2" t="str">
        <f>CONCATENATE(A94," ",C94,D94," ",F94," ",H94,I94)</f>
        <v>samtools view -bS -h -F 4 WCE_4d.sam &gt; WCE_4d.bam</v>
      </c>
    </row>
    <row r="95" spans="1:11">
      <c r="A95" s="1" t="s">
        <v>24</v>
      </c>
      <c r="C95" s="2" t="s">
        <v>19</v>
      </c>
      <c r="D95" s="2" t="s">
        <v>1</v>
      </c>
      <c r="H95" s="2" t="s">
        <v>19</v>
      </c>
      <c r="I95" s="51" t="s">
        <v>23</v>
      </c>
      <c r="K95" s="2" t="str">
        <f>CONCATENATE(A95," ",C95,D95," ",H95,I95)</f>
        <v>samtools sort WCE_4d.bam WCE_4d.sorted</v>
      </c>
    </row>
    <row r="97" spans="1:11">
      <c r="A97" t="s">
        <v>3</v>
      </c>
      <c r="C97" s="2" t="s">
        <v>26</v>
      </c>
      <c r="D97" s="2" t="s">
        <v>25</v>
      </c>
      <c r="K97" s="2" t="str">
        <f>CONCATENATE(A97," ",C97,D97)</f>
        <v>qsub -q rcc-30d bt1.sh</v>
      </c>
    </row>
    <row r="98" spans="1:11">
      <c r="A98" t="s">
        <v>3</v>
      </c>
      <c r="C98" s="2" t="s">
        <v>27</v>
      </c>
      <c r="D98" s="2" t="s">
        <v>25</v>
      </c>
      <c r="K98" s="2" t="str">
        <f t="shared" ref="K98:K109" si="0">CONCATENATE(A98," ",C98,D98)</f>
        <v>qsub -q rcc-30d bt2.sh</v>
      </c>
    </row>
    <row r="99" spans="1:11">
      <c r="A99" t="s">
        <v>3</v>
      </c>
      <c r="C99" s="2" t="s">
        <v>28</v>
      </c>
      <c r="D99" s="2" t="s">
        <v>25</v>
      </c>
      <c r="K99" s="2" t="str">
        <f t="shared" si="0"/>
        <v>qsub -q rcc-30d bt3.sh</v>
      </c>
    </row>
    <row r="100" spans="1:11">
      <c r="A100" t="s">
        <v>3</v>
      </c>
      <c r="C100" s="2" t="s">
        <v>29</v>
      </c>
      <c r="D100" s="2" t="s">
        <v>25</v>
      </c>
      <c r="K100" s="2" t="str">
        <f t="shared" si="0"/>
        <v>qsub -q rcc-30d bt4.sh</v>
      </c>
    </row>
    <row r="101" spans="1:11">
      <c r="A101" t="s">
        <v>3</v>
      </c>
      <c r="C101" s="2" t="s">
        <v>30</v>
      </c>
      <c r="D101" s="2" t="s">
        <v>25</v>
      </c>
      <c r="K101" s="2" t="str">
        <f t="shared" si="0"/>
        <v>qsub -q rcc-30d bt5.sh</v>
      </c>
    </row>
    <row r="102" spans="1:11">
      <c r="A102" t="s">
        <v>3</v>
      </c>
      <c r="C102" s="2" t="s">
        <v>31</v>
      </c>
      <c r="D102" s="2" t="s">
        <v>25</v>
      </c>
      <c r="K102" s="2" t="str">
        <f t="shared" si="0"/>
        <v>qsub -q rcc-30d bt6.sh</v>
      </c>
    </row>
    <row r="103" spans="1:11">
      <c r="A103" t="s">
        <v>3</v>
      </c>
      <c r="C103" s="2" t="s">
        <v>32</v>
      </c>
      <c r="D103" s="2" t="s">
        <v>25</v>
      </c>
      <c r="K103" s="2" t="str">
        <f t="shared" si="0"/>
        <v>qsub -q rcc-30d bt7.sh</v>
      </c>
    </row>
    <row r="104" spans="1:11">
      <c r="A104" t="s">
        <v>3</v>
      </c>
      <c r="C104" s="2" t="s">
        <v>33</v>
      </c>
      <c r="D104" s="2" t="s">
        <v>25</v>
      </c>
      <c r="K104" s="2" t="str">
        <f t="shared" si="0"/>
        <v>qsub -q rcc-30d bt8.sh</v>
      </c>
    </row>
    <row r="105" spans="1:11">
      <c r="A105" t="s">
        <v>3</v>
      </c>
      <c r="C105" s="2" t="s">
        <v>34</v>
      </c>
      <c r="D105" s="2" t="s">
        <v>25</v>
      </c>
      <c r="K105" s="2" t="str">
        <f t="shared" si="0"/>
        <v>qsub -q rcc-30d bt9.sh</v>
      </c>
    </row>
    <row r="106" spans="1:11">
      <c r="A106" t="s">
        <v>3</v>
      </c>
      <c r="C106" s="2" t="s">
        <v>35</v>
      </c>
      <c r="D106" s="2" t="s">
        <v>25</v>
      </c>
      <c r="K106" s="2" t="str">
        <f t="shared" si="0"/>
        <v>qsub -q rcc-30d bt10.sh</v>
      </c>
    </row>
    <row r="107" spans="1:11">
      <c r="A107" t="s">
        <v>3</v>
      </c>
      <c r="C107" s="2" t="s">
        <v>36</v>
      </c>
      <c r="D107" s="2" t="s">
        <v>25</v>
      </c>
      <c r="K107" s="2" t="str">
        <f t="shared" si="0"/>
        <v>qsub -q rcc-30d bt11.sh</v>
      </c>
    </row>
    <row r="108" spans="1:11">
      <c r="A108" t="s">
        <v>3</v>
      </c>
      <c r="C108" s="2" t="s">
        <v>37</v>
      </c>
      <c r="D108" s="2" t="s">
        <v>25</v>
      </c>
      <c r="K108" s="2" t="str">
        <f t="shared" si="0"/>
        <v>qsub -q rcc-30d bt12.sh</v>
      </c>
    </row>
    <row r="109" spans="1:11">
      <c r="A109" t="s">
        <v>3</v>
      </c>
      <c r="C109" s="2" t="s">
        <v>38</v>
      </c>
      <c r="D109" s="2" t="s">
        <v>25</v>
      </c>
      <c r="K109" s="2" t="str">
        <f t="shared" si="0"/>
        <v>qsub -q rcc-30d bt13.sh</v>
      </c>
    </row>
  </sheetData>
  <pageMargins left="0.75" right="0.75" top="1" bottom="1" header="0.5" footer="0.5"/>
  <ignoredErrors>
    <ignoredError sqref="I2:I12"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G13" sqref="G13"/>
    </sheetView>
  </sheetViews>
  <sheetFormatPr baseColWidth="10" defaultRowHeight="15" x14ac:dyDescent="0"/>
  <cols>
    <col min="1" max="1" width="14.33203125" bestFit="1" customWidth="1"/>
    <col min="2" max="2" width="23.1640625" bestFit="1" customWidth="1"/>
    <col min="3" max="5" width="24.1640625" bestFit="1" customWidth="1"/>
    <col min="6" max="6" width="3.5" bestFit="1" customWidth="1"/>
    <col min="7" max="7" width="111.6640625" customWidth="1"/>
  </cols>
  <sheetData>
    <row r="1" spans="1:7" s="6" customFormat="1">
      <c r="A1" s="6" t="s">
        <v>61</v>
      </c>
      <c r="B1" s="6" t="s">
        <v>53</v>
      </c>
      <c r="C1" s="6" t="s">
        <v>54</v>
      </c>
      <c r="D1" s="6" t="s">
        <v>55</v>
      </c>
      <c r="E1" s="6" t="s">
        <v>56</v>
      </c>
    </row>
    <row r="3" spans="1:7">
      <c r="A3" t="s">
        <v>0</v>
      </c>
      <c r="B3" t="s">
        <v>95</v>
      </c>
      <c r="C3" t="s">
        <v>40</v>
      </c>
      <c r="D3" t="s">
        <v>41</v>
      </c>
      <c r="E3" t="s">
        <v>42</v>
      </c>
      <c r="G3" t="str">
        <f>CONCATENATE(A3," ",B3," ",C3," ",D3," ",E3)</f>
        <v>samtools merge H3K4me3_wt.merged.bam H3K4me3_un_1.sorted.bam H3K4me3_un_2.sorted.bam H3K4me3_un_3.sorted.bam</v>
      </c>
    </row>
    <row r="5" spans="1:7">
      <c r="A5" t="s">
        <v>0</v>
      </c>
      <c r="B5" s="4" t="s">
        <v>60</v>
      </c>
      <c r="C5" s="4" t="s">
        <v>39</v>
      </c>
      <c r="D5" s="4" t="s">
        <v>50</v>
      </c>
      <c r="E5" s="4" t="s">
        <v>51</v>
      </c>
      <c r="G5" t="str">
        <f>CONCATENATE(A5," ",B5," ",C5," ",D5," ",E5)</f>
        <v>samtools merge H3K4me3_2d.merged.bam H3K4me3_2d_1.sorted.bam H3K4me3_2d_2.sorted.bam H3K4me3_2d_3.sorted.bam</v>
      </c>
    </row>
    <row r="7" spans="1:7">
      <c r="A7" t="s">
        <v>2</v>
      </c>
      <c r="B7" t="s">
        <v>88</v>
      </c>
      <c r="C7" t="s">
        <v>87</v>
      </c>
      <c r="G7" s="58" t="str">
        <f>CONCATENATE(A7," ",C7," ",B7)</f>
        <v>mv H3K4me3_4d.sorted.bam H3K4me3_4d.merged.bam</v>
      </c>
    </row>
    <row r="10" spans="1:7">
      <c r="B10" s="1"/>
      <c r="D10" t="s">
        <v>3</v>
      </c>
      <c r="E10" s="2" t="s">
        <v>102</v>
      </c>
      <c r="F10" s="2" t="s">
        <v>25</v>
      </c>
      <c r="G10" s="2" t="str">
        <f>CONCATENATE(D10," ",E10,F10)</f>
        <v>qsub -q rcc-30d merge1.sh</v>
      </c>
    </row>
    <row r="11" spans="1:7">
      <c r="B11" s="1"/>
      <c r="C11" s="2"/>
      <c r="D11" t="s">
        <v>3</v>
      </c>
      <c r="E11" s="2" t="s">
        <v>103</v>
      </c>
      <c r="F11" s="2" t="s">
        <v>25</v>
      </c>
      <c r="G11" s="2" t="str">
        <f>CONCATENATE(D11," ",E11,F11)</f>
        <v>qsub -q rcc-30d merge2.sh</v>
      </c>
    </row>
    <row r="13" spans="1:7">
      <c r="G13" t="s">
        <v>104</v>
      </c>
    </row>
    <row r="18" spans="1:7" s="7" customFormat="1"/>
    <row r="19" spans="1:7" s="7" customFormat="1"/>
    <row r="21" spans="1:7">
      <c r="A21" t="s">
        <v>0</v>
      </c>
      <c r="B21" t="s">
        <v>71</v>
      </c>
      <c r="C21" t="s">
        <v>47</v>
      </c>
      <c r="D21" t="s">
        <v>48</v>
      </c>
      <c r="E21" t="s">
        <v>49</v>
      </c>
      <c r="G21" t="str">
        <f>CONCATENATE(A21," ",B21," ",C21," ",D21," ",E21)</f>
        <v>samtools merge WCE_wt.merged.bam WCE_un_1.sorted.bam WCE_un_2.sorted.bam WCE_un_3.sorted.bam</v>
      </c>
    </row>
    <row r="23" spans="1:7">
      <c r="A23" t="s">
        <v>0</v>
      </c>
      <c r="B23" t="s">
        <v>59</v>
      </c>
      <c r="C23" t="s">
        <v>43</v>
      </c>
      <c r="D23" t="s">
        <v>44</v>
      </c>
      <c r="E23" t="s">
        <v>45</v>
      </c>
      <c r="G23" t="str">
        <f>CONCATENATE(A23," ",B23," ",C23," ",D23," ",E23)</f>
        <v>samtools merge WCE_2d.merged.bam WCE_2d_1.sorted.bam WCE_2d_2.sorted.bam WCE_2d_3.sorted.bam</v>
      </c>
    </row>
    <row r="25" spans="1:7">
      <c r="A25" t="s">
        <v>2</v>
      </c>
      <c r="B25" t="s">
        <v>46</v>
      </c>
      <c r="C25" t="s">
        <v>52</v>
      </c>
      <c r="G25" s="58" t="str">
        <f>CONCATENATE(A25," ",B25," ",C25)</f>
        <v>mv WCE_4d.sorted.bam WCE_4d.merged.bam</v>
      </c>
    </row>
    <row r="27" spans="1:7">
      <c r="D27" s="5"/>
    </row>
    <row r="28" spans="1:7">
      <c r="B28" s="1"/>
      <c r="C28" s="2"/>
      <c r="D28" s="2"/>
      <c r="E28" s="1"/>
      <c r="F28" s="1"/>
      <c r="G28" s="2"/>
    </row>
    <row r="29" spans="1:7">
      <c r="B29" s="1"/>
      <c r="C29" s="2"/>
      <c r="D29" s="2"/>
      <c r="E29" s="1"/>
      <c r="F29" s="1"/>
      <c r="G29" s="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pane ySplit="1" topLeftCell="A2" activePane="bottomLeft" state="frozen"/>
      <selection pane="bottomLeft" activeCell="O10" sqref="O10"/>
    </sheetView>
  </sheetViews>
  <sheetFormatPr baseColWidth="10" defaultRowHeight="12" x14ac:dyDescent="0"/>
  <cols>
    <col min="1" max="1" width="6.33203125" style="10" bestFit="1" customWidth="1"/>
    <col min="2" max="2" width="33.5" style="10" bestFit="1" customWidth="1"/>
    <col min="3" max="3" width="20.83203125" style="10" bestFit="1" customWidth="1"/>
    <col min="4" max="4" width="2.33203125" style="46" customWidth="1"/>
    <col min="5" max="5" width="19.5" style="10" bestFit="1" customWidth="1"/>
    <col min="6" max="6" width="5.5" style="47" customWidth="1"/>
    <col min="7" max="7" width="2.83203125" style="10" bestFit="1" customWidth="1"/>
    <col min="8" max="8" width="10" style="10" bestFit="1" customWidth="1"/>
    <col min="9" max="9" width="15.33203125" style="10" bestFit="1" customWidth="1"/>
    <col min="10" max="10" width="6" style="47" customWidth="1"/>
    <col min="11" max="11" width="7.33203125" style="22" bestFit="1" customWidth="1"/>
    <col min="12" max="12" width="19.1640625" style="19" bestFit="1" customWidth="1"/>
    <col min="13" max="13" width="8.5" style="22" bestFit="1" customWidth="1"/>
    <col min="14" max="14" width="7.33203125" style="23" bestFit="1" customWidth="1"/>
    <col min="15" max="16384" width="10.83203125" style="10"/>
  </cols>
  <sheetData>
    <row r="1" spans="1:16" ht="24">
      <c r="B1" s="11" t="s">
        <v>61</v>
      </c>
      <c r="C1" s="11" t="s">
        <v>62</v>
      </c>
      <c r="D1" s="44"/>
      <c r="E1" s="11" t="s">
        <v>63</v>
      </c>
      <c r="F1" s="44" t="s">
        <v>64</v>
      </c>
      <c r="G1" s="11"/>
      <c r="H1" s="11" t="s">
        <v>65</v>
      </c>
      <c r="I1" s="11" t="s">
        <v>66</v>
      </c>
      <c r="J1" s="44" t="s">
        <v>64</v>
      </c>
      <c r="K1" s="41" t="s">
        <v>67</v>
      </c>
      <c r="L1" s="39" t="s">
        <v>64</v>
      </c>
      <c r="M1" s="42" t="s">
        <v>68</v>
      </c>
    </row>
    <row r="2" spans="1:16">
      <c r="B2" s="40"/>
      <c r="C2" s="11"/>
      <c r="D2" s="44"/>
      <c r="E2" s="11"/>
      <c r="F2" s="44"/>
      <c r="G2" s="11"/>
      <c r="H2" s="11"/>
      <c r="I2" s="11"/>
      <c r="L2" s="39"/>
      <c r="M2" s="38"/>
    </row>
    <row r="3" spans="1:16" s="13" customFormat="1">
      <c r="A3" s="13" t="s">
        <v>69</v>
      </c>
      <c r="B3" s="40"/>
      <c r="C3" s="14"/>
      <c r="D3" s="44"/>
      <c r="E3" s="14"/>
      <c r="F3" s="44"/>
      <c r="G3" s="40"/>
      <c r="H3" s="14"/>
      <c r="I3" s="14"/>
      <c r="J3" s="47"/>
      <c r="K3" s="22"/>
      <c r="L3" s="39"/>
      <c r="M3" s="38"/>
      <c r="N3" s="38"/>
      <c r="O3" s="13" t="s">
        <v>57</v>
      </c>
    </row>
    <row r="4" spans="1:16" s="13" customFormat="1">
      <c r="A4" s="13" t="s">
        <v>63</v>
      </c>
      <c r="B4" s="40"/>
      <c r="C4" s="14"/>
      <c r="D4" s="44"/>
      <c r="E4" s="14"/>
      <c r="F4" s="44"/>
      <c r="G4" s="40"/>
      <c r="H4" s="14"/>
      <c r="I4" s="14"/>
      <c r="J4" s="47"/>
      <c r="K4" s="22"/>
      <c r="L4" s="39"/>
      <c r="M4" s="38"/>
      <c r="N4" s="38"/>
      <c r="O4" s="13" t="s">
        <v>58</v>
      </c>
    </row>
    <row r="5" spans="1:16" s="13" customFormat="1">
      <c r="B5" s="47" t="s">
        <v>176</v>
      </c>
      <c r="C5" s="15" t="s">
        <v>78</v>
      </c>
      <c r="D5" s="46" t="s">
        <v>70</v>
      </c>
      <c r="E5" s="13" t="s">
        <v>71</v>
      </c>
      <c r="F5" s="45" t="s">
        <v>72</v>
      </c>
      <c r="G5" s="21" t="s">
        <v>73</v>
      </c>
      <c r="H5" s="15" t="s">
        <v>81</v>
      </c>
      <c r="I5" s="15" t="s">
        <v>84</v>
      </c>
      <c r="J5" s="46" t="s">
        <v>74</v>
      </c>
      <c r="K5" s="22">
        <v>1E-4</v>
      </c>
      <c r="L5" s="20" t="s">
        <v>75</v>
      </c>
      <c r="M5" s="22">
        <f>K5*10</f>
        <v>1E-3</v>
      </c>
      <c r="N5" s="22"/>
      <c r="O5" s="18" t="str">
        <f>CONCATENATE(B5," ",C5," ",D5," ",E5," ",F5," ",G5," ",H5,I5," ",J5," ",K5," ",L5," ",M5)</f>
        <v>time python2.7 /usr/local/macs2/2.0.10.09132012/bin/macs2 callpeak -t  K4me3_wt.merged.bam -c WCE_wt.merged.bam -f BAM -g mm --keep-dup 1  -n K4me3_wt_pMinus4 -B --nomodel --shiftsize 200 -p 0.0001 --broad --broad-cutoff 0.001</v>
      </c>
      <c r="P5" s="16"/>
    </row>
    <row r="6" spans="1:16" s="13" customFormat="1">
      <c r="B6" s="47"/>
      <c r="D6" s="46"/>
      <c r="E6" s="17"/>
      <c r="F6" s="45"/>
      <c r="G6" s="21"/>
      <c r="I6" s="16"/>
      <c r="J6" s="46"/>
      <c r="K6" s="22"/>
      <c r="L6" s="20"/>
      <c r="M6" s="22"/>
      <c r="N6" s="22"/>
      <c r="O6" s="18" t="s">
        <v>58</v>
      </c>
      <c r="P6" s="16"/>
    </row>
    <row r="7" spans="1:16" s="13" customFormat="1">
      <c r="B7" s="47"/>
      <c r="D7" s="46"/>
      <c r="E7" s="17"/>
      <c r="F7" s="45"/>
      <c r="G7" s="21"/>
      <c r="I7" s="16"/>
      <c r="J7" s="46"/>
      <c r="K7" s="22"/>
      <c r="L7" s="20"/>
      <c r="M7" s="22"/>
      <c r="N7" s="22"/>
      <c r="O7" s="18"/>
      <c r="P7" s="16"/>
    </row>
    <row r="8" spans="1:16" s="13" customFormat="1">
      <c r="B8" s="47"/>
      <c r="D8" s="46"/>
      <c r="E8" s="17"/>
      <c r="F8" s="45"/>
      <c r="G8" s="21"/>
      <c r="I8" s="16"/>
      <c r="J8" s="46"/>
      <c r="K8" s="22"/>
      <c r="L8" s="20"/>
      <c r="M8" s="22"/>
      <c r="N8" s="22"/>
      <c r="O8" s="13" t="s">
        <v>57</v>
      </c>
      <c r="P8" s="16"/>
    </row>
    <row r="9" spans="1:16" s="13" customFormat="1">
      <c r="B9" s="47"/>
      <c r="D9" s="46"/>
      <c r="E9" s="17"/>
      <c r="F9" s="45"/>
      <c r="G9" s="21"/>
      <c r="I9" s="16"/>
      <c r="J9" s="46"/>
      <c r="K9" s="22"/>
      <c r="L9" s="20"/>
      <c r="M9" s="22"/>
      <c r="N9" s="22"/>
      <c r="O9" s="13" t="s">
        <v>58</v>
      </c>
      <c r="P9" s="16"/>
    </row>
    <row r="10" spans="1:16" s="13" customFormat="1">
      <c r="B10" s="47" t="s">
        <v>176</v>
      </c>
      <c r="C10" s="15" t="s">
        <v>79</v>
      </c>
      <c r="D10" s="46" t="s">
        <v>70</v>
      </c>
      <c r="E10" s="13" t="s">
        <v>59</v>
      </c>
      <c r="F10" s="45" t="s">
        <v>72</v>
      </c>
      <c r="G10" s="21" t="s">
        <v>73</v>
      </c>
      <c r="H10" s="15" t="s">
        <v>82</v>
      </c>
      <c r="I10" s="15" t="s">
        <v>84</v>
      </c>
      <c r="J10" s="46" t="s">
        <v>74</v>
      </c>
      <c r="K10" s="22">
        <v>1E-4</v>
      </c>
      <c r="L10" s="20" t="s">
        <v>75</v>
      </c>
      <c r="M10" s="22">
        <f>K10*10</f>
        <v>1E-3</v>
      </c>
      <c r="N10" s="22"/>
      <c r="O10" s="18" t="str">
        <f>CONCATENATE(B10," ",C10," ",D10," ",E10," ",F10," ",G10," ",H10,I10," ",J10," ",K10," ",L10," ",M10)</f>
        <v>time python2.7 /usr/local/macs2/2.0.10.09132012/bin/macs2 callpeak -t  K4me3_2d.merged.bam -c WCE_2d.merged.bam -f BAM -g mm --keep-dup 1  -n K4me3_2d_pMinus4 -B --nomodel --shiftsize 200 -p 0.0001 --broad --broad-cutoff 0.001</v>
      </c>
    </row>
    <row r="11" spans="1:16" s="13" customFormat="1">
      <c r="B11" s="47"/>
      <c r="C11" s="15"/>
      <c r="D11" s="46"/>
      <c r="E11" s="17"/>
      <c r="F11" s="45"/>
      <c r="G11" s="21"/>
      <c r="H11" s="15"/>
      <c r="I11" s="16"/>
      <c r="J11" s="46"/>
      <c r="K11" s="22"/>
      <c r="L11" s="20"/>
      <c r="M11" s="22"/>
      <c r="N11" s="22"/>
      <c r="O11" s="18" t="s">
        <v>58</v>
      </c>
    </row>
    <row r="12" spans="1:16" s="13" customFormat="1">
      <c r="B12" s="47"/>
      <c r="C12" s="15"/>
      <c r="D12" s="46"/>
      <c r="E12" s="17"/>
      <c r="F12" s="45"/>
      <c r="G12" s="21"/>
      <c r="H12" s="15"/>
      <c r="I12" s="16"/>
      <c r="J12" s="46"/>
      <c r="K12" s="22"/>
      <c r="L12" s="20"/>
      <c r="M12" s="22"/>
      <c r="N12" s="22"/>
      <c r="O12" s="18"/>
    </row>
    <row r="13" spans="1:16" s="13" customFormat="1">
      <c r="B13" s="47"/>
      <c r="C13" s="15"/>
      <c r="D13" s="46"/>
      <c r="E13" s="17"/>
      <c r="F13" s="45"/>
      <c r="G13" s="21"/>
      <c r="H13" s="15"/>
      <c r="I13" s="16"/>
      <c r="J13" s="46"/>
      <c r="K13" s="22"/>
      <c r="L13" s="20"/>
      <c r="M13" s="22"/>
      <c r="N13" s="22"/>
      <c r="O13" s="13" t="s">
        <v>57</v>
      </c>
    </row>
    <row r="14" spans="1:16" s="13" customFormat="1">
      <c r="B14" s="47"/>
      <c r="C14" s="15"/>
      <c r="D14" s="46"/>
      <c r="E14" s="17"/>
      <c r="F14" s="45"/>
      <c r="G14" s="21"/>
      <c r="H14" s="15"/>
      <c r="I14" s="16"/>
      <c r="J14" s="46"/>
      <c r="K14" s="22"/>
      <c r="L14" s="20"/>
      <c r="M14" s="22"/>
      <c r="N14" s="22"/>
      <c r="O14" s="13" t="s">
        <v>58</v>
      </c>
    </row>
    <row r="15" spans="1:16" s="13" customFormat="1">
      <c r="B15" s="47" t="s">
        <v>176</v>
      </c>
      <c r="C15" s="15" t="s">
        <v>80</v>
      </c>
      <c r="D15" s="46" t="s">
        <v>70</v>
      </c>
      <c r="E15" s="13" t="s">
        <v>52</v>
      </c>
      <c r="F15" s="45" t="s">
        <v>72</v>
      </c>
      <c r="G15" s="21" t="s">
        <v>73</v>
      </c>
      <c r="H15" s="15" t="s">
        <v>83</v>
      </c>
      <c r="I15" s="15" t="s">
        <v>84</v>
      </c>
      <c r="J15" s="46" t="s">
        <v>74</v>
      </c>
      <c r="K15" s="22">
        <v>1E-4</v>
      </c>
      <c r="L15" s="20" t="s">
        <v>75</v>
      </c>
      <c r="M15" s="22">
        <f>K15*10</f>
        <v>1E-3</v>
      </c>
      <c r="N15" s="22"/>
      <c r="O15" s="18" t="str">
        <f>CONCATENATE(B15," ",C15," ",D15," ",E15," ",F15," ",G15," ",H15,I15," ",J15," ",K15," ",L15," ",M15)</f>
        <v>time python2.7 /usr/local/macs2/2.0.10.09132012/bin/macs2 callpeak -t  K4me3_4d.merged.bam -c WCE_4d.merged.bam -f BAM -g mm --keep-dup 1  -n K4me3_4d_pMinus4 -B --nomodel --shiftsize 200 -p 0.0001 --broad --broad-cutoff 0.001</v>
      </c>
    </row>
    <row r="16" spans="1:16" s="13" customFormat="1">
      <c r="B16" s="47"/>
      <c r="D16" s="46"/>
      <c r="E16" s="17"/>
      <c r="F16" s="45"/>
      <c r="G16" s="21"/>
      <c r="I16" s="16"/>
      <c r="J16" s="47"/>
      <c r="K16" s="22"/>
      <c r="L16" s="20"/>
      <c r="M16" s="22"/>
      <c r="N16" s="22"/>
      <c r="O16" s="18" t="s">
        <v>58</v>
      </c>
    </row>
    <row r="17" spans="1:16" s="19" customFormat="1">
      <c r="B17" s="47"/>
      <c r="D17" s="46"/>
      <c r="E17" s="21"/>
      <c r="F17" s="45"/>
      <c r="G17" s="21"/>
      <c r="I17" s="20"/>
      <c r="J17" s="47"/>
      <c r="K17" s="22"/>
      <c r="L17" s="20"/>
      <c r="M17" s="22"/>
      <c r="N17" s="22"/>
      <c r="O17" s="23"/>
    </row>
    <row r="18" spans="1:16" s="26" customFormat="1">
      <c r="A18" s="26" t="s">
        <v>69</v>
      </c>
      <c r="B18" s="44"/>
      <c r="C18" s="53"/>
      <c r="D18" s="44"/>
      <c r="E18" s="52"/>
      <c r="F18" s="44"/>
      <c r="G18" s="27"/>
      <c r="H18" s="27"/>
      <c r="I18" s="27"/>
      <c r="J18" s="47"/>
      <c r="K18" s="22"/>
      <c r="L18" s="20"/>
      <c r="M18" s="39"/>
      <c r="N18" s="38"/>
      <c r="O18" s="26" t="s">
        <v>57</v>
      </c>
    </row>
    <row r="19" spans="1:16" s="26" customFormat="1">
      <c r="A19" s="26" t="s">
        <v>86</v>
      </c>
      <c r="B19" s="44"/>
      <c r="C19" s="53"/>
      <c r="D19" s="44"/>
      <c r="E19" s="52"/>
      <c r="F19" s="44"/>
      <c r="G19" s="27"/>
      <c r="H19" s="27"/>
      <c r="I19" s="27"/>
      <c r="J19" s="47"/>
      <c r="K19" s="22"/>
      <c r="L19" s="20"/>
      <c r="M19" s="39"/>
      <c r="N19" s="38"/>
      <c r="O19" s="26" t="s">
        <v>58</v>
      </c>
    </row>
    <row r="20" spans="1:16" s="26" customFormat="1">
      <c r="B20" s="47" t="s">
        <v>176</v>
      </c>
      <c r="C20" s="54" t="s">
        <v>78</v>
      </c>
      <c r="D20" s="46"/>
      <c r="E20" s="29"/>
      <c r="F20" s="45" t="s">
        <v>72</v>
      </c>
      <c r="G20" s="30" t="s">
        <v>73</v>
      </c>
      <c r="H20" s="31" t="s">
        <v>81</v>
      </c>
      <c r="I20" s="31" t="s">
        <v>85</v>
      </c>
      <c r="J20" s="46" t="s">
        <v>76</v>
      </c>
      <c r="K20" s="22">
        <v>1E-4</v>
      </c>
      <c r="L20" s="20" t="s">
        <v>77</v>
      </c>
      <c r="M20" s="20" t="s">
        <v>75</v>
      </c>
      <c r="N20" s="22">
        <f>K20*10</f>
        <v>1E-3</v>
      </c>
      <c r="O20" s="32" t="str">
        <f>CONCATENATE(B20," ",C20," ",D20," ",E20," ",F20," ",G20," ",H20,I20," ",J20," ",K20," ",L20," ",M20," ",N20)</f>
        <v>time python2.7 /usr/local/macs2/2.0.10.09132012/bin/macs2 callpeak -t  K4me3_wt.merged.bam   -f BAM -g mm --keep-dup 1  -n K4me3_wt_pMinus4_noWCE -B -p 0.0001 -m 3 100 --broad --broad-cutoff 0.001</v>
      </c>
      <c r="P20" s="28"/>
    </row>
    <row r="21" spans="1:16" s="26" customFormat="1">
      <c r="B21" s="47"/>
      <c r="C21" s="55"/>
      <c r="D21" s="46"/>
      <c r="E21" s="33"/>
      <c r="F21" s="45"/>
      <c r="G21" s="30"/>
      <c r="H21" s="28"/>
      <c r="I21" s="28"/>
      <c r="J21" s="46"/>
      <c r="K21" s="22"/>
      <c r="L21" s="20"/>
      <c r="M21" s="20"/>
      <c r="N21" s="22"/>
      <c r="O21" s="32" t="s">
        <v>58</v>
      </c>
      <c r="P21" s="28"/>
    </row>
    <row r="22" spans="1:16" s="26" customFormat="1">
      <c r="B22" s="47"/>
      <c r="C22" s="55"/>
      <c r="D22" s="46"/>
      <c r="E22" s="33"/>
      <c r="F22" s="45"/>
      <c r="G22" s="30"/>
      <c r="H22" s="28"/>
      <c r="I22" s="28"/>
      <c r="J22" s="46"/>
      <c r="K22" s="22"/>
      <c r="L22" s="20"/>
      <c r="M22" s="20"/>
      <c r="N22" s="22"/>
      <c r="O22" s="32"/>
      <c r="P22" s="28"/>
    </row>
    <row r="23" spans="1:16" s="26" customFormat="1">
      <c r="B23" s="47"/>
      <c r="C23" s="55"/>
      <c r="D23" s="46"/>
      <c r="E23" s="33"/>
      <c r="F23" s="45"/>
      <c r="G23" s="30"/>
      <c r="H23" s="28"/>
      <c r="I23" s="28"/>
      <c r="J23" s="47"/>
      <c r="K23" s="22"/>
      <c r="L23" s="20"/>
      <c r="M23" s="39"/>
      <c r="N23" s="38"/>
      <c r="O23" s="26" t="s">
        <v>57</v>
      </c>
    </row>
    <row r="24" spans="1:16" s="26" customFormat="1">
      <c r="B24" s="47"/>
      <c r="C24" s="55"/>
      <c r="D24" s="46"/>
      <c r="E24" s="33"/>
      <c r="F24" s="45"/>
      <c r="G24" s="30"/>
      <c r="H24" s="28"/>
      <c r="I24" s="28"/>
      <c r="J24" s="47"/>
      <c r="K24" s="22"/>
      <c r="L24" s="20"/>
      <c r="M24" s="39"/>
      <c r="N24" s="38"/>
      <c r="O24" s="26" t="s">
        <v>58</v>
      </c>
    </row>
    <row r="25" spans="1:16" s="26" customFormat="1">
      <c r="B25" s="47" t="s">
        <v>176</v>
      </c>
      <c r="C25" s="54" t="s">
        <v>79</v>
      </c>
      <c r="D25" s="46"/>
      <c r="E25" s="29"/>
      <c r="F25" s="45" t="s">
        <v>72</v>
      </c>
      <c r="G25" s="30" t="s">
        <v>73</v>
      </c>
      <c r="H25" s="31" t="s">
        <v>82</v>
      </c>
      <c r="I25" s="31" t="s">
        <v>85</v>
      </c>
      <c r="J25" s="46" t="s">
        <v>76</v>
      </c>
      <c r="K25" s="22">
        <v>1E-4</v>
      </c>
      <c r="L25" s="20" t="s">
        <v>77</v>
      </c>
      <c r="M25" s="20" t="s">
        <v>75</v>
      </c>
      <c r="N25" s="22">
        <f>K25*10</f>
        <v>1E-3</v>
      </c>
      <c r="O25" s="32" t="str">
        <f>CONCATENATE(B25," ",C25," ",D25," ",E25," ",F25," ",G25," ",H25,I25," ",J25," ",K25," ",L25," ",M25," ",N25)</f>
        <v>time python2.7 /usr/local/macs2/2.0.10.09132012/bin/macs2 callpeak -t  K4me3_2d.merged.bam   -f BAM -g mm --keep-dup 1  -n K4me3_2d_pMinus4_noWCE -B -p 0.0001 -m 3 100 --broad --broad-cutoff 0.001</v>
      </c>
      <c r="P25" s="28"/>
    </row>
    <row r="26" spans="1:16" s="26" customFormat="1">
      <c r="B26" s="47"/>
      <c r="C26" s="54"/>
      <c r="D26" s="46"/>
      <c r="E26" s="33"/>
      <c r="F26" s="45"/>
      <c r="G26" s="30"/>
      <c r="H26" s="28"/>
      <c r="I26" s="28"/>
      <c r="J26" s="46"/>
      <c r="K26" s="22"/>
      <c r="L26" s="20"/>
      <c r="M26" s="20"/>
      <c r="N26" s="22"/>
      <c r="O26" s="32" t="s">
        <v>58</v>
      </c>
      <c r="P26" s="28"/>
    </row>
    <row r="27" spans="1:16" s="26" customFormat="1">
      <c r="B27" s="47"/>
      <c r="C27" s="54"/>
      <c r="D27" s="46"/>
      <c r="E27" s="33"/>
      <c r="F27" s="45"/>
      <c r="G27" s="30"/>
      <c r="H27" s="28"/>
      <c r="I27" s="28"/>
      <c r="J27" s="46"/>
      <c r="K27" s="22"/>
      <c r="L27" s="20"/>
      <c r="M27" s="20"/>
      <c r="N27" s="22"/>
      <c r="O27" s="32"/>
    </row>
    <row r="28" spans="1:16" s="26" customFormat="1">
      <c r="B28" s="47"/>
      <c r="C28" s="54"/>
      <c r="D28" s="46"/>
      <c r="E28" s="33"/>
      <c r="F28" s="45"/>
      <c r="G28" s="30"/>
      <c r="H28" s="28"/>
      <c r="I28" s="28"/>
      <c r="J28" s="47"/>
      <c r="K28" s="22"/>
      <c r="L28" s="20"/>
      <c r="M28" s="39"/>
      <c r="N28" s="38"/>
      <c r="O28" s="26" t="s">
        <v>57</v>
      </c>
    </row>
    <row r="29" spans="1:16" s="26" customFormat="1">
      <c r="B29" s="47"/>
      <c r="C29" s="54"/>
      <c r="D29" s="46"/>
      <c r="E29" s="33"/>
      <c r="F29" s="45"/>
      <c r="G29" s="30"/>
      <c r="H29" s="28"/>
      <c r="I29" s="28"/>
      <c r="J29" s="47"/>
      <c r="K29" s="22"/>
      <c r="L29" s="20"/>
      <c r="M29" s="39"/>
      <c r="N29" s="38"/>
      <c r="O29" s="26" t="s">
        <v>58</v>
      </c>
    </row>
    <row r="30" spans="1:16" s="26" customFormat="1">
      <c r="B30" s="47" t="s">
        <v>176</v>
      </c>
      <c r="C30" s="55" t="s">
        <v>80</v>
      </c>
      <c r="D30" s="46"/>
      <c r="E30" s="29"/>
      <c r="F30" s="45" t="s">
        <v>72</v>
      </c>
      <c r="G30" s="30" t="s">
        <v>73</v>
      </c>
      <c r="H30" s="28" t="s">
        <v>83</v>
      </c>
      <c r="I30" s="31" t="s">
        <v>85</v>
      </c>
      <c r="J30" s="46" t="s">
        <v>76</v>
      </c>
      <c r="K30" s="22">
        <v>1E-4</v>
      </c>
      <c r="L30" s="20" t="s">
        <v>77</v>
      </c>
      <c r="M30" s="20" t="s">
        <v>75</v>
      </c>
      <c r="N30" s="22">
        <f>K30*10</f>
        <v>1E-3</v>
      </c>
      <c r="O30" s="32" t="str">
        <f>CONCATENATE(B30," ",C30," ",D30," ",E30," ",F30," ",G30," ",H30,I30," ",J30," ",K30," ",L30," ",M30," ",N30)</f>
        <v>time python2.7 /usr/local/macs2/2.0.10.09132012/bin/macs2 callpeak -t  K4me3_4d.merged.bam   -f BAM -g mm --keep-dup 1  -n K4me3_4d_pMinus4_noWCE -B -p 0.0001 -m 3 100 --broad --broad-cutoff 0.001</v>
      </c>
      <c r="P30" s="28"/>
    </row>
    <row r="31" spans="1:16" s="26" customFormat="1">
      <c r="B31" s="19"/>
      <c r="C31" s="55"/>
      <c r="D31" s="46"/>
      <c r="E31" s="33"/>
      <c r="F31" s="45"/>
      <c r="G31" s="30"/>
      <c r="H31" s="28"/>
      <c r="I31" s="28"/>
      <c r="J31" s="46"/>
      <c r="K31" s="22"/>
      <c r="L31" s="20"/>
      <c r="M31" s="20"/>
      <c r="N31" s="22"/>
      <c r="O31" s="32" t="s">
        <v>58</v>
      </c>
      <c r="P31" s="28"/>
    </row>
    <row r="32" spans="1:16">
      <c r="B32" s="43"/>
      <c r="E32" s="25"/>
      <c r="F32" s="45"/>
      <c r="G32" s="25"/>
      <c r="H32" s="24"/>
      <c r="I32" s="24"/>
      <c r="L32" s="20"/>
    </row>
    <row r="33" spans="2:15">
      <c r="B33" s="34"/>
      <c r="E33" s="25"/>
      <c r="F33" s="45"/>
      <c r="G33" s="25"/>
      <c r="H33" s="24"/>
      <c r="I33" s="24"/>
      <c r="L33" s="20"/>
    </row>
    <row r="34" spans="2:15">
      <c r="B34" s="10" t="s">
        <v>3</v>
      </c>
      <c r="C34" s="10" t="s">
        <v>97</v>
      </c>
      <c r="D34" s="46" t="s">
        <v>25</v>
      </c>
      <c r="E34" s="35" t="str">
        <f>CONCATENATE(B34," ",C34,D34)</f>
        <v>qsub -q rcc-30d macs1.sh</v>
      </c>
      <c r="F34" s="45"/>
      <c r="G34" s="25"/>
      <c r="H34" s="24"/>
      <c r="I34" s="24"/>
      <c r="L34" s="20"/>
    </row>
    <row r="35" spans="2:15">
      <c r="B35" s="10" t="s">
        <v>3</v>
      </c>
      <c r="C35" s="10" t="s">
        <v>96</v>
      </c>
      <c r="D35" s="46" t="s">
        <v>25</v>
      </c>
      <c r="E35" s="35" t="str">
        <f>CONCATENATE(B35," ",C35,D35)</f>
        <v>qsub -q rcc-30d macs2.sh</v>
      </c>
      <c r="F35" s="46"/>
      <c r="G35" s="24"/>
      <c r="H35" s="24"/>
      <c r="I35" s="24"/>
    </row>
    <row r="36" spans="2:15">
      <c r="B36" s="10" t="s">
        <v>3</v>
      </c>
      <c r="C36" s="10" t="s">
        <v>98</v>
      </c>
      <c r="D36" s="46" t="s">
        <v>25</v>
      </c>
      <c r="E36" s="35" t="str">
        <f>CONCATENATE(B36," ",C36,D36)</f>
        <v>qsub -q rcc-30d macs3.sh</v>
      </c>
      <c r="F36" s="46"/>
      <c r="G36" s="24"/>
      <c r="H36" s="24"/>
      <c r="I36" s="24"/>
      <c r="L36" s="20"/>
    </row>
    <row r="37" spans="2:15">
      <c r="B37" s="10" t="s">
        <v>3</v>
      </c>
      <c r="C37" s="10" t="s">
        <v>99</v>
      </c>
      <c r="D37" s="46" t="s">
        <v>25</v>
      </c>
      <c r="E37" s="35" t="str">
        <f>CONCATENATE(B37," ",C37,D37)</f>
        <v>qsub -q rcc-30d macs4.sh</v>
      </c>
      <c r="F37" s="46"/>
      <c r="G37" s="24"/>
      <c r="H37" s="24"/>
      <c r="I37" s="24"/>
      <c r="L37" s="20"/>
    </row>
    <row r="38" spans="2:15">
      <c r="B38" s="10" t="s">
        <v>3</v>
      </c>
      <c r="C38" s="10" t="s">
        <v>100</v>
      </c>
      <c r="D38" s="46" t="s">
        <v>25</v>
      </c>
      <c r="E38" s="35" t="str">
        <f>CONCATENATE(B38," ",C38,D38)</f>
        <v>qsub -q rcc-30d macs5.sh</v>
      </c>
      <c r="F38" s="46"/>
      <c r="G38" s="24"/>
      <c r="H38" s="24"/>
      <c r="I38" s="24"/>
      <c r="L38" s="20"/>
    </row>
    <row r="39" spans="2:15">
      <c r="B39" s="10" t="s">
        <v>3</v>
      </c>
      <c r="C39" s="10" t="s">
        <v>101</v>
      </c>
      <c r="D39" s="46" t="s">
        <v>25</v>
      </c>
      <c r="E39" s="35" t="str">
        <f t="shared" ref="E39" si="0">CONCATENATE(B39," ",C39,D39)</f>
        <v>qsub -q rcc-30d macs6.sh</v>
      </c>
      <c r="F39" s="46"/>
      <c r="G39" s="24"/>
      <c r="H39" s="24"/>
      <c r="I39" s="24"/>
      <c r="L39" s="20"/>
    </row>
    <row r="40" spans="2:15" s="12" customFormat="1">
      <c r="B40" s="10"/>
      <c r="C40" s="10"/>
      <c r="D40" s="46"/>
      <c r="E40" s="24"/>
      <c r="F40" s="46"/>
      <c r="G40" s="24"/>
      <c r="H40" s="24"/>
      <c r="I40" s="24"/>
      <c r="J40" s="47"/>
      <c r="K40" s="22"/>
      <c r="L40" s="19"/>
      <c r="M40" s="22"/>
      <c r="N40" s="23"/>
      <c r="O40" s="10"/>
    </row>
    <row r="41" spans="2:15" s="12" customFormat="1">
      <c r="B41" s="10"/>
      <c r="C41" s="10"/>
      <c r="D41" s="46"/>
      <c r="E41" s="24"/>
      <c r="F41" s="46"/>
      <c r="G41" s="24"/>
      <c r="H41" s="24"/>
      <c r="I41" s="24"/>
      <c r="J41" s="47"/>
      <c r="K41" s="22"/>
      <c r="L41" s="19"/>
      <c r="M41" s="22"/>
      <c r="N41" s="23"/>
      <c r="O41" s="10"/>
    </row>
    <row r="42" spans="2:15" s="12" customFormat="1">
      <c r="B42" s="10"/>
      <c r="C42" s="10"/>
      <c r="D42" s="46"/>
      <c r="E42" s="24"/>
      <c r="F42" s="46"/>
      <c r="G42" s="24"/>
      <c r="H42" s="24"/>
      <c r="I42" s="24"/>
      <c r="J42" s="47"/>
      <c r="K42" s="22"/>
      <c r="L42" s="19"/>
      <c r="M42" s="22"/>
      <c r="N42" s="23"/>
      <c r="O42" s="10"/>
    </row>
    <row r="43" spans="2:15" s="12" customFormat="1">
      <c r="B43" s="10"/>
      <c r="C43" s="10"/>
      <c r="D43" s="46"/>
      <c r="E43" s="24"/>
      <c r="F43" s="46"/>
      <c r="G43" s="24"/>
      <c r="H43" s="24"/>
      <c r="I43" s="24"/>
      <c r="J43" s="47"/>
      <c r="K43" s="22"/>
      <c r="L43" s="19"/>
      <c r="M43" s="22"/>
      <c r="N43" s="23"/>
      <c r="O43" s="10"/>
    </row>
    <row r="44" spans="2:15" s="12" customFormat="1">
      <c r="B44" s="10"/>
      <c r="C44" s="10"/>
      <c r="D44" s="46"/>
      <c r="E44" s="24"/>
      <c r="F44" s="46"/>
      <c r="G44" s="24"/>
      <c r="H44" s="24"/>
      <c r="I44" s="24"/>
      <c r="J44" s="47"/>
      <c r="K44" s="22"/>
      <c r="L44" s="19"/>
      <c r="M44" s="22"/>
      <c r="N44" s="23"/>
      <c r="O44" s="10"/>
    </row>
    <row r="45" spans="2:15" s="12" customFormat="1">
      <c r="B45" s="10"/>
      <c r="C45" s="10"/>
      <c r="D45" s="46"/>
      <c r="E45" s="24"/>
      <c r="F45" s="46"/>
      <c r="G45" s="24"/>
      <c r="H45" s="24"/>
      <c r="I45" s="24"/>
      <c r="J45" s="47"/>
      <c r="K45" s="22"/>
      <c r="L45" s="19"/>
      <c r="M45" s="22"/>
      <c r="N45" s="23"/>
      <c r="O45" s="10"/>
    </row>
    <row r="46" spans="2:15" s="12" customFormat="1">
      <c r="B46" s="10"/>
      <c r="C46" s="10"/>
      <c r="D46" s="46"/>
      <c r="E46" s="24"/>
      <c r="F46" s="46"/>
      <c r="G46" s="24"/>
      <c r="H46" s="24"/>
      <c r="I46" s="24"/>
      <c r="J46" s="47"/>
      <c r="K46" s="22"/>
      <c r="L46" s="19"/>
      <c r="M46" s="22"/>
      <c r="N46" s="23"/>
      <c r="O46" s="10"/>
    </row>
    <row r="47" spans="2:15" s="12" customFormat="1">
      <c r="B47" s="10"/>
      <c r="C47" s="10"/>
      <c r="D47" s="46"/>
      <c r="E47" s="24"/>
      <c r="F47" s="46"/>
      <c r="G47" s="24"/>
      <c r="H47" s="24"/>
      <c r="I47" s="24"/>
      <c r="J47" s="47"/>
      <c r="K47" s="22"/>
      <c r="L47" s="19"/>
      <c r="M47" s="22"/>
      <c r="N47" s="23"/>
      <c r="O47" s="10"/>
    </row>
    <row r="48" spans="2:15" s="12" customFormat="1">
      <c r="B48" s="10"/>
      <c r="C48" s="10"/>
      <c r="D48" s="46"/>
      <c r="E48" s="24"/>
      <c r="F48" s="46"/>
      <c r="G48" s="24"/>
      <c r="H48" s="24"/>
      <c r="I48" s="24"/>
      <c r="J48" s="47"/>
      <c r="K48" s="22"/>
      <c r="L48" s="19"/>
      <c r="M48" s="22"/>
      <c r="N48" s="23"/>
      <c r="O48" s="10"/>
    </row>
    <row r="49" spans="2:15" s="12" customFormat="1">
      <c r="B49" s="10"/>
      <c r="C49" s="10"/>
      <c r="D49" s="46"/>
      <c r="E49" s="24"/>
      <c r="F49" s="46"/>
      <c r="G49" s="24"/>
      <c r="H49" s="24"/>
      <c r="I49" s="24"/>
      <c r="J49" s="47"/>
      <c r="K49" s="22"/>
      <c r="L49" s="19"/>
      <c r="M49" s="22"/>
      <c r="N49" s="23"/>
      <c r="O49" s="10"/>
    </row>
    <row r="50" spans="2:15">
      <c r="E50" s="24"/>
      <c r="F50" s="46"/>
      <c r="G50" s="24"/>
      <c r="H50" s="24"/>
      <c r="I50" s="24"/>
    </row>
    <row r="51" spans="2:15">
      <c r="E51" s="24"/>
      <c r="F51" s="46"/>
      <c r="G51" s="24"/>
      <c r="H51" s="24"/>
      <c r="I51" s="24"/>
    </row>
    <row r="52" spans="2:15">
      <c r="E52" s="24"/>
      <c r="F52" s="46"/>
      <c r="G52" s="24"/>
      <c r="H52" s="24"/>
      <c r="I52" s="24"/>
    </row>
    <row r="53" spans="2:15">
      <c r="E53" s="24"/>
      <c r="F53" s="46"/>
      <c r="G53" s="24"/>
      <c r="H53" s="24"/>
      <c r="I53" s="24"/>
    </row>
    <row r="54" spans="2:15">
      <c r="E54" s="24"/>
      <c r="F54" s="46"/>
      <c r="G54" s="24"/>
      <c r="H54" s="24"/>
      <c r="I54" s="24"/>
    </row>
    <row r="55" spans="2:15">
      <c r="E55" s="24"/>
      <c r="F55" s="46"/>
      <c r="G55" s="24"/>
      <c r="H55" s="24"/>
      <c r="I55" s="24"/>
    </row>
    <row r="56" spans="2:15">
      <c r="E56" s="24"/>
      <c r="F56" s="46"/>
      <c r="G56" s="24"/>
      <c r="H56" s="24"/>
      <c r="I56" s="24"/>
    </row>
    <row r="57" spans="2:15">
      <c r="E57" s="24"/>
      <c r="F57" s="46"/>
      <c r="G57" s="24"/>
      <c r="H57" s="24"/>
      <c r="I57" s="24"/>
    </row>
    <row r="58" spans="2:15">
      <c r="E58" s="24"/>
      <c r="F58" s="46"/>
      <c r="G58" s="24"/>
      <c r="H58" s="24"/>
      <c r="I58" s="24"/>
    </row>
  </sheetData>
  <dataConsolid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A29" sqref="A29"/>
    </sheetView>
  </sheetViews>
  <sheetFormatPr baseColWidth="10" defaultRowHeight="12" x14ac:dyDescent="0"/>
  <cols>
    <col min="1" max="1" width="2.5" style="10" customWidth="1"/>
    <col min="2" max="2" width="3" style="65" customWidth="1"/>
    <col min="3" max="3" width="4.5" style="19" customWidth="1"/>
    <col min="4" max="5" width="23.33203125" style="71" bestFit="1" customWidth="1"/>
    <col min="6" max="6" width="3.33203125" style="65" customWidth="1"/>
    <col min="7" max="7" width="21.83203125" style="65" customWidth="1"/>
    <col min="8" max="9" width="4.33203125" style="65" customWidth="1"/>
    <col min="10" max="10" width="25.83203125" style="65" customWidth="1"/>
    <col min="11" max="11" width="149.5" style="10" bestFit="1" customWidth="1"/>
    <col min="12" max="16384" width="10.83203125" style="10"/>
  </cols>
  <sheetData>
    <row r="1" spans="1:11">
      <c r="D1" s="66" t="s">
        <v>114</v>
      </c>
      <c r="E1" s="66" t="s">
        <v>115</v>
      </c>
      <c r="J1" s="67" t="s">
        <v>116</v>
      </c>
    </row>
    <row r="2" spans="1:11">
      <c r="D2" s="19"/>
      <c r="E2" s="19"/>
      <c r="J2" s="68" t="s">
        <v>117</v>
      </c>
      <c r="K2" s="24" t="s">
        <v>118</v>
      </c>
    </row>
    <row r="3" spans="1:11">
      <c r="A3" s="69" t="s">
        <v>119</v>
      </c>
      <c r="C3" s="29" t="s">
        <v>180</v>
      </c>
      <c r="D3" s="29" t="s">
        <v>169</v>
      </c>
      <c r="E3" s="29" t="s">
        <v>169</v>
      </c>
      <c r="J3" s="65" t="s">
        <v>120</v>
      </c>
      <c r="K3" s="10" t="s">
        <v>92</v>
      </c>
    </row>
    <row r="4" spans="1:11">
      <c r="A4" s="19">
        <v>1</v>
      </c>
      <c r="B4" s="65" t="s">
        <v>121</v>
      </c>
      <c r="C4" s="19" t="str">
        <f>CONCATENATE(A4,B4)</f>
        <v>1.R</v>
      </c>
      <c r="D4" s="10" t="s">
        <v>166</v>
      </c>
      <c r="E4" s="10" t="s">
        <v>166</v>
      </c>
      <c r="G4" s="65" t="s">
        <v>122</v>
      </c>
      <c r="H4" s="65" t="s">
        <v>123</v>
      </c>
      <c r="J4" s="70" t="str">
        <f>CONCATENATE(E3,G4,D3,H4)</f>
        <v>K4me3_wt_pMinus4_noWCE_broad_peaks.bed = read.table("K4me3_wt_pMinus4_noWCE_broad_peaks.bed", header=FALSE)</v>
      </c>
      <c r="K4" s="10" t="str">
        <f>J4</f>
        <v>K4me3_wt_pMinus4_noWCE_broad_peaks.bed = read.table("K4me3_wt_pMinus4_noWCE_broad_peaks.bed", header=FALSE)</v>
      </c>
    </row>
    <row r="5" spans="1:11">
      <c r="A5" s="19">
        <v>2</v>
      </c>
      <c r="B5" s="65" t="s">
        <v>121</v>
      </c>
      <c r="C5" s="19" t="str">
        <f t="shared" ref="C5:C9" si="0">CONCATENATE(A5,B5)</f>
        <v>2.R</v>
      </c>
      <c r="D5" s="10" t="s">
        <v>167</v>
      </c>
      <c r="E5" s="10" t="s">
        <v>167</v>
      </c>
      <c r="G5" s="65" t="s">
        <v>124</v>
      </c>
      <c r="H5" s="65" t="s">
        <v>125</v>
      </c>
      <c r="J5" s="70" t="str">
        <f>CONCATENATE(E3,G5,D3,H5)</f>
        <v>K4me3_wt_pMinus4_noWCE_peaks.encodePeak = read.table("K4me3_wt_pMinus4_noWCE_peaks.encodePeak", header=FALSE)</v>
      </c>
      <c r="K5" s="10" t="str">
        <f>J5</f>
        <v>K4me3_wt_pMinus4_noWCE_peaks.encodePeak = read.table("K4me3_wt_pMinus4_noWCE_peaks.encodePeak", header=FALSE)</v>
      </c>
    </row>
    <row r="6" spans="1:11">
      <c r="A6" s="19">
        <v>3</v>
      </c>
      <c r="B6" s="65" t="s">
        <v>121</v>
      </c>
      <c r="C6" s="19" t="str">
        <f t="shared" si="0"/>
        <v>3.R</v>
      </c>
      <c r="D6" s="75" t="s">
        <v>168</v>
      </c>
      <c r="E6" s="75" t="s">
        <v>168</v>
      </c>
      <c r="J6" s="65" t="s">
        <v>92</v>
      </c>
      <c r="K6" s="10" t="s">
        <v>92</v>
      </c>
    </row>
    <row r="7" spans="1:11">
      <c r="A7" s="19">
        <v>4</v>
      </c>
      <c r="B7" s="65" t="s">
        <v>121</v>
      </c>
      <c r="C7" s="19" t="str">
        <f t="shared" si="0"/>
        <v>4.R</v>
      </c>
      <c r="D7" s="10" t="s">
        <v>169</v>
      </c>
      <c r="E7" s="10" t="s">
        <v>169</v>
      </c>
      <c r="J7" s="65" t="s">
        <v>126</v>
      </c>
      <c r="K7" s="10" t="s">
        <v>92</v>
      </c>
    </row>
    <row r="8" spans="1:11">
      <c r="A8" s="19">
        <v>5</v>
      </c>
      <c r="B8" s="65" t="s">
        <v>121</v>
      </c>
      <c r="C8" s="19" t="str">
        <f t="shared" si="0"/>
        <v>5.R</v>
      </c>
      <c r="D8" s="75" t="s">
        <v>170</v>
      </c>
      <c r="E8" s="75" t="s">
        <v>170</v>
      </c>
      <c r="G8" s="65" t="s">
        <v>127</v>
      </c>
      <c r="H8" s="65" t="s">
        <v>128</v>
      </c>
      <c r="J8" s="70" t="str">
        <f>CONCATENATE(E3,G8,E3,H8)</f>
        <v>K4me3_wt_pMinus4_noWCE_broad_peaks.bed = K4me3_wt_pMinus4_noWCE_broad_peaks.bed[,c(1:5)]</v>
      </c>
      <c r="K8" s="10" t="str">
        <f>J8</f>
        <v>K4me3_wt_pMinus4_noWCE_broad_peaks.bed = K4me3_wt_pMinus4_noWCE_broad_peaks.bed[,c(1:5)]</v>
      </c>
    </row>
    <row r="9" spans="1:11">
      <c r="A9" s="19">
        <v>6</v>
      </c>
      <c r="B9" s="65" t="s">
        <v>121</v>
      </c>
      <c r="C9" s="19" t="str">
        <f t="shared" si="0"/>
        <v>6.R</v>
      </c>
      <c r="D9" s="75" t="s">
        <v>171</v>
      </c>
      <c r="E9" s="75" t="s">
        <v>171</v>
      </c>
      <c r="J9" s="65" t="s">
        <v>92</v>
      </c>
      <c r="K9" s="10" t="s">
        <v>92</v>
      </c>
    </row>
    <row r="10" spans="1:11">
      <c r="C10" s="10"/>
      <c r="D10" s="10"/>
      <c r="E10" s="10"/>
      <c r="J10" s="65" t="s">
        <v>129</v>
      </c>
      <c r="K10" s="10" t="s">
        <v>92</v>
      </c>
    </row>
    <row r="11" spans="1:11">
      <c r="G11" s="65" t="s">
        <v>130</v>
      </c>
      <c r="H11" s="65" t="s">
        <v>131</v>
      </c>
      <c r="J11" s="70" t="str">
        <f>CONCATENATE(E3,G11,E3,H11)</f>
        <v>K4me3_wt_pMinus4_noWCE_peaks.encodePeak = K4me3_wt_pMinus4_noWCE_peaks.encodePeak[,c(1:4,7)]</v>
      </c>
      <c r="K11" s="10" t="str">
        <f>J11</f>
        <v>K4me3_wt_pMinus4_noWCE_peaks.encodePeak = K4me3_wt_pMinus4_noWCE_peaks.encodePeak[,c(1:4,7)]</v>
      </c>
    </row>
    <row r="12" spans="1:11">
      <c r="J12" s="65" t="s">
        <v>92</v>
      </c>
      <c r="K12" s="10" t="s">
        <v>92</v>
      </c>
    </row>
    <row r="13" spans="1:11">
      <c r="E13" s="10"/>
      <c r="J13" s="65" t="s">
        <v>132</v>
      </c>
      <c r="K13" s="10" t="s">
        <v>92</v>
      </c>
    </row>
    <row r="14" spans="1:11">
      <c r="F14" s="65" t="s">
        <v>133</v>
      </c>
      <c r="G14" s="65" t="s">
        <v>134</v>
      </c>
      <c r="H14" s="65" t="s">
        <v>135</v>
      </c>
      <c r="J14" s="70" t="str">
        <f>CONCATENATE(F14,E3,G14,E3,H14)</f>
        <v>write.table(K4me3_wt_pMinus4_noWCE_broad_peaks.bed, file = "K4me3_wt_pMinus4_noWCE_broad_peaks.bed", sep = "\t", row.names = FALSE, col.names = FALSE, quote = FALSE)</v>
      </c>
      <c r="K14" s="10" t="str">
        <f>J14</f>
        <v>write.table(K4me3_wt_pMinus4_noWCE_broad_peaks.bed, file = "K4me3_wt_pMinus4_noWCE_broad_peaks.bed", sep = "\t", row.names = FALSE, col.names = FALSE, quote = FALSE)</v>
      </c>
    </row>
    <row r="15" spans="1:11">
      <c r="F15" s="65" t="s">
        <v>133</v>
      </c>
      <c r="G15" s="65" t="s">
        <v>136</v>
      </c>
      <c r="H15" s="65" t="s">
        <v>137</v>
      </c>
      <c r="J15" s="70" t="str">
        <f>CONCATENATE(F15,E3,G15,E3,H15)</f>
        <v>write.table(K4me3_wt_pMinus4_noWCE_peaks.encodePeak, file = "K4me3_wt_pMinus4_noWCE_peaks_ENCODEpeak.bed", sep = "\t", row.names = FALSE, col.names = FALSE, quote = FALSE)</v>
      </c>
      <c r="K15" s="10" t="str">
        <f>J15</f>
        <v>write.table(K4me3_wt_pMinus4_noWCE_peaks.encodePeak, file = "K4me3_wt_pMinus4_noWCE_peaks_ENCODEpeak.bed", sep = "\t", row.names = FALSE, col.names = FALSE, quote = FALSE)</v>
      </c>
    </row>
    <row r="16" spans="1:11">
      <c r="J16" s="65" t="s">
        <v>92</v>
      </c>
      <c r="K16" s="10" t="s">
        <v>92</v>
      </c>
    </row>
    <row r="17" spans="4:11">
      <c r="J17" s="65" t="s">
        <v>138</v>
      </c>
      <c r="K17" s="10" t="s">
        <v>138</v>
      </c>
    </row>
    <row r="21" spans="4:11">
      <c r="K21" s="78" t="s">
        <v>175</v>
      </c>
    </row>
    <row r="22" spans="4:11">
      <c r="I22" s="65" t="s">
        <v>163</v>
      </c>
      <c r="J22" s="19">
        <v>1</v>
      </c>
      <c r="K22" s="10" t="str">
        <f>CONCATENATE($I$22,C4)</f>
        <v>/usr/local/R/3.0.2/bin/R CMD BATCH 1.R</v>
      </c>
    </row>
    <row r="23" spans="4:11">
      <c r="D23" s="79" t="s">
        <v>178</v>
      </c>
      <c r="E23" s="65" t="s">
        <v>139</v>
      </c>
      <c r="F23" s="65" t="s">
        <v>140</v>
      </c>
      <c r="G23" s="65" t="s">
        <v>141</v>
      </c>
      <c r="H23" s="10"/>
      <c r="I23" s="65" t="s">
        <v>163</v>
      </c>
      <c r="J23" s="19">
        <v>2</v>
      </c>
      <c r="K23" s="10" t="str">
        <f t="shared" ref="K23:K27" si="1">CONCATENATE($I$22,C5)</f>
        <v>/usr/local/R/3.0.2/bin/R CMD BATCH 2.R</v>
      </c>
    </row>
    <row r="24" spans="4:11">
      <c r="I24" s="65" t="s">
        <v>163</v>
      </c>
      <c r="J24" s="19">
        <v>3</v>
      </c>
      <c r="K24" s="10" t="str">
        <f>CONCATENATE($I$22,C6)</f>
        <v>/usr/local/R/3.0.2/bin/R CMD BATCH 3.R</v>
      </c>
    </row>
    <row r="25" spans="4:11">
      <c r="I25" s="65" t="s">
        <v>163</v>
      </c>
      <c r="J25" s="19">
        <v>4</v>
      </c>
      <c r="K25" s="10" t="str">
        <f t="shared" si="1"/>
        <v>/usr/local/R/3.0.2/bin/R CMD BATCH 4.R</v>
      </c>
    </row>
    <row r="26" spans="4:11">
      <c r="I26" s="65" t="s">
        <v>163</v>
      </c>
      <c r="J26" s="19">
        <v>5</v>
      </c>
      <c r="K26" s="10" t="str">
        <f t="shared" si="1"/>
        <v>/usr/local/R/3.0.2/bin/R CMD BATCH 5.R</v>
      </c>
    </row>
    <row r="27" spans="4:11">
      <c r="I27" s="65" t="s">
        <v>163</v>
      </c>
      <c r="J27" s="19">
        <v>6</v>
      </c>
      <c r="K27" s="10" t="str">
        <f t="shared" si="1"/>
        <v>/usr/local/R/3.0.2/bin/R CMD BATCH 6.R</v>
      </c>
    </row>
    <row r="28" spans="4:11">
      <c r="J28" s="19"/>
    </row>
    <row r="29" spans="4:11">
      <c r="J29" s="19"/>
    </row>
    <row r="30" spans="4:11">
      <c r="J30" s="19"/>
    </row>
    <row r="31" spans="4:11">
      <c r="J31" s="19"/>
    </row>
    <row r="32" spans="4:11">
      <c r="K32" s="78" t="s">
        <v>174</v>
      </c>
    </row>
    <row r="33" spans="10:11">
      <c r="K33" s="65" t="str">
        <f t="shared" ref="K33:K38" si="2">CONCATENATE($D$23,E4,$E$23,E4,$F$23,E4,$G$23)</f>
        <v>/usr/local/bedtools/latest/bin/bedtools intersect -a K4me3_wt_pMinus4_broad_peaks.bed -b K4me3_wt_pMinus4_peaks_ENCODEpeak.bed -wa -wb &gt; K4me3_wt_pMinus4_ENCODEandBROAD.bed</v>
      </c>
    </row>
    <row r="34" spans="10:11">
      <c r="K34" s="65" t="str">
        <f t="shared" si="2"/>
        <v>/usr/local/bedtools/latest/bin/bedtools intersect -a K4me3_2d_pMinus4_broad_peaks.bed -b K4me3_2d_pMinus4_peaks_ENCODEpeak.bed -wa -wb &gt; K4me3_2d_pMinus4_ENCODEandBROAD.bed</v>
      </c>
    </row>
    <row r="35" spans="10:11">
      <c r="J35" s="74"/>
      <c r="K35" s="65" t="str">
        <f t="shared" si="2"/>
        <v>/usr/local/bedtools/latest/bin/bedtools intersect -a K4me3_4d_pMinus4_broad_peaks.bed -b K4me3_4d_pMinus4_peaks_ENCODEpeak.bed -wa -wb &gt; K4me3_4d_pMinus4_ENCODEandBROAD.bed</v>
      </c>
    </row>
    <row r="36" spans="10:11">
      <c r="K36" s="65" t="str">
        <f t="shared" si="2"/>
        <v>/usr/local/bedtools/latest/bin/bedtools intersect -a K4me3_wt_pMinus4_noWCE_broad_peaks.bed -b K4me3_wt_pMinus4_noWCE_peaks_ENCODEpeak.bed -wa -wb &gt; K4me3_wt_pMinus4_noWCE_ENCODEandBROAD.bed</v>
      </c>
    </row>
    <row r="37" spans="10:11">
      <c r="K37" s="65" t="str">
        <f t="shared" si="2"/>
        <v>/usr/local/bedtools/latest/bin/bedtools intersect -a K4me3_2d_pMinus4_noWCE_broad_peaks.bed -b K4me3_2d_pMinus4_noWCE_peaks_ENCODEpeak.bed -wa -wb &gt; K4me3_2d_pMinus4_noWCE_ENCODEandBROAD.bed</v>
      </c>
    </row>
    <row r="38" spans="10:11">
      <c r="K38" s="65" t="str">
        <f t="shared" si="2"/>
        <v>/usr/local/bedtools/latest/bin/bedtools intersect -a K4me3_4d_pMinus4_noWCE_broad_peaks.bed -b K4me3_4d_pMinus4_noWCE_peaks_ENCODEpeak.bed -wa -wb &gt; K4me3_4d_pMinus4_noWCE_ENCODEandBROAD.bed</v>
      </c>
    </row>
    <row r="39" spans="10:11">
      <c r="K39" s="65"/>
    </row>
    <row r="41" spans="10:11">
      <c r="K41" s="68" t="s">
        <v>177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L23" sqref="L23"/>
    </sheetView>
  </sheetViews>
  <sheetFormatPr baseColWidth="10" defaultRowHeight="12" x14ac:dyDescent="0"/>
  <cols>
    <col min="1" max="2" width="3.1640625" style="10" bestFit="1" customWidth="1"/>
    <col min="3" max="3" width="5.33203125" style="19" bestFit="1" customWidth="1"/>
    <col min="4" max="4" width="21.33203125" style="71" bestFit="1" customWidth="1"/>
    <col min="5" max="5" width="23.33203125" style="71" bestFit="1" customWidth="1"/>
    <col min="6" max="6" width="2.5" style="65" customWidth="1"/>
    <col min="7" max="7" width="3.83203125" style="65" customWidth="1"/>
    <col min="8" max="8" width="3.1640625" style="65" customWidth="1"/>
    <col min="9" max="9" width="3.33203125" style="65" customWidth="1"/>
    <col min="10" max="10" width="21" style="65" customWidth="1"/>
    <col min="11" max="16384" width="10.83203125" style="10"/>
  </cols>
  <sheetData>
    <row r="1" spans="1:11">
      <c r="D1" s="66" t="s">
        <v>114</v>
      </c>
      <c r="E1" s="66" t="s">
        <v>115</v>
      </c>
      <c r="J1" s="68" t="s">
        <v>142</v>
      </c>
    </row>
    <row r="2" spans="1:11">
      <c r="D2" s="19"/>
      <c r="E2" s="19"/>
      <c r="J2" s="65" t="s">
        <v>92</v>
      </c>
    </row>
    <row r="3" spans="1:11">
      <c r="A3" s="69" t="s">
        <v>119</v>
      </c>
      <c r="C3" s="19" t="s">
        <v>179</v>
      </c>
      <c r="D3" s="10" t="s">
        <v>169</v>
      </c>
      <c r="E3" s="10" t="s">
        <v>169</v>
      </c>
      <c r="J3" s="65" t="s">
        <v>143</v>
      </c>
      <c r="K3" s="10" t="s">
        <v>92</v>
      </c>
    </row>
    <row r="4" spans="1:11">
      <c r="A4" s="19">
        <v>7</v>
      </c>
      <c r="B4" s="10" t="s">
        <v>121</v>
      </c>
      <c r="C4" s="19" t="str">
        <f>CONCATENATE(A4,B4)</f>
        <v>7.R</v>
      </c>
      <c r="D4" s="10" t="s">
        <v>166</v>
      </c>
      <c r="E4" s="10" t="s">
        <v>166</v>
      </c>
      <c r="G4" s="65" t="s">
        <v>144</v>
      </c>
      <c r="H4" s="65" t="s">
        <v>145</v>
      </c>
      <c r="J4" s="70" t="str">
        <f>CONCATENATE(E3,G4,E3,H4)</f>
        <v>K4me3_wt_pMinus4_noWCE_ENCODEandBROAD.bed = read.table("K4me3_wt_pMinus4_noWCE_ENCODEandBROAD.bed", header=FALSE)</v>
      </c>
      <c r="K4" s="10" t="str">
        <f>J4</f>
        <v>K4me3_wt_pMinus4_noWCE_ENCODEandBROAD.bed = read.table("K4me3_wt_pMinus4_noWCE_ENCODEandBROAD.bed", header=FALSE)</v>
      </c>
    </row>
    <row r="5" spans="1:11">
      <c r="A5" s="19">
        <v>8</v>
      </c>
      <c r="B5" s="10" t="s">
        <v>121</v>
      </c>
      <c r="C5" s="19" t="str">
        <f t="shared" ref="C5:C9" si="0">CONCATENATE(A5,B5)</f>
        <v>8.R</v>
      </c>
      <c r="D5" s="10" t="s">
        <v>167</v>
      </c>
      <c r="E5" s="10" t="s">
        <v>167</v>
      </c>
      <c r="J5" s="65" t="s">
        <v>146</v>
      </c>
      <c r="K5" s="10" t="s">
        <v>92</v>
      </c>
    </row>
    <row r="6" spans="1:11">
      <c r="A6" s="19">
        <v>9</v>
      </c>
      <c r="B6" s="10" t="s">
        <v>121</v>
      </c>
      <c r="C6" s="19" t="str">
        <f t="shared" si="0"/>
        <v>9.R</v>
      </c>
      <c r="D6" s="75" t="s">
        <v>168</v>
      </c>
      <c r="E6" s="75" t="s">
        <v>168</v>
      </c>
      <c r="G6" s="65" t="s">
        <v>147</v>
      </c>
      <c r="H6" s="65" t="s">
        <v>148</v>
      </c>
      <c r="J6" s="70" t="str">
        <f>CONCATENATE(E3,G6,E3,H6)</f>
        <v>K4me3_wt_pMinus4_noWCE_ENCODEandBROAD.bed$ORDER = seq(1:nrow(K4me3_wt_pMinus4_noWCE_ENCODEandBROAD.bed))</v>
      </c>
      <c r="K6" s="10" t="str">
        <f>J6</f>
        <v>K4me3_wt_pMinus4_noWCE_ENCODEandBROAD.bed$ORDER = seq(1:nrow(K4me3_wt_pMinus4_noWCE_ENCODEandBROAD.bed))</v>
      </c>
    </row>
    <row r="7" spans="1:11">
      <c r="A7" s="19">
        <v>10</v>
      </c>
      <c r="B7" s="10" t="s">
        <v>121</v>
      </c>
      <c r="C7" s="19" t="str">
        <f t="shared" si="0"/>
        <v>10.R</v>
      </c>
      <c r="D7" s="10" t="s">
        <v>169</v>
      </c>
      <c r="E7" s="10" t="s">
        <v>169</v>
      </c>
      <c r="J7" s="65" t="s">
        <v>149</v>
      </c>
      <c r="K7" s="10" t="s">
        <v>92</v>
      </c>
    </row>
    <row r="8" spans="1:11">
      <c r="A8" s="19">
        <v>11</v>
      </c>
      <c r="B8" s="10" t="s">
        <v>121</v>
      </c>
      <c r="C8" s="19" t="str">
        <f t="shared" si="0"/>
        <v>11.R</v>
      </c>
      <c r="D8" s="75" t="s">
        <v>170</v>
      </c>
      <c r="E8" s="75" t="s">
        <v>170</v>
      </c>
      <c r="J8" s="65" t="s">
        <v>150</v>
      </c>
      <c r="K8" s="10" t="s">
        <v>92</v>
      </c>
    </row>
    <row r="9" spans="1:11">
      <c r="A9" s="19">
        <v>12</v>
      </c>
      <c r="B9" s="10" t="s">
        <v>121</v>
      </c>
      <c r="C9" s="19" t="str">
        <f t="shared" si="0"/>
        <v>12.R</v>
      </c>
      <c r="D9" s="75" t="s">
        <v>171</v>
      </c>
      <c r="E9" s="75" t="s">
        <v>171</v>
      </c>
      <c r="J9" s="65" t="s">
        <v>151</v>
      </c>
      <c r="K9" s="10" t="s">
        <v>92</v>
      </c>
    </row>
    <row r="10" spans="1:11">
      <c r="A10" s="19"/>
      <c r="D10" s="19"/>
      <c r="E10" s="19"/>
      <c r="G10" s="65" t="s">
        <v>152</v>
      </c>
      <c r="H10" s="65" t="s">
        <v>153</v>
      </c>
      <c r="I10" s="65" t="s">
        <v>154</v>
      </c>
      <c r="J10" s="70" t="str">
        <f>CONCATENATE(E3,G10,E3,H10,E3,I10)</f>
        <v>K4me3_wt_pMinus4_noWCE_ENCODEandBROAD.bed = K4me3_wt_pMinus4_noWCE_ENCODEandBROAD.bed[order(K4me3_wt_pMinus4_noWCE_ENCODEandBROAD.bed$V10, decreasing = TRUE),]</v>
      </c>
      <c r="K10" s="10" t="str">
        <f>J10</f>
        <v>K4me3_wt_pMinus4_noWCE_ENCODEandBROAD.bed = K4me3_wt_pMinus4_noWCE_ENCODEandBROAD.bed[order(K4me3_wt_pMinus4_noWCE_ENCODEandBROAD.bed$V10, decreasing = TRUE),]</v>
      </c>
    </row>
    <row r="11" spans="1:11">
      <c r="A11" s="19"/>
      <c r="D11" s="76"/>
      <c r="E11" s="76"/>
      <c r="G11" s="65" t="s">
        <v>152</v>
      </c>
      <c r="H11" s="65" t="s">
        <v>155</v>
      </c>
      <c r="I11" s="65" t="s">
        <v>156</v>
      </c>
      <c r="J11" s="70" t="str">
        <f>CONCATENATE(E3,G11,E3,H11,E3,I11)</f>
        <v>K4me3_wt_pMinus4_noWCE_ENCODEandBROAD.bed = K4me3_wt_pMinus4_noWCE_ENCODEandBROAD.bed[!duplicated(K4me3_wt_pMinus4_noWCE_ENCODEandBROAD.bed$V4),]</v>
      </c>
      <c r="K11" s="10" t="str">
        <f>J11</f>
        <v>K4me3_wt_pMinus4_noWCE_ENCODEandBROAD.bed = K4me3_wt_pMinus4_noWCE_ENCODEandBROAD.bed[!duplicated(K4me3_wt_pMinus4_noWCE_ENCODEandBROAD.bed$V4),]</v>
      </c>
    </row>
    <row r="12" spans="1:11">
      <c r="A12" s="19"/>
      <c r="D12" s="19"/>
      <c r="E12" s="19"/>
      <c r="J12" s="65" t="s">
        <v>157</v>
      </c>
      <c r="K12" s="10" t="s">
        <v>92</v>
      </c>
    </row>
    <row r="13" spans="1:11">
      <c r="A13" s="19"/>
      <c r="D13" s="19"/>
      <c r="E13" s="19"/>
      <c r="G13" s="65" t="s">
        <v>152</v>
      </c>
      <c r="H13" s="65" t="s">
        <v>158</v>
      </c>
      <c r="J13" s="70" t="str">
        <f>CONCATENATE(E3,G13,E3,H13)</f>
        <v>K4me3_wt_pMinus4_noWCE_ENCODEandBROAD.bed = K4me3_wt_pMinus4_noWCE_ENCODEandBROAD.bed[,c(1:3,9,10,5,11)]</v>
      </c>
      <c r="K13" s="10" t="str">
        <f>J13</f>
        <v>K4me3_wt_pMinus4_noWCE_ENCODEandBROAD.bed = K4me3_wt_pMinus4_noWCE_ENCODEandBROAD.bed[,c(1:3,9,10,5,11)]</v>
      </c>
    </row>
    <row r="14" spans="1:11">
      <c r="A14" s="19"/>
      <c r="D14" s="10"/>
      <c r="E14" s="10"/>
      <c r="G14" s="65" t="s">
        <v>152</v>
      </c>
      <c r="H14" s="65" t="s">
        <v>153</v>
      </c>
      <c r="I14" s="65" t="s">
        <v>159</v>
      </c>
      <c r="J14" s="70" t="str">
        <f>CONCATENATE(E3,G14,E3,H14,E3,I14)</f>
        <v>K4me3_wt_pMinus4_noWCE_ENCODEandBROAD.bed = K4me3_wt_pMinus4_noWCE_ENCODEandBROAD.bed[order(K4me3_wt_pMinus4_noWCE_ENCODEandBROAD.bed$ORDER, decreasing = FALSE),]</v>
      </c>
      <c r="K14" s="10" t="str">
        <f>J14</f>
        <v>K4me3_wt_pMinus4_noWCE_ENCODEandBROAD.bed = K4me3_wt_pMinus4_noWCE_ENCODEandBROAD.bed[order(K4me3_wt_pMinus4_noWCE_ENCODEandBROAD.bed$ORDER, decreasing = FALSE),]</v>
      </c>
    </row>
    <row r="15" spans="1:11">
      <c r="A15" s="19"/>
      <c r="D15" s="10"/>
      <c r="E15" s="10"/>
      <c r="G15" s="65" t="s">
        <v>152</v>
      </c>
      <c r="H15" s="65" t="s">
        <v>160</v>
      </c>
      <c r="J15" s="70" t="str">
        <f>CONCATENATE(E3,G15,E3,H15)</f>
        <v>K4me3_wt_pMinus4_noWCE_ENCODEandBROAD.bed = K4me3_wt_pMinus4_noWCE_ENCODEandBROAD.bed[,1:6]</v>
      </c>
      <c r="K15" s="10" t="str">
        <f>J15</f>
        <v>K4me3_wt_pMinus4_noWCE_ENCODEandBROAD.bed = K4me3_wt_pMinus4_noWCE_ENCODEandBROAD.bed[,1:6]</v>
      </c>
    </row>
    <row r="16" spans="1:11">
      <c r="A16" s="19"/>
      <c r="D16" s="10"/>
      <c r="E16" s="10"/>
      <c r="F16" s="65" t="s">
        <v>133</v>
      </c>
      <c r="G16" s="65" t="s">
        <v>161</v>
      </c>
      <c r="H16" s="65" t="s">
        <v>162</v>
      </c>
      <c r="J16" s="70" t="str">
        <f>CONCATENATE(F16,E3,G16,E3,H16)</f>
        <v>write.table(K4me3_wt_pMinus4_noWCE_ENCODEandBROAD.bed, file = "K4me3_wt_pMinus4_noWCE_ENCODEandBROAD.bed", sep = "\t", row.names = FALSE, col.names = FALSE, quote = FALSE)</v>
      </c>
      <c r="K16" s="10" t="str">
        <f>J16</f>
        <v>write.table(K4me3_wt_pMinus4_noWCE_ENCODEandBROAD.bed, file = "K4me3_wt_pMinus4_noWCE_ENCODEandBROAD.bed", sep = "\t", row.names = FALSE, col.names = FALSE, quote = FALSE)</v>
      </c>
    </row>
    <row r="17" spans="1:12">
      <c r="A17" s="19"/>
      <c r="D17" s="10"/>
      <c r="E17" s="10"/>
      <c r="J17" s="65" t="s">
        <v>92</v>
      </c>
      <c r="K17" s="10" t="s">
        <v>92</v>
      </c>
    </row>
    <row r="18" spans="1:12">
      <c r="A18" s="19"/>
      <c r="D18" s="10"/>
      <c r="E18" s="10"/>
      <c r="J18" s="65" t="s">
        <v>138</v>
      </c>
      <c r="K18" s="10" t="s">
        <v>138</v>
      </c>
    </row>
    <row r="19" spans="1:12">
      <c r="A19" s="19"/>
      <c r="D19" s="10"/>
      <c r="E19" s="10"/>
    </row>
    <row r="20" spans="1:12">
      <c r="J20" s="65" t="s">
        <v>163</v>
      </c>
      <c r="K20" s="10">
        <v>7</v>
      </c>
      <c r="L20" s="10" t="str">
        <f>CONCATENATE(J20,K20,".R")</f>
        <v>/usr/local/R/3.0.2/bin/R CMD BATCH 7.R</v>
      </c>
    </row>
    <row r="21" spans="1:12">
      <c r="J21" s="65" t="s">
        <v>163</v>
      </c>
      <c r="K21" s="10">
        <v>8</v>
      </c>
      <c r="L21" s="10" t="str">
        <f t="shared" ref="L21:L25" si="1">CONCATENATE(J21,K21,".R")</f>
        <v>/usr/local/R/3.0.2/bin/R CMD BATCH 8.R</v>
      </c>
    </row>
    <row r="22" spans="1:12">
      <c r="J22" s="65" t="s">
        <v>163</v>
      </c>
      <c r="K22" s="10">
        <v>9</v>
      </c>
      <c r="L22" s="10" t="str">
        <f t="shared" si="1"/>
        <v>/usr/local/R/3.0.2/bin/R CMD BATCH 9.R</v>
      </c>
    </row>
    <row r="23" spans="1:12">
      <c r="J23" s="65" t="s">
        <v>163</v>
      </c>
      <c r="K23" s="10">
        <v>10</v>
      </c>
      <c r="L23" s="10" t="str">
        <f t="shared" si="1"/>
        <v>/usr/local/R/3.0.2/bin/R CMD BATCH 10.R</v>
      </c>
    </row>
    <row r="24" spans="1:12">
      <c r="J24" s="65" t="s">
        <v>163</v>
      </c>
      <c r="K24" s="10">
        <v>11</v>
      </c>
      <c r="L24" s="10" t="str">
        <f t="shared" si="1"/>
        <v>/usr/local/R/3.0.2/bin/R CMD BATCH 11.R</v>
      </c>
    </row>
    <row r="25" spans="1:12">
      <c r="J25" s="65" t="s">
        <v>163</v>
      </c>
      <c r="K25" s="10">
        <v>12</v>
      </c>
      <c r="L25" s="10" t="str">
        <f t="shared" si="1"/>
        <v>/usr/local/R/3.0.2/bin/R CMD BATCH 12.R</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M12" sqref="M12"/>
    </sheetView>
  </sheetViews>
  <sheetFormatPr baseColWidth="10" defaultRowHeight="13" x14ac:dyDescent="0"/>
  <cols>
    <col min="1" max="1" width="8.5" style="60" customWidth="1"/>
    <col min="2" max="2" width="33.6640625" style="61" bestFit="1" customWidth="1"/>
    <col min="3" max="5" width="20.5" style="61" bestFit="1" customWidth="1"/>
    <col min="6" max="6" width="10.83203125" style="61"/>
    <col min="7" max="7" width="24.1640625" style="61" customWidth="1"/>
    <col min="8" max="8" width="23.1640625" style="61" customWidth="1"/>
    <col min="9" max="9" width="22.83203125" style="61" customWidth="1"/>
    <col min="10" max="10" width="21.33203125" style="61" customWidth="1"/>
    <col min="11" max="11" width="20.1640625" style="61" customWidth="1"/>
    <col min="12" max="12" width="21" style="61" customWidth="1"/>
    <col min="13" max="16384" width="10.83203125" style="61"/>
  </cols>
  <sheetData>
    <row r="1" spans="1:12" ht="26">
      <c r="A1" s="59" t="s">
        <v>108</v>
      </c>
      <c r="B1" s="60"/>
      <c r="C1" s="72" t="s">
        <v>109</v>
      </c>
      <c r="D1" s="72" t="s">
        <v>110</v>
      </c>
      <c r="E1" s="73" t="s">
        <v>111</v>
      </c>
      <c r="G1" s="72" t="s">
        <v>164</v>
      </c>
      <c r="H1" s="72" t="s">
        <v>165</v>
      </c>
      <c r="I1" s="73" t="s">
        <v>89</v>
      </c>
      <c r="J1" s="72" t="s">
        <v>226</v>
      </c>
      <c r="K1" s="72" t="s">
        <v>227</v>
      </c>
      <c r="L1" s="73" t="s">
        <v>228</v>
      </c>
    </row>
    <row r="2" spans="1:12">
      <c r="B2" s="61" t="s">
        <v>112</v>
      </c>
      <c r="C2" s="62">
        <v>62090</v>
      </c>
      <c r="D2" s="63" t="s">
        <v>182</v>
      </c>
      <c r="E2" s="63" t="s">
        <v>181</v>
      </c>
      <c r="G2" s="61">
        <v>51793</v>
      </c>
      <c r="H2" s="61">
        <v>32019</v>
      </c>
      <c r="I2" s="61">
        <v>35635</v>
      </c>
      <c r="J2" s="61" t="s">
        <v>229</v>
      </c>
      <c r="K2" s="61" t="s">
        <v>229</v>
      </c>
      <c r="L2" s="61" t="s">
        <v>229</v>
      </c>
    </row>
    <row r="3" spans="1:12">
      <c r="B3" s="64" t="s">
        <v>105</v>
      </c>
      <c r="C3" s="64"/>
      <c r="D3" s="64"/>
      <c r="E3" s="64"/>
      <c r="J3" s="61" t="s">
        <v>229</v>
      </c>
      <c r="K3" s="61" t="s">
        <v>229</v>
      </c>
      <c r="L3" s="61" t="s">
        <v>229</v>
      </c>
    </row>
    <row r="4" spans="1:12">
      <c r="B4" s="64" t="s">
        <v>106</v>
      </c>
      <c r="C4" s="64"/>
      <c r="D4" s="64"/>
      <c r="E4" s="64"/>
      <c r="J4" s="61" t="s">
        <v>229</v>
      </c>
      <c r="K4" s="61" t="s">
        <v>229</v>
      </c>
      <c r="L4" s="61" t="s">
        <v>229</v>
      </c>
    </row>
    <row r="5" spans="1:12" s="95" customFormat="1">
      <c r="A5" s="93" t="s">
        <v>230</v>
      </c>
      <c r="B5" s="94" t="s">
        <v>172</v>
      </c>
      <c r="C5" s="94">
        <v>54940</v>
      </c>
      <c r="D5" s="94">
        <v>37493</v>
      </c>
      <c r="E5" s="94">
        <v>51683</v>
      </c>
      <c r="G5" s="95">
        <v>49059</v>
      </c>
      <c r="H5" s="95">
        <v>30816</v>
      </c>
      <c r="I5" s="95">
        <v>32786</v>
      </c>
      <c r="J5" s="95" t="s">
        <v>229</v>
      </c>
      <c r="K5" s="95" t="s">
        <v>229</v>
      </c>
      <c r="L5" s="95" t="s">
        <v>229</v>
      </c>
    </row>
    <row r="6" spans="1:12">
      <c r="B6" s="64" t="s">
        <v>173</v>
      </c>
      <c r="C6" s="64"/>
      <c r="D6" s="64"/>
      <c r="E6" s="64"/>
      <c r="J6" s="61" t="s">
        <v>229</v>
      </c>
      <c r="K6" s="61" t="s">
        <v>229</v>
      </c>
      <c r="L6" s="61" t="s">
        <v>229</v>
      </c>
    </row>
    <row r="7" spans="1:12">
      <c r="B7" s="64" t="s">
        <v>107</v>
      </c>
      <c r="C7" s="61">
        <v>34985709</v>
      </c>
      <c r="D7" s="61">
        <v>31773972</v>
      </c>
      <c r="E7" s="61">
        <v>13956470</v>
      </c>
      <c r="G7" s="61">
        <v>34985709</v>
      </c>
      <c r="H7" s="61">
        <v>31773972</v>
      </c>
      <c r="I7" s="61">
        <v>13956470</v>
      </c>
      <c r="J7" s="61">
        <v>13319373</v>
      </c>
      <c r="K7" s="61">
        <v>9080674</v>
      </c>
      <c r="L7" s="61">
        <v>5956746</v>
      </c>
    </row>
    <row r="11" spans="1:12" ht="26">
      <c r="C11" s="59" t="s">
        <v>209</v>
      </c>
      <c r="D11" s="59" t="s">
        <v>211</v>
      </c>
      <c r="E11" s="59" t="s">
        <v>212</v>
      </c>
      <c r="F11" s="88"/>
      <c r="G11" s="97" t="s">
        <v>244</v>
      </c>
      <c r="H11" s="97" t="s">
        <v>245</v>
      </c>
      <c r="I11" s="98" t="s">
        <v>246</v>
      </c>
      <c r="J11" s="97" t="s">
        <v>247</v>
      </c>
      <c r="K11" s="97" t="s">
        <v>248</v>
      </c>
      <c r="L11" s="98" t="s">
        <v>249</v>
      </c>
    </row>
    <row r="12" spans="1:12" ht="26">
      <c r="A12" s="59" t="s">
        <v>113</v>
      </c>
      <c r="B12" s="64" t="s">
        <v>210</v>
      </c>
      <c r="C12" s="61">
        <v>45815505</v>
      </c>
      <c r="D12" s="61">
        <v>51928736</v>
      </c>
      <c r="E12" s="61">
        <v>16004661</v>
      </c>
      <c r="G12" s="61">
        <v>47376155</v>
      </c>
      <c r="H12" s="61">
        <v>50900766</v>
      </c>
      <c r="I12" s="61">
        <v>16508685</v>
      </c>
      <c r="J12" s="61">
        <v>8230103</v>
      </c>
      <c r="K12" s="61">
        <v>8306034</v>
      </c>
      <c r="L12" s="99">
        <v>3673692</v>
      </c>
    </row>
    <row r="17" spans="1:1">
      <c r="A17" s="60" t="s">
        <v>231</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topLeftCell="G20" workbookViewId="0">
      <selection activeCell="P43" sqref="P43"/>
    </sheetView>
  </sheetViews>
  <sheetFormatPr baseColWidth="10" defaultRowHeight="12" x14ac:dyDescent="0"/>
  <cols>
    <col min="1" max="1" width="4.83203125" style="80" bestFit="1" customWidth="1"/>
    <col min="2" max="2" width="59.6640625" style="82" customWidth="1"/>
    <col min="3" max="3" width="88.5" style="80" customWidth="1"/>
    <col min="4" max="4" width="21.6640625" style="80" customWidth="1"/>
    <col min="5" max="5" width="28.5" style="80" bestFit="1" customWidth="1"/>
    <col min="6" max="6" width="29.5" style="80" bestFit="1" customWidth="1"/>
    <col min="7" max="7" width="28.83203125" style="80" customWidth="1"/>
    <col min="8" max="8" width="35.1640625" style="80" customWidth="1"/>
    <col min="9" max="9" width="10.83203125" style="80"/>
    <col min="10" max="10" width="11.83203125" style="80" bestFit="1" customWidth="1"/>
    <col min="11" max="11" width="3.1640625" style="80" bestFit="1" customWidth="1"/>
    <col min="12" max="12" width="16.33203125" style="80" bestFit="1" customWidth="1"/>
    <col min="13" max="14" width="25.5" style="80" bestFit="1" customWidth="1"/>
    <col min="15" max="16384" width="10.83203125" style="80"/>
  </cols>
  <sheetData>
    <row r="1" spans="1:8">
      <c r="B1" s="81" t="s">
        <v>183</v>
      </c>
    </row>
    <row r="2" spans="1:8">
      <c r="B2" s="82" t="s">
        <v>184</v>
      </c>
      <c r="C2" s="80" t="s">
        <v>185</v>
      </c>
      <c r="D2" s="19"/>
    </row>
    <row r="3" spans="1:8">
      <c r="B3" s="82" t="s">
        <v>186</v>
      </c>
      <c r="C3" s="80" t="s">
        <v>187</v>
      </c>
      <c r="D3" s="19"/>
    </row>
    <row r="4" spans="1:8">
      <c r="D4" s="19"/>
    </row>
    <row r="5" spans="1:8">
      <c r="D5" s="76"/>
    </row>
    <row r="6" spans="1:8">
      <c r="A6" s="80" t="s">
        <v>188</v>
      </c>
      <c r="B6" s="83" t="s">
        <v>189</v>
      </c>
      <c r="D6" s="76"/>
    </row>
    <row r="7" spans="1:8" ht="24">
      <c r="A7" s="80">
        <v>1</v>
      </c>
      <c r="B7" s="82" t="s">
        <v>190</v>
      </c>
      <c r="D7" s="76"/>
    </row>
    <row r="8" spans="1:8">
      <c r="A8" s="80">
        <v>2</v>
      </c>
      <c r="B8" s="82" t="s">
        <v>191</v>
      </c>
      <c r="D8" s="76"/>
    </row>
    <row r="9" spans="1:8">
      <c r="A9" s="80">
        <v>3</v>
      </c>
      <c r="B9" s="85" t="s">
        <v>192</v>
      </c>
      <c r="D9" s="76"/>
    </row>
    <row r="10" spans="1:8">
      <c r="B10" s="85" t="s">
        <v>215</v>
      </c>
      <c r="C10" s="90" t="s">
        <v>216</v>
      </c>
      <c r="D10" s="76"/>
    </row>
    <row r="11" spans="1:8">
      <c r="B11" s="85"/>
      <c r="D11" s="76"/>
    </row>
    <row r="12" spans="1:8">
      <c r="A12" s="80">
        <v>4</v>
      </c>
      <c r="B12" s="85" t="s">
        <v>193</v>
      </c>
      <c r="C12" s="80" t="str">
        <f>CONCATENATE("/usr/local/bedtools/latest/bin/bedtools sort -i ",C10,".bed &gt; ",C10,".sort.bed")</f>
        <v>/usr/local/bedtools/latest/bin/bedtools sort -i K4me3_pValue9.bed &gt; K4me3_pValue9.sort.bed</v>
      </c>
      <c r="D12" s="76"/>
    </row>
    <row r="13" spans="1:8">
      <c r="C13" s="80" t="str">
        <f>CONCATENATE("/usr/local/bedtools/latest/bin/bedtools merge -i ",C10,".sort.bed &gt; ",C10,".merged.bed")</f>
        <v>/usr/local/bedtools/latest/bin/bedtools merge -i K4me3_pValue9.sort.bed &gt; K4me3_pValue9.merged.bed</v>
      </c>
    </row>
    <row r="15" spans="1:8">
      <c r="F15" s="89" t="s">
        <v>217</v>
      </c>
      <c r="G15" s="89" t="s">
        <v>218</v>
      </c>
      <c r="H15" s="89" t="s">
        <v>219</v>
      </c>
    </row>
    <row r="16" spans="1:8">
      <c r="A16" s="80">
        <v>5</v>
      </c>
      <c r="B16" s="85" t="s">
        <v>194</v>
      </c>
      <c r="C16" s="80" t="str">
        <f>CONCATENATE("/usr/local/bedtools/latest/bin/bedtools intersect -abam ",F16," -b ",$C$10,".merged.bed &gt; ",G16)</f>
        <v>/usr/local/bedtools/latest/bin/bedtools intersect -abam K4me3_wt.merged.bam -b K4me3_pValue9.merged.bed &gt; K4me3_wt_pValue9.merged.bam</v>
      </c>
      <c r="F16" s="91" t="s">
        <v>78</v>
      </c>
      <c r="G16" s="90" t="str">
        <f>CONCATENATE(H16,".merged.bam")</f>
        <v>K4me3_wt_pValue9.merged.bam</v>
      </c>
      <c r="H16" s="92" t="s">
        <v>220</v>
      </c>
    </row>
    <row r="17" spans="1:14">
      <c r="C17" s="80" t="str">
        <f t="shared" ref="C17:C21" si="0">CONCATENATE("/usr/local/bedtools/latest/bin/bedtools intersect -abam ",F17," -b ",$C$10,".merged.bed &gt; ",G17)</f>
        <v>/usr/local/bedtools/latest/bin/bedtools intersect -abam K4me3_2d.merged.bam -b K4me3_pValue9.merged.bed &gt; K4me3_2d_pValue9.merged.bam</v>
      </c>
      <c r="F17" s="91" t="s">
        <v>79</v>
      </c>
      <c r="G17" s="90" t="str">
        <f t="shared" ref="G17:G18" si="1">CONCATENATE(H17,".merged.bam")</f>
        <v>K4me3_2d_pValue9.merged.bam</v>
      </c>
      <c r="H17" s="92" t="s">
        <v>221</v>
      </c>
    </row>
    <row r="18" spans="1:14">
      <c r="C18" s="80" t="str">
        <f t="shared" si="0"/>
        <v>/usr/local/bedtools/latest/bin/bedtools intersect -abam K4me3_4d.merged.bam -b K4me3_pValue9.merged.bed &gt; K4me3_4d_pValue9.merged.bam</v>
      </c>
      <c r="D18" s="84"/>
      <c r="F18" s="91" t="s">
        <v>80</v>
      </c>
      <c r="G18" s="90" t="str">
        <f t="shared" si="1"/>
        <v>K4me3_4d_pValue9.merged.bam</v>
      </c>
      <c r="H18" s="92" t="s">
        <v>222</v>
      </c>
    </row>
    <row r="19" spans="1:14">
      <c r="A19" s="80" t="s">
        <v>235</v>
      </c>
      <c r="B19" s="82" t="s">
        <v>236</v>
      </c>
      <c r="C19" s="80" t="str">
        <f>CONCATENATE("/usr/local/bedtools/latest/bin/bedtools intersect -abam ",F19," -b ",$C$10,".merged.bed &gt; ",G19)</f>
        <v>/usr/local/bedtools/latest/bin/bedtools intersect -abam WCE_wt.merged.bam -b K4me3_pValue9.merged.bed &gt; WCE_wt_pValue9.merged.bam</v>
      </c>
      <c r="D19" s="84"/>
      <c r="F19" s="91" t="s">
        <v>71</v>
      </c>
      <c r="G19" s="90" t="str">
        <f>CONCATENATE(H19,".merged.bam")</f>
        <v>WCE_wt_pValue9.merged.bam</v>
      </c>
      <c r="H19" s="92" t="s">
        <v>237</v>
      </c>
    </row>
    <row r="20" spans="1:14">
      <c r="C20" s="80" t="str">
        <f t="shared" si="0"/>
        <v>/usr/local/bedtools/latest/bin/bedtools intersect -abam WCE_2d.merged.bam -b K4me3_pValue9.merged.bed &gt; WCE_2d_pValue9.merged.bam</v>
      </c>
      <c r="D20" s="84"/>
      <c r="F20" s="91" t="s">
        <v>59</v>
      </c>
      <c r="G20" s="90" t="str">
        <f t="shared" ref="G20:G21" si="2">CONCATENATE(H20,".merged.bam")</f>
        <v>WCE_2d_pValue9.merged.bam</v>
      </c>
      <c r="H20" s="92" t="s">
        <v>238</v>
      </c>
    </row>
    <row r="21" spans="1:14">
      <c r="C21" s="80" t="str">
        <f t="shared" si="0"/>
        <v>/usr/local/bedtools/latest/bin/bedtools intersect -abam WCE_4d.merged.bam -b K4me3_pValue9.merged.bed &gt; WCE_4d_pValue9.merged.bam</v>
      </c>
      <c r="D21" s="84"/>
      <c r="F21" s="91" t="s">
        <v>52</v>
      </c>
      <c r="G21" s="90" t="str">
        <f t="shared" si="2"/>
        <v>WCE_4d_pValue9.merged.bam</v>
      </c>
      <c r="H21" s="92" t="s">
        <v>239</v>
      </c>
    </row>
    <row r="22" spans="1:14">
      <c r="D22" s="84"/>
    </row>
    <row r="23" spans="1:14">
      <c r="D23" s="84"/>
    </row>
    <row r="24" spans="1:14">
      <c r="B24" s="81" t="s">
        <v>195</v>
      </c>
      <c r="C24" s="87" t="s">
        <v>196</v>
      </c>
      <c r="D24" s="84"/>
      <c r="J24" s="89" t="s">
        <v>214</v>
      </c>
      <c r="L24" s="89" t="s">
        <v>213</v>
      </c>
    </row>
    <row r="25" spans="1:14" ht="25">
      <c r="A25" s="80" t="s">
        <v>233</v>
      </c>
      <c r="B25" s="85" t="s">
        <v>197</v>
      </c>
      <c r="C25" s="86" t="str">
        <f>CONCATENATE("time python2.7 /usr/local/macs2/latest/bin/macs2 randsample -t ",G16," -n 1")</f>
        <v>time python2.7 /usr/local/macs2/latest/bin/macs2 randsample -t K4me3_wt_pValue9.merged.bam -n 1</v>
      </c>
      <c r="D25" s="84"/>
      <c r="E25" s="86" t="str">
        <f>CONCATENATE("time python2.7 /usr/local/macs2/latest/bin/macs2 randsample -t ",G16," -n ",$J$25)</f>
        <v>time python2.7 /usr/local/macs2/latest/bin/macs2 randsample -t K4me3_wt_pValue9.merged.bam -n 16004661</v>
      </c>
      <c r="J25" s="95">
        <v>16004661</v>
      </c>
      <c r="K25" s="80" t="s">
        <v>2</v>
      </c>
      <c r="L25" s="80" t="s">
        <v>223</v>
      </c>
      <c r="M25" s="80" t="str">
        <f>CONCATENATE(H16,"_sub.bed")</f>
        <v>K4me3_wt_pValue9_sub.bed</v>
      </c>
      <c r="N25" s="80" t="str">
        <f>CONCATENATE(K25," ",L25," ",M25)</f>
        <v>mv rand1.sh.o4980456 K4me3_wt_pValue9_sub.bed</v>
      </c>
    </row>
    <row r="26" spans="1:14">
      <c r="C26" s="86" t="str">
        <f>CONCATENATE("time python2.7 /usr/local/macs2/latest/bin/macs2 randsample -t ",G17," -n 1")</f>
        <v>time python2.7 /usr/local/macs2/latest/bin/macs2 randsample -t K4me3_2d_pValue9.merged.bam -n 1</v>
      </c>
      <c r="E26" s="86" t="str">
        <f>CONCATENATE("time python2.7 /usr/local/macs2/latest/bin/macs2 randsample -t ",G17," -n ",$J$25)</f>
        <v>time python2.7 /usr/local/macs2/latest/bin/macs2 randsample -t K4me3_2d_pValue9.merged.bam -n 16004661</v>
      </c>
      <c r="K26" s="80" t="s">
        <v>2</v>
      </c>
      <c r="L26" s="80" t="s">
        <v>224</v>
      </c>
      <c r="M26" s="80" t="str">
        <f>CONCATENATE(H17,"_sub.bed")</f>
        <v>K4me3_2d_pValue9_sub.bed</v>
      </c>
      <c r="N26" s="80" t="str">
        <f>CONCATENATE(K26," ",L26," ",M26)</f>
        <v>mv rand2.sh.o4980458 K4me3_2d_pValue9_sub.bed</v>
      </c>
    </row>
    <row r="27" spans="1:14">
      <c r="A27" s="92" t="s">
        <v>234</v>
      </c>
      <c r="C27" s="86" t="str">
        <f>CONCATENATE("time python2.7 /usr/local/macs2/latest/bin/macs2 randsample -t ",G18," -n 1")</f>
        <v>time python2.7 /usr/local/macs2/latest/bin/macs2 randsample -t K4me3_4d_pValue9.merged.bam -n 1</v>
      </c>
      <c r="E27" s="86" t="str">
        <f>CONCATENATE("time python2.7 /usr/local/macs2/latest/bin/macs2 randsample -t ",G18," -n ",$J$25)</f>
        <v>time python2.7 /usr/local/macs2/latest/bin/macs2 randsample -t K4me3_4d_pValue9.merged.bam -n 16004661</v>
      </c>
      <c r="K27" s="80" t="s">
        <v>2</v>
      </c>
      <c r="L27" s="80" t="s">
        <v>225</v>
      </c>
      <c r="M27" s="80" t="str">
        <f>CONCATENATE(H18,"_sub.bed")</f>
        <v>K4me3_4d_pValue9_sub.bed</v>
      </c>
      <c r="N27" s="80" t="str">
        <f>CONCATENATE(K27," ",L27," ",M27)</f>
        <v>mv rand3.sh.o4980460 K4me3_4d_pValue9_sub.bed</v>
      </c>
    </row>
    <row r="28" spans="1:14">
      <c r="C28" s="86"/>
      <c r="E28" s="86"/>
    </row>
    <row r="29" spans="1:14" ht="25">
      <c r="A29" s="80" t="s">
        <v>232</v>
      </c>
      <c r="B29" s="85" t="s">
        <v>197</v>
      </c>
      <c r="C29" s="86" t="str">
        <f>CONCATENATE("time python2.7 /usr/local/macs2/latest/bin/macs2 randsample -t ",G16," -n 1")</f>
        <v>time python2.7 /usr/local/macs2/latest/bin/macs2 randsample -t K4me3_wt_pValue9.merged.bam -n 1</v>
      </c>
      <c r="D29" s="84"/>
      <c r="E29" s="86" t="str">
        <f t="shared" ref="E29:E34" si="3">CONCATENATE("time python2.7 /usr/local/macs2/latest/bin/macs2 randsample -t ",G16," -n ",$J$29)</f>
        <v>time python2.7 /usr/local/macs2/latest/bin/macs2 randsample -t K4me3_wt_pValue9.merged.bam -n 3673692</v>
      </c>
      <c r="J29" s="95">
        <v>3673692</v>
      </c>
      <c r="K29" s="80" t="s">
        <v>2</v>
      </c>
      <c r="L29" s="80" t="s">
        <v>253</v>
      </c>
      <c r="M29" s="80" t="str">
        <f>CONCATENATE(H16,"_sub.bed")</f>
        <v>K4me3_wt_pValue9_sub.bed</v>
      </c>
      <c r="N29" s="80" t="str">
        <f t="shared" ref="N29:N34" si="4">CONCATENATE(K29," ",L29," ",M29)</f>
        <v>mv macs1.sh.o4996817 K4me3_wt_pValue9_sub.bed</v>
      </c>
    </row>
    <row r="30" spans="1:14">
      <c r="C30" s="86" t="str">
        <f>CONCATENATE("time python2.7 /usr/local/macs2/latest/bin/macs2 randsample -t ",G17," -n 1")</f>
        <v>time python2.7 /usr/local/macs2/latest/bin/macs2 randsample -t K4me3_2d_pValue9.merged.bam -n 1</v>
      </c>
      <c r="E30" s="86" t="str">
        <f t="shared" si="3"/>
        <v>time python2.7 /usr/local/macs2/latest/bin/macs2 randsample -t K4me3_2d_pValue9.merged.bam -n 3673692</v>
      </c>
      <c r="K30" s="80" t="s">
        <v>2</v>
      </c>
      <c r="L30" s="80" t="s">
        <v>254</v>
      </c>
      <c r="M30" s="80" t="str">
        <f t="shared" ref="M30:M34" si="5">CONCATENATE(H17,"_sub.bed")</f>
        <v>K4me3_2d_pValue9_sub.bed</v>
      </c>
      <c r="N30" s="80" t="str">
        <f t="shared" si="4"/>
        <v>mv macs2.sh.o4996820 K4me3_2d_pValue9_sub.bed</v>
      </c>
    </row>
    <row r="31" spans="1:14">
      <c r="C31" s="86" t="str">
        <f>CONCATENATE("time python2.7 /usr/local/macs2/latest/bin/macs2 randsample -t ",G18," -n 1")</f>
        <v>time python2.7 /usr/local/macs2/latest/bin/macs2 randsample -t K4me3_4d_pValue9.merged.bam -n 1</v>
      </c>
      <c r="E31" s="86" t="str">
        <f t="shared" si="3"/>
        <v>time python2.7 /usr/local/macs2/latest/bin/macs2 randsample -t K4me3_4d_pValue9.merged.bam -n 3673692</v>
      </c>
      <c r="K31" s="80" t="s">
        <v>2</v>
      </c>
      <c r="L31" s="80" t="s">
        <v>255</v>
      </c>
      <c r="M31" s="80" t="str">
        <f t="shared" si="5"/>
        <v>K4me3_4d_pValue9_sub.bed</v>
      </c>
      <c r="N31" s="80" t="str">
        <f t="shared" si="4"/>
        <v>mv macs3.sh.o4996825 K4me3_4d_pValue9_sub.bed</v>
      </c>
    </row>
    <row r="32" spans="1:14" ht="25">
      <c r="B32" s="85" t="s">
        <v>197</v>
      </c>
      <c r="C32" s="86" t="str">
        <f t="shared" ref="C32:C34" si="6">CONCATENATE("time python2.7 /usr/local/macs2/latest/bin/macs2 randsample -t ",G19," -n 1")</f>
        <v>time python2.7 /usr/local/macs2/latest/bin/macs2 randsample -t WCE_wt_pValue9.merged.bam -n 1</v>
      </c>
      <c r="D32" s="84"/>
      <c r="E32" s="86" t="str">
        <f t="shared" si="3"/>
        <v>time python2.7 /usr/local/macs2/latest/bin/macs2 randsample -t WCE_wt_pValue9.merged.bam -n 3673692</v>
      </c>
      <c r="J32" s="61"/>
      <c r="K32" s="80" t="s">
        <v>2</v>
      </c>
      <c r="L32" s="80" t="s">
        <v>250</v>
      </c>
      <c r="M32" s="80" t="str">
        <f t="shared" si="5"/>
        <v>WCE_wt_pValue9_sub.bed</v>
      </c>
      <c r="N32" s="80" t="str">
        <f t="shared" si="4"/>
        <v>mv macs4.sh.o4996829 WCE_wt_pValue9_sub.bed</v>
      </c>
    </row>
    <row r="33" spans="1:14">
      <c r="C33" s="86" t="str">
        <f t="shared" si="6"/>
        <v>time python2.7 /usr/local/macs2/latest/bin/macs2 randsample -t WCE_2d_pValue9.merged.bam -n 1</v>
      </c>
      <c r="E33" s="86" t="str">
        <f t="shared" si="3"/>
        <v>time python2.7 /usr/local/macs2/latest/bin/macs2 randsample -t WCE_2d_pValue9.merged.bam -n 3673692</v>
      </c>
      <c r="K33" s="80" t="s">
        <v>2</v>
      </c>
      <c r="L33" s="80" t="s">
        <v>251</v>
      </c>
      <c r="M33" s="80" t="str">
        <f t="shared" si="5"/>
        <v>WCE_2d_pValue9_sub.bed</v>
      </c>
      <c r="N33" s="80" t="str">
        <f t="shared" si="4"/>
        <v>mv macs5.sh.o4996831 WCE_2d_pValue9_sub.bed</v>
      </c>
    </row>
    <row r="34" spans="1:14">
      <c r="C34" s="86" t="str">
        <f t="shared" si="6"/>
        <v>time python2.7 /usr/local/macs2/latest/bin/macs2 randsample -t WCE_4d_pValue9.merged.bam -n 1</v>
      </c>
      <c r="E34" s="86" t="str">
        <f t="shared" si="3"/>
        <v>time python2.7 /usr/local/macs2/latest/bin/macs2 randsample -t WCE_4d_pValue9.merged.bam -n 3673692</v>
      </c>
      <c r="K34" s="80" t="s">
        <v>2</v>
      </c>
      <c r="L34" s="80" t="s">
        <v>252</v>
      </c>
      <c r="M34" s="80" t="str">
        <f t="shared" si="5"/>
        <v>WCE_4d_pValue9_sub.bed</v>
      </c>
      <c r="N34" s="80" t="str">
        <f t="shared" si="4"/>
        <v>mv macs6.sh.o4996832 WCE_4d_pValue9_sub.bed</v>
      </c>
    </row>
    <row r="36" spans="1:14">
      <c r="I36" s="89"/>
    </row>
    <row r="37" spans="1:14" ht="24">
      <c r="A37" s="80" t="s">
        <v>240</v>
      </c>
      <c r="B37" s="85" t="s">
        <v>198</v>
      </c>
      <c r="C37" s="80" t="str">
        <f>CONCATENATE("time python2.7 /usr/local/macs2/latest/bin/macs2 callpeak -t ",M25," -f BED -g mm --keep-dup 1  -n ",H16," -B -p 0.0001 -m 3 100 --broad --broad-cutoff 0.001")</f>
        <v>time python2.7 /usr/local/macs2/latest/bin/macs2 callpeak -t K4me3_wt_pValue9_sub.bed -f BED -g mm --keep-dup 1  -n K4me3_wt_pValue9 -B -p 0.0001 -m 3 100 --broad --broad-cutoff 0.001</v>
      </c>
    </row>
    <row r="38" spans="1:14">
      <c r="B38" s="85" t="s">
        <v>199</v>
      </c>
      <c r="C38" s="80" t="str">
        <f>CONCATENATE("time python2.7 /usr/local/macs2/latest/bin/macs2 callpeak -t ",M26," -f BED -g mm --keep-dup 1  -n ",H17," -B -p 0.0001 -m 3 100 --broad --broad-cutoff 0.001")</f>
        <v>time python2.7 /usr/local/macs2/latest/bin/macs2 callpeak -t K4me3_2d_pValue9_sub.bed -f BED -g mm --keep-dup 1  -n K4me3_2d_pValue9 -B -p 0.0001 -m 3 100 --broad --broad-cutoff 0.001</v>
      </c>
    </row>
    <row r="39" spans="1:14">
      <c r="B39" s="85"/>
      <c r="C39" s="80" t="str">
        <f>CONCATENATE("time python2.7 /usr/local/macs2/latest/bin/macs2 callpeak -t ",M27," -f BED -g mm --keep-dup 1  -n ",H18," -B -p 0.0001 -m 3 100 --broad --broad-cutoff 0.001")</f>
        <v>time python2.7 /usr/local/macs2/latest/bin/macs2 callpeak -t K4me3_4d_pValue9_sub.bed -f BED -g mm --keep-dup 1  -n K4me3_4d_pValue9 -B -p 0.0001 -m 3 100 --broad --broad-cutoff 0.001</v>
      </c>
    </row>
    <row r="40" spans="1:14">
      <c r="A40" s="92" t="s">
        <v>234</v>
      </c>
      <c r="B40" s="85"/>
    </row>
    <row r="41" spans="1:14">
      <c r="A41" s="92" t="s">
        <v>241</v>
      </c>
      <c r="B41" s="85" t="s">
        <v>242</v>
      </c>
      <c r="C41" s="80" t="str">
        <f>CONCATENATE("time python2.7 /usr/local/macs2/latest/bin/macs2 callpeak -t ",M29," -c ",M32," -f BED -g mm --keep-dup 1  -n ",H16," -B --nomodel --shiftsize 200 -p 0.0001 --broad --broad-cutoff 0.001")</f>
        <v>time python2.7 /usr/local/macs2/latest/bin/macs2 callpeak -t K4me3_wt_pValue9_sub.bed -c WCE_wt_pValue9_sub.bed -f BED -g mm --keep-dup 1  -n K4me3_wt_pValue9 -B --nomodel --shiftsize 200 -p 0.0001 --broad --broad-cutoff 0.001</v>
      </c>
    </row>
    <row r="42" spans="1:14">
      <c r="B42" s="85"/>
      <c r="C42" s="80" t="str">
        <f>CONCATENATE("time python2.7 /usr/local/macs2/latest/bin/macs2 callpeak -t ",M30," -c ",M33," -f BED -g mm --keep-dup 1  -n ",H17," -B --nomodel --shiftsize 200 -p 0.0001 --broad --broad-cutoff 0.001")</f>
        <v>time python2.7 /usr/local/macs2/latest/bin/macs2 callpeak -t K4me3_2d_pValue9_sub.bed -c WCE_2d_pValue9_sub.bed -f BED -g mm --keep-dup 1  -n K4me3_2d_pValue9 -B --nomodel --shiftsize 200 -p 0.0001 --broad --broad-cutoff 0.001</v>
      </c>
    </row>
    <row r="43" spans="1:14">
      <c r="B43" s="85"/>
      <c r="C43" s="80" t="str">
        <f>CONCATENATE("time python2.7 /usr/local/macs2/latest/bin/macs2 callpeak -t ",M31," -c ",M34," -f BED -g mm --keep-dup 1  -n ",H18," -B --nomodel --shiftsize 200 -p 0.0001 --broad --broad-cutoff 0.001")</f>
        <v>time python2.7 /usr/local/macs2/latest/bin/macs2 callpeak -t K4me3_4d_pValue9_sub.bed -c WCE_4d_pValue9_sub.bed -f BED -g mm --keep-dup 1  -n K4me3_4d_pValue9 -B --nomodel --shiftsize 200 -p 0.0001 --broad --broad-cutoff 0.001</v>
      </c>
    </row>
    <row r="44" spans="1:14">
      <c r="B44" s="85"/>
    </row>
    <row r="45" spans="1:14">
      <c r="A45" s="80">
        <v>8</v>
      </c>
      <c r="B45" s="82" t="s">
        <v>200</v>
      </c>
      <c r="C45" s="87" t="str">
        <f>CONCATENATE("mv ",H16,"_treat_pileup.bdg ",H16,"_treat_pileup.bedgraph")</f>
        <v>mv K4me3_wt_pValue9_treat_pileup.bdg K4me3_wt_pValue9_treat_pileup.bedgraph</v>
      </c>
    </row>
    <row r="46" spans="1:14">
      <c r="C46" s="87" t="str">
        <f>CONCATENATE("mv ",H17,"_treat_pileup.bdg ",H17,"_treat_pileup.bedgraph")</f>
        <v>mv K4me3_2d_pValue9_treat_pileup.bdg K4me3_2d_pValue9_treat_pileup.bedgraph</v>
      </c>
    </row>
    <row r="47" spans="1:14">
      <c r="C47" s="87" t="str">
        <f>CONCATENATE("mv ",H18,"_treat_pileup.bdg ",H18,"_treat_pileup.bedgraph")</f>
        <v>mv K4me3_4d_pValue9_treat_pileup.bdg K4me3_4d_pValue9_treat_pileup.bedgraph</v>
      </c>
    </row>
    <row r="49" spans="1:5">
      <c r="A49" s="80">
        <v>9</v>
      </c>
      <c r="B49" s="82" t="s">
        <v>201</v>
      </c>
      <c r="C49" s="96" t="str">
        <f>CONCATENATE("/usr/local/igvtools/latest/igvtools totdf ",H16,"_treat_pileup.bedgraph ",H16,".tdf mm9")</f>
        <v>/usr/local/igvtools/latest/igvtools totdf K4me3_wt_pValue9_treat_pileup.bedgraph K4me3_wt_pValue9.tdf mm9</v>
      </c>
      <c r="E49" s="96" t="s">
        <v>243</v>
      </c>
    </row>
    <row r="50" spans="1:5">
      <c r="B50" s="82" t="s">
        <v>202</v>
      </c>
      <c r="C50" s="96" t="str">
        <f>CONCATENATE("/usr/local/igvtools/latest/igvtools totdf ",H17,"_treat_pileup.bedgraph ",H17,".tdf mm9")</f>
        <v>/usr/local/igvtools/latest/igvtools totdf K4me3_2d_pValue9_treat_pileup.bedgraph K4me3_2d_pValue9.tdf mm9</v>
      </c>
    </row>
    <row r="51" spans="1:5">
      <c r="C51" s="96" t="str">
        <f>CONCATENATE("/usr/local/igvtools/latest/igvtools totdf ",H18,"_treat_pileup.bedgraph ",H18,".tdf mm9")</f>
        <v>/usr/local/igvtools/latest/igvtools totdf K4me3_4d_pValue9_treat_pileup.bedgraph K4me3_4d_pValue9.tdf mm9</v>
      </c>
    </row>
    <row r="52" spans="1:5">
      <c r="C52" s="80" t="s">
        <v>58</v>
      </c>
    </row>
    <row r="54" spans="1:5" ht="24">
      <c r="A54" s="80">
        <v>10</v>
      </c>
      <c r="B54" s="82" t="s">
        <v>203</v>
      </c>
    </row>
    <row r="55" spans="1:5">
      <c r="B55" s="82" t="s">
        <v>204</v>
      </c>
    </row>
    <row r="62" spans="1:5">
      <c r="B62" s="82" t="s">
        <v>205</v>
      </c>
    </row>
    <row r="63" spans="1:5">
      <c r="B63" s="82" t="s">
        <v>206</v>
      </c>
    </row>
    <row r="65" spans="2:2">
      <c r="B65" s="81" t="s">
        <v>207</v>
      </c>
    </row>
    <row r="66" spans="2:2" ht="24">
      <c r="B66" s="82" t="s">
        <v>208</v>
      </c>
    </row>
  </sheetData>
  <pageMargins left="0.75" right="0.75" top="1" bottom="1" header="0.5" footer="0.5"/>
  <pageSetup orientation="portrait" horizontalDpi="4294967292" verticalDpi="4294967292"/>
  <ignoredErrors>
    <ignoredError sqref="E29:E34"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Bowtie2</vt:lpstr>
      <vt:lpstr>samtools_merge</vt:lpstr>
      <vt:lpstr>macs2subs</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cp:lastModifiedBy>
  <dcterms:created xsi:type="dcterms:W3CDTF">2013-11-24T16:56:15Z</dcterms:created>
  <dcterms:modified xsi:type="dcterms:W3CDTF">2014-04-08T03:28:27Z</dcterms:modified>
</cp:coreProperties>
</file>