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ohan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<sst xmlns="http://schemas.openxmlformats.org/spreadsheetml/2006/main" count="51" uniqueCount="51">
  <si>
    <t>Regional designation</t>
  </si>
  <si>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</si>
  <si>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</si>
  <si>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</si>
  <si>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</si>
  <si>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</si>
  <si>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</si>
  <si>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</si>
  <si>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</si>
  <si>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</si>
  <si>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</si>
  <si>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</si>
  <si>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</si>
  <si>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</si>
  <si>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MIMAROPA Region</t>
  </si>
  <si>
    <t>Southwestern Tagalog Region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</si>
  <si>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</si>
  <si>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</si>
  <si>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</si>
  <si>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</si>
  <si>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</si>
  <si>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</si>
  <si>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</si>
  <si>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</si>
  <si>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</si>
  <si>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</si>
  <si>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</si>
  <si>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</si>
  <si>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</si>
  <si>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</si>
  <si>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</si>
  <si>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</si>
  <si>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</si>
  <si>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</si>
  <si>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</si>
  <si>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</si>
  <si>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>Poverty Incidence
among population 2012(%)</t>
  </si>
  <si>
    <t>Poverty Incidence
among population 2015(%)</t>
  </si>
  <si>
    <t>Poverty incidence
among families 2012(%)</t>
  </si>
  <si>
    <t>Poverty incidence
among families 2015(%)</t>
  </si>
  <si>
    <t>Total Income of families 
(2012 - millions)</t>
  </si>
  <si>
    <t>Total Income of families 
(2015 - millions)</t>
  </si>
  <si>
    <t>Annual Per Capita Poverty
Threshold (2012 - Peso)</t>
  </si>
  <si>
    <t>Annual Per Capita Poverty
Threshold (2015 - Peso)</t>
  </si>
  <si>
    <t>Population (2012)
(1,000,000)</t>
  </si>
  <si>
    <t>Population (2015)
(1,000,000)</t>
  </si>
  <si>
    <t>Number of Families (2012)</t>
  </si>
  <si>
    <t>Number of Families (2015)</t>
  </si>
  <si>
    <t>Demographics (sq.m.)</t>
  </si>
  <si>
    <t>Total expenditure of families (2012 - 1,000,000)</t>
  </si>
  <si>
    <t>Total expenditure of families (2015 - 1,000,000)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</si>
</sst>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C2" sqref="C2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17" width="29.7109375" customWidth="1"/>
  </cols>
  <sheetData>
    <row r="1" spans="1:17" ht="33" customHeight="1" thickBot="1" x14ac:dyDescent="0.35">
      <c r="A1" s="1" t="s">
        <v>0</v>
      </c>
      <c r="B1" s="1" t="s">
        <v>1</v>
      </c>
      <c r="C1" s="3" t="s">
        <v>44</v>
      </c>
      <c r="D1" s="3" t="s">
        <v>45</v>
      </c>
      <c r="E1" s="3" t="s">
        <v>46</v>
      </c>
      <c r="F1" s="3" t="s">
        <v>47</v>
      </c>
      <c r="G1" s="1" t="s">
        <v>48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49</v>
      </c>
      <c r="O1" s="3" t="s">
        <v>50</v>
      </c>
      <c r="P1" s="3" t="s">
        <v>42</v>
      </c>
      <c r="Q1" s="3" t="s">
        <v>43</v>
      </c>
    </row>
    <row r="2" spans="1:17" ht="15.75" thickTop="1" x14ac:dyDescent="0.25">
      <c r="A2" s="2" t="s">
        <v>2</v>
      </c>
      <c r="B2" s="6" t="s">
        <v>3</v>
      </c>
      <c r="C2" s="7">
        <f>12315437/100</f>
        <v>123154.37</v>
      </c>
      <c r="D2" s="7">
        <f>12877253/100</f>
        <v>128772.53</v>
      </c>
      <c r="E2" s="8">
        <v>2917</v>
      </c>
      <c r="F2" s="8">
        <v>3019</v>
      </c>
      <c r="G2" s="9">
        <v>236.06</v>
      </c>
      <c r="H2" s="4">
        <v>3.9</v>
      </c>
      <c r="I2" s="4">
        <v>3.9</v>
      </c>
      <c r="J2" s="4">
        <v>2.6</v>
      </c>
      <c r="K2" s="4">
        <v>2.7</v>
      </c>
      <c r="L2" s="5">
        <f>1106169/100</f>
        <v>11061.69</v>
      </c>
      <c r="M2" s="5">
        <f>1282823/100</f>
        <v>12828.23</v>
      </c>
      <c r="N2" s="5">
        <f>947599/100</f>
        <v>9475.99</v>
      </c>
      <c r="O2" s="5">
        <f>1053215/100</f>
        <v>10532.15</v>
      </c>
      <c r="P2" s="5">
        <v>20344</v>
      </c>
      <c r="Q2" s="5">
        <v>25007</v>
      </c>
    </row>
    <row r="3" spans="1:17" x14ac:dyDescent="0.25">
      <c r="A3" s="2" t="s">
        <v>4</v>
      </c>
      <c r="B3" s="6" t="s">
        <v>5</v>
      </c>
      <c r="C3" s="7">
        <f>4874400/100</f>
        <v>48744</v>
      </c>
      <c r="D3" s="7">
        <f>5026128/100</f>
        <v>50261.279999999999</v>
      </c>
      <c r="E3" s="8">
        <v>1105</v>
      </c>
      <c r="F3" s="8">
        <v>1170</v>
      </c>
      <c r="G3" s="10">
        <v>5024.1899999999996</v>
      </c>
      <c r="H3" s="4">
        <v>18.5</v>
      </c>
      <c r="I3" s="4">
        <v>13.1</v>
      </c>
      <c r="J3" s="4">
        <v>14</v>
      </c>
      <c r="K3" s="4">
        <v>9.6</v>
      </c>
      <c r="L3" s="5">
        <f>225050/100</f>
        <v>2250.5</v>
      </c>
      <c r="M3" s="5">
        <f>278515/100</f>
        <v>2785.15</v>
      </c>
      <c r="N3" s="5">
        <f>175220/100</f>
        <v>1752.2</v>
      </c>
      <c r="O3" s="5">
        <f>212525/100</f>
        <v>2125.25</v>
      </c>
      <c r="P3" s="5">
        <v>18373</v>
      </c>
      <c r="Q3" s="5">
        <v>20448</v>
      </c>
    </row>
    <row r="4" spans="1:17" x14ac:dyDescent="0.25">
      <c r="A4" s="2" t="s">
        <v>6</v>
      </c>
      <c r="B4" s="6" t="s">
        <v>7</v>
      </c>
      <c r="C4" s="7">
        <f>1676617/100</f>
        <v>16766.169999999998</v>
      </c>
      <c r="D4" s="7">
        <f>17222006/100</f>
        <v>172220.06</v>
      </c>
      <c r="E4" s="8">
        <v>375</v>
      </c>
      <c r="F4" s="8">
        <v>402</v>
      </c>
      <c r="G4" s="10">
        <v>7498.89</v>
      </c>
      <c r="H4" s="4">
        <v>22.8</v>
      </c>
      <c r="I4" s="4">
        <v>19.7</v>
      </c>
      <c r="J4" s="4">
        <v>17.5</v>
      </c>
      <c r="K4" s="4">
        <v>14.4</v>
      </c>
      <c r="L4" s="5">
        <f>96351/100</f>
        <v>963.51</v>
      </c>
      <c r="M4" s="5">
        <f>113531/100</f>
        <v>1135.31</v>
      </c>
      <c r="N4" s="5">
        <f>70633/100</f>
        <v>706.33</v>
      </c>
      <c r="O4" s="5">
        <f>84004/100</f>
        <v>840.04</v>
      </c>
      <c r="P4" s="5">
        <v>19483</v>
      </c>
      <c r="Q4" s="5">
        <v>21770</v>
      </c>
    </row>
    <row r="5" spans="1:17" x14ac:dyDescent="0.25">
      <c r="A5" s="2" t="s">
        <v>8</v>
      </c>
      <c r="B5" s="6" t="s">
        <v>9</v>
      </c>
      <c r="C5" s="7">
        <f>3325919/100</f>
        <v>33259.19</v>
      </c>
      <c r="D5" s="7">
        <f>3451410/100</f>
        <v>34514.1</v>
      </c>
      <c r="E5" s="8">
        <v>771</v>
      </c>
      <c r="F5" s="8">
        <v>816</v>
      </c>
      <c r="G5" s="10">
        <v>10899.21</v>
      </c>
      <c r="H5" s="4">
        <v>22.1</v>
      </c>
      <c r="I5" s="4">
        <v>15.8</v>
      </c>
      <c r="J5" s="4">
        <v>17</v>
      </c>
      <c r="K5" s="4">
        <v>11.7</v>
      </c>
      <c r="L5" s="5">
        <f>150089/100</f>
        <v>1500.89</v>
      </c>
      <c r="M5" s="5">
        <f>193589/100</f>
        <v>1935.89</v>
      </c>
      <c r="N5" s="5">
        <f>107884/100</f>
        <v>1078.8399999999999</v>
      </c>
      <c r="O5" s="5">
        <f>132063/100</f>
        <v>1320.63</v>
      </c>
      <c r="P5" s="5">
        <v>19125</v>
      </c>
      <c r="Q5" s="5">
        <v>21860</v>
      </c>
    </row>
    <row r="6" spans="1:17" x14ac:dyDescent="0.25">
      <c r="A6" s="2" t="s">
        <v>10</v>
      </c>
      <c r="B6" s="6" t="s">
        <v>11</v>
      </c>
      <c r="C6" s="7">
        <f>10609616/100</f>
        <v>106096.16</v>
      </c>
      <c r="D6" s="7">
        <f>11218177/100</f>
        <v>112181.77</v>
      </c>
      <c r="E6" s="8">
        <v>2386</v>
      </c>
      <c r="F6" s="8">
        <v>2507</v>
      </c>
      <c r="G6" s="10">
        <v>8499.9</v>
      </c>
      <c r="H6" s="4">
        <v>12.9</v>
      </c>
      <c r="I6" s="4">
        <v>11.2</v>
      </c>
      <c r="J6" s="4">
        <v>10.1</v>
      </c>
      <c r="K6" s="4">
        <v>8.9</v>
      </c>
      <c r="L6" s="5">
        <f>618893/100</f>
        <v>6188.93</v>
      </c>
      <c r="M6" s="5">
        <f>750054/100</f>
        <v>7500.54</v>
      </c>
      <c r="N6" s="5">
        <f>503995/100</f>
        <v>5039.95</v>
      </c>
      <c r="O6" s="5">
        <f>600095/100</f>
        <v>6000.95</v>
      </c>
      <c r="P6" s="5">
        <v>20071</v>
      </c>
      <c r="Q6" s="5">
        <v>23200</v>
      </c>
    </row>
    <row r="7" spans="1:17" x14ac:dyDescent="0.25">
      <c r="A7" s="2" t="s">
        <v>12</v>
      </c>
      <c r="B7" s="6" t="s">
        <v>13</v>
      </c>
      <c r="C7" s="7">
        <f>13458967/100</f>
        <v>134589.67000000001</v>
      </c>
      <c r="D7" s="7">
        <f>14414774/100</f>
        <v>144147.74</v>
      </c>
      <c r="E7" s="8">
        <v>3082</v>
      </c>
      <c r="F7" s="8">
        <v>3251</v>
      </c>
      <c r="G7" s="10">
        <v>6514.82</v>
      </c>
      <c r="H7" s="4">
        <v>10.9</v>
      </c>
      <c r="I7" s="4">
        <v>9.1</v>
      </c>
      <c r="J7" s="4">
        <v>8.3000000000000007</v>
      </c>
      <c r="K7" s="4">
        <v>6.7</v>
      </c>
      <c r="L7" s="5">
        <f>876006/100</f>
        <v>8760.06</v>
      </c>
      <c r="M7" s="5">
        <f>1013942/100</f>
        <v>10139.42</v>
      </c>
      <c r="N7" s="5">
        <f>748129/100</f>
        <v>7481.29</v>
      </c>
      <c r="O7" s="5">
        <f>875400/100</f>
        <v>8754</v>
      </c>
      <c r="P7" s="5">
        <v>19137</v>
      </c>
      <c r="Q7" s="5">
        <v>22121</v>
      </c>
    </row>
    <row r="8" spans="1:17" x14ac:dyDescent="0.25">
      <c r="A8" s="2" t="s">
        <v>14</v>
      </c>
      <c r="B8" s="6" t="s">
        <v>15</v>
      </c>
      <c r="C8" s="7">
        <f>2851028/100</f>
        <v>28510.28</v>
      </c>
      <c r="D8" s="7">
        <f>2963360/100</f>
        <v>29633.599999999999</v>
      </c>
      <c r="E8" s="8">
        <v>638</v>
      </c>
      <c r="F8" s="8">
        <v>697</v>
      </c>
      <c r="G8" s="10">
        <v>11436.69</v>
      </c>
      <c r="H8" s="4">
        <v>31</v>
      </c>
      <c r="I8" s="4">
        <v>24.4</v>
      </c>
      <c r="J8" s="4">
        <v>23.6</v>
      </c>
      <c r="K8" s="4">
        <v>17.399999999999999</v>
      </c>
      <c r="L8" s="5">
        <f>114117/100</f>
        <v>1141.17</v>
      </c>
      <c r="M8" s="5">
        <f>154612/100</f>
        <v>1546.12</v>
      </c>
      <c r="N8" s="5">
        <f>88215/100</f>
        <v>882.15</v>
      </c>
      <c r="O8" s="5">
        <f>111907/100</f>
        <v>1119.07</v>
      </c>
      <c r="P8" s="5">
        <v>17292</v>
      </c>
      <c r="Q8" s="5">
        <v>20224</v>
      </c>
    </row>
    <row r="9" spans="1:17" x14ac:dyDescent="0.25">
      <c r="A9" s="2" t="s">
        <v>16</v>
      </c>
      <c r="B9" s="6" t="s">
        <v>17</v>
      </c>
      <c r="C9" s="7">
        <f>5591911/100</f>
        <v>55919.11</v>
      </c>
      <c r="D9" s="7">
        <f>5796989/100</f>
        <v>57969.89</v>
      </c>
      <c r="E9" s="8">
        <v>1165</v>
      </c>
      <c r="F9" s="8">
        <v>1262</v>
      </c>
      <c r="G9" s="10">
        <v>7010</v>
      </c>
      <c r="H9" s="4">
        <v>41.1</v>
      </c>
      <c r="I9" s="4">
        <v>36</v>
      </c>
      <c r="J9" s="4">
        <v>32.299999999999997</v>
      </c>
      <c r="K9" s="4">
        <v>27.5</v>
      </c>
      <c r="L9" s="5">
        <f>189185/100</f>
        <v>1891.85</v>
      </c>
      <c r="M9" s="5">
        <f>236476/100</f>
        <v>2364.7600000000002</v>
      </c>
      <c r="N9" s="5">
        <f>167256/100</f>
        <v>1672.56</v>
      </c>
      <c r="O9" s="5">
        <f>202469/100</f>
        <v>2024.69</v>
      </c>
      <c r="P9" s="5">
        <v>18257</v>
      </c>
      <c r="Q9" s="5">
        <v>21476</v>
      </c>
    </row>
    <row r="10" spans="1:17" x14ac:dyDescent="0.25">
      <c r="A10" s="2" t="s">
        <v>18</v>
      </c>
      <c r="B10" s="6" t="s">
        <v>19</v>
      </c>
      <c r="C10" s="7">
        <f>7309153/100</f>
        <v>73091.53</v>
      </c>
      <c r="D10" s="7">
        <f>4477247/100</f>
        <v>44772.47</v>
      </c>
      <c r="E10" s="8">
        <v>1604</v>
      </c>
      <c r="F10" s="8">
        <v>1699</v>
      </c>
      <c r="G10" s="10">
        <v>4953.29</v>
      </c>
      <c r="H10" s="4">
        <v>29.1</v>
      </c>
      <c r="I10" s="4">
        <v>22.4</v>
      </c>
      <c r="J10" s="4">
        <v>22.8</v>
      </c>
      <c r="K10" s="4">
        <v>16.600000000000001</v>
      </c>
      <c r="L10" s="5">
        <f>324028/100</f>
        <v>3240.28</v>
      </c>
      <c r="M10" s="5">
        <f>384039/100</f>
        <v>3840.39</v>
      </c>
      <c r="N10" s="5">
        <f>260971/100</f>
        <v>2609.71</v>
      </c>
      <c r="O10" s="5">
        <f>299808/100</f>
        <v>2998.08</v>
      </c>
      <c r="P10" s="5">
        <v>18029</v>
      </c>
      <c r="Q10" s="5">
        <v>21070</v>
      </c>
    </row>
    <row r="11" spans="1:17" x14ac:dyDescent="0.25">
      <c r="A11" s="2" t="s">
        <v>20</v>
      </c>
      <c r="B11" s="6" t="s">
        <v>21</v>
      </c>
      <c r="C11" s="7">
        <f>7060903/100</f>
        <v>70609.03</v>
      </c>
      <c r="D11" s="7">
        <f>6041903/100</f>
        <v>60419.03</v>
      </c>
      <c r="E11" s="8">
        <v>1577</v>
      </c>
      <c r="F11" s="8">
        <v>1672</v>
      </c>
      <c r="G11" s="10">
        <v>3900.47</v>
      </c>
      <c r="H11" s="4">
        <v>30.2</v>
      </c>
      <c r="I11" s="4">
        <v>27.6</v>
      </c>
      <c r="J11" s="4">
        <v>25.7</v>
      </c>
      <c r="K11" s="4">
        <v>23.6</v>
      </c>
      <c r="L11" s="5">
        <f>329415/100</f>
        <v>3294.15</v>
      </c>
      <c r="M11" s="5">
        <f>399734/100</f>
        <v>3997.34</v>
      </c>
      <c r="N11" s="5">
        <f>258635/100</f>
        <v>2586.35</v>
      </c>
      <c r="O11" s="5">
        <f>323434/100</f>
        <v>3234.34</v>
      </c>
      <c r="P11" s="5">
        <v>18767</v>
      </c>
      <c r="Q11" s="5">
        <v>21914</v>
      </c>
    </row>
    <row r="12" spans="1:17" x14ac:dyDescent="0.25">
      <c r="A12" s="2" t="s">
        <v>22</v>
      </c>
      <c r="B12" s="6" t="s">
        <v>23</v>
      </c>
      <c r="C12" s="7">
        <f>4214633/100</f>
        <v>42146.33</v>
      </c>
      <c r="D12" s="7">
        <f>4440150/100</f>
        <v>44401.5</v>
      </c>
      <c r="E12" s="8">
        <v>902</v>
      </c>
      <c r="F12" s="8">
        <v>976</v>
      </c>
      <c r="G12" s="10">
        <v>8977.2999999999993</v>
      </c>
      <c r="H12" s="4">
        <v>45.2</v>
      </c>
      <c r="I12" s="4">
        <v>38.700000000000003</v>
      </c>
      <c r="J12" s="4">
        <v>37.4</v>
      </c>
      <c r="K12" s="4">
        <v>30.7</v>
      </c>
      <c r="L12" s="5">
        <f>149493/100</f>
        <v>1494.93</v>
      </c>
      <c r="M12" s="5">
        <f>191720/100</f>
        <v>1917.2</v>
      </c>
      <c r="N12" s="5">
        <f>118998/100</f>
        <v>1189.98</v>
      </c>
      <c r="O12" s="5">
        <f>151994/100</f>
        <v>1519.94</v>
      </c>
      <c r="P12" s="5">
        <v>18076</v>
      </c>
      <c r="Q12" s="5">
        <v>21304</v>
      </c>
    </row>
    <row r="13" spans="1:17" x14ac:dyDescent="0.25">
      <c r="A13" s="2" t="s">
        <v>24</v>
      </c>
      <c r="B13" s="6" t="s">
        <v>25</v>
      </c>
      <c r="C13" s="7">
        <f>3545610/100</f>
        <v>35456.1</v>
      </c>
      <c r="D13" s="7">
        <f>3629783/100</f>
        <v>36297.83</v>
      </c>
      <c r="E13" s="8">
        <v>772</v>
      </c>
      <c r="F13" s="8">
        <v>824</v>
      </c>
      <c r="G13" s="10">
        <v>6585.64</v>
      </c>
      <c r="H13" s="4">
        <v>40.1</v>
      </c>
      <c r="I13" s="4">
        <v>33.9</v>
      </c>
      <c r="J13" s="4">
        <v>33.700000000000003</v>
      </c>
      <c r="K13" s="4">
        <v>26</v>
      </c>
      <c r="L13" s="5">
        <f>124903/100</f>
        <v>1249.03</v>
      </c>
      <c r="M13" s="5">
        <f>156872/100</f>
        <v>1568.72</v>
      </c>
      <c r="N13" s="5">
        <f>93829/100</f>
        <v>938.29</v>
      </c>
      <c r="O13" s="5">
        <f>118758/100</f>
        <v>1187.58</v>
      </c>
      <c r="P13" s="5">
        <v>18054</v>
      </c>
      <c r="Q13" s="5">
        <v>20925</v>
      </c>
    </row>
    <row r="14" spans="1:17" x14ac:dyDescent="0.25">
      <c r="A14" s="2" t="s">
        <v>26</v>
      </c>
      <c r="B14" s="6" t="s">
        <v>27</v>
      </c>
      <c r="C14" s="7">
        <f>4489614/100</f>
        <v>44896.14</v>
      </c>
      <c r="D14" s="7">
        <f>4689302/100</f>
        <v>46893.02</v>
      </c>
      <c r="E14" s="8">
        <v>976</v>
      </c>
      <c r="F14" s="8">
        <v>1029</v>
      </c>
      <c r="G14" s="10">
        <v>7913.56</v>
      </c>
      <c r="H14" s="4">
        <v>39.5</v>
      </c>
      <c r="I14" s="4">
        <v>36.6</v>
      </c>
      <c r="J14" s="4">
        <v>32.799999999999997</v>
      </c>
      <c r="K14" s="4">
        <v>30.3</v>
      </c>
      <c r="L14" s="5">
        <f>185015/100</f>
        <v>1850.15</v>
      </c>
      <c r="M14" s="5">
        <f>227998/100</f>
        <v>2279.98</v>
      </c>
      <c r="N14" s="5">
        <f>139353/100</f>
        <v>1393.53</v>
      </c>
      <c r="O14" s="5">
        <f>166005/100</f>
        <v>1660.05</v>
      </c>
      <c r="P14" s="5">
        <v>19335</v>
      </c>
      <c r="Q14" s="5">
        <v>22345</v>
      </c>
    </row>
    <row r="15" spans="1:17" x14ac:dyDescent="0.25">
      <c r="A15" s="2" t="s">
        <v>28</v>
      </c>
      <c r="B15" s="6" t="s">
        <v>29</v>
      </c>
      <c r="C15" s="7">
        <f>4660027/100</f>
        <v>46600.27</v>
      </c>
      <c r="D15" s="7">
        <f>4893318/100</f>
        <v>48933.18</v>
      </c>
      <c r="E15" s="8">
        <v>1078</v>
      </c>
      <c r="F15" s="8">
        <v>1156</v>
      </c>
      <c r="G15" s="10">
        <v>7860.04</v>
      </c>
      <c r="H15" s="4">
        <v>30.7</v>
      </c>
      <c r="I15" s="4">
        <v>22</v>
      </c>
      <c r="J15" s="4">
        <v>25</v>
      </c>
      <c r="K15" s="4">
        <v>16.600000000000001</v>
      </c>
      <c r="L15" s="5">
        <f>209405/100</f>
        <v>2094.0500000000002</v>
      </c>
      <c r="M15" s="5">
        <f>285560/100</f>
        <v>2855.6</v>
      </c>
      <c r="N15" s="5">
        <f>167651/100</f>
        <v>1676.51</v>
      </c>
      <c r="O15" s="5">
        <f>219680/100</f>
        <v>2196.8000000000002</v>
      </c>
      <c r="P15" s="5">
        <v>19967</v>
      </c>
      <c r="Q15" s="5">
        <v>22754</v>
      </c>
    </row>
    <row r="16" spans="1:17" x14ac:dyDescent="0.25">
      <c r="A16" s="2" t="s">
        <v>30</v>
      </c>
      <c r="B16" s="6" t="s">
        <v>31</v>
      </c>
      <c r="C16" s="7">
        <f>4330622/100</f>
        <v>43306.22</v>
      </c>
      <c r="D16" s="7">
        <f>4545276/100</f>
        <v>45452.76</v>
      </c>
      <c r="E16" s="8">
        <v>988</v>
      </c>
      <c r="F16" s="8">
        <v>1055</v>
      </c>
      <c r="G16" s="10">
        <v>8692.43</v>
      </c>
      <c r="H16" s="4">
        <v>44.7</v>
      </c>
      <c r="I16" s="4">
        <v>37.299999999999997</v>
      </c>
      <c r="J16" s="4">
        <v>37.1</v>
      </c>
      <c r="K16" s="4">
        <v>30.5</v>
      </c>
      <c r="L16" s="5">
        <f>160674/100</f>
        <v>1606.74</v>
      </c>
      <c r="M16" s="5">
        <f>198438/100</f>
        <v>1984.38</v>
      </c>
      <c r="N16" s="5">
        <f>138089/100</f>
        <v>1380.89</v>
      </c>
      <c r="O16" s="5">
        <f>170863/100</f>
        <v>1708.63</v>
      </c>
      <c r="P16" s="5">
        <v>18737</v>
      </c>
      <c r="Q16" s="5">
        <v>21025</v>
      </c>
    </row>
    <row r="17" spans="1:17" x14ac:dyDescent="0.25">
      <c r="A17" s="2" t="s">
        <v>32</v>
      </c>
      <c r="B17" s="6" t="s">
        <v>33</v>
      </c>
      <c r="C17" s="7">
        <f>2507410/100</f>
        <v>25074.1</v>
      </c>
      <c r="D17" s="7">
        <f>2596709/100</f>
        <v>25967.09</v>
      </c>
      <c r="E17" s="8">
        <v>532</v>
      </c>
      <c r="F17" s="8">
        <v>579</v>
      </c>
      <c r="G17" s="10">
        <v>8292.84</v>
      </c>
      <c r="H17" s="4">
        <v>40.299999999999997</v>
      </c>
      <c r="I17" s="4">
        <v>39.1</v>
      </c>
      <c r="J17" s="4">
        <v>31.9</v>
      </c>
      <c r="K17" s="4">
        <v>30.8</v>
      </c>
      <c r="L17" s="5">
        <f>95809/100</f>
        <v>958.09</v>
      </c>
      <c r="M17" s="5">
        <f>114745/100</f>
        <v>1147.45</v>
      </c>
      <c r="N17" s="5">
        <f>75352/100</f>
        <v>753.52</v>
      </c>
      <c r="O17" s="5">
        <f>92243/100</f>
        <v>922.43</v>
      </c>
      <c r="P17" s="5">
        <v>19629</v>
      </c>
      <c r="Q17" s="5">
        <v>22570</v>
      </c>
    </row>
    <row r="18" spans="1:17" x14ac:dyDescent="0.25">
      <c r="A18" s="2" t="s">
        <v>34</v>
      </c>
      <c r="B18" s="6" t="s">
        <v>35</v>
      </c>
      <c r="C18" s="7">
        <f>3362501/100</f>
        <v>33625.01</v>
      </c>
      <c r="D18" s="7">
        <f>3781387/100</f>
        <v>37813.870000000003</v>
      </c>
      <c r="E18" s="8">
        <v>557</v>
      </c>
      <c r="F18" s="8">
        <v>616</v>
      </c>
      <c r="G18" s="10">
        <v>4840.1000000000004</v>
      </c>
      <c r="H18" s="4">
        <v>53.7</v>
      </c>
      <c r="I18" s="4">
        <v>53.7</v>
      </c>
      <c r="J18" s="4">
        <v>48.7</v>
      </c>
      <c r="K18" s="4">
        <v>48.2</v>
      </c>
      <c r="L18" s="5">
        <f>72196/100</f>
        <v>721.96</v>
      </c>
      <c r="M18" s="5">
        <f>85514/100</f>
        <v>855.14</v>
      </c>
      <c r="N18" s="5">
        <f>63506/100</f>
        <v>635.05999999999995</v>
      </c>
      <c r="O18" s="5">
        <f>68397/100</f>
        <v>683.97</v>
      </c>
      <c r="P18" s="5">
        <v>20517</v>
      </c>
      <c r="Q18" s="5">
        <v>21563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Johanna Marisse Heramia</cp:lastModifiedBy>
  <dcterms:created xsi:type="dcterms:W3CDTF">2017-03-21T01:51:40Z</dcterms:created>
  <dcterms:modified xsi:type="dcterms:W3CDTF">2017-03-21T02:38:21Z</dcterms:modified>
</cp:coreProperties>
</file>