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j\school\Projects\kMST\"/>
    </mc:Choice>
  </mc:AlternateContent>
  <xr:revisionPtr revIDLastSave="0" documentId="8_{4D173CC6-4AB9-4ECD-80C4-7C877E6D396E}" xr6:coauthVersionLast="47" xr6:coauthVersionMax="47" xr10:uidLastSave="{00000000-0000-0000-0000-000000000000}"/>
  <bookViews>
    <workbookView xWindow="1905" yWindow="1905" windowWidth="21600" windowHeight="11325" xr2:uid="{F4D14D94-4118-4C8D-913D-16B62FF6080B}"/>
  </bookViews>
  <sheets>
    <sheet name="bluble_dense" sheetId="1" r:id="rId1"/>
  </sheets>
  <definedNames>
    <definedName name="bluble_dense" localSheetId="0">bluble_dense!#REF!</definedName>
    <definedName name="bluble_dense_1" localSheetId="0">bluble_dense!$A$2:$D$34</definedName>
    <definedName name="dense" localSheetId="0">bluble_dense!$K$2:$M$34</definedName>
    <definedName name="dense_1" localSheetId="0">bluble_dense!#REF!</definedName>
    <definedName name="dense_2" localSheetId="0">bluble_dense!$K$2:$M$34</definedName>
    <definedName name="dense_asym" localSheetId="0">bluble_dense!$E$2:$G$34</definedName>
    <definedName name="dense_asym_1" localSheetId="0">bluble_dense!#REF!</definedName>
    <definedName name="dense_asym_2" localSheetId="0">bluble_dense!$E$2:$G$34</definedName>
    <definedName name="dense_opt" localSheetId="0">bluble_dense!$Y$2:$AA$34</definedName>
    <definedName name="dense_opt_noasym" localSheetId="0">bluble_dense!#REF!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N2" i="1"/>
  <c r="Q2" i="1"/>
  <c r="R2" i="1"/>
  <c r="S2" i="1"/>
  <c r="AB2" i="1"/>
  <c r="AC2" i="1"/>
  <c r="C3" i="1"/>
  <c r="H3" i="1"/>
  <c r="I3" i="1" s="1"/>
  <c r="N3" i="1"/>
  <c r="Q3" i="1"/>
  <c r="R3" i="1"/>
  <c r="X3" i="1" s="1"/>
  <c r="S3" i="1"/>
  <c r="AB3" i="1"/>
  <c r="AC3" i="1"/>
  <c r="C4" i="1"/>
  <c r="H4" i="1"/>
  <c r="I4" i="1"/>
  <c r="N4" i="1"/>
  <c r="O4" i="1" s="1"/>
  <c r="Q4" i="1"/>
  <c r="R4" i="1"/>
  <c r="S4" i="1"/>
  <c r="AB4" i="1"/>
  <c r="AC4" i="1"/>
  <c r="C5" i="1"/>
  <c r="H5" i="1"/>
  <c r="I5" i="1" s="1"/>
  <c r="N5" i="1"/>
  <c r="Q5" i="1"/>
  <c r="R5" i="1"/>
  <c r="S5" i="1"/>
  <c r="AB5" i="1"/>
  <c r="AC5" i="1"/>
  <c r="C6" i="1"/>
  <c r="H6" i="1"/>
  <c r="I6" i="1" s="1"/>
  <c r="N6" i="1"/>
  <c r="Q6" i="1"/>
  <c r="R6" i="1"/>
  <c r="S6" i="1"/>
  <c r="AB6" i="1"/>
  <c r="AC6" i="1"/>
  <c r="C7" i="1"/>
  <c r="H7" i="1"/>
  <c r="I7" i="1" s="1"/>
  <c r="N7" i="1"/>
  <c r="Q7" i="1"/>
  <c r="R7" i="1"/>
  <c r="S7" i="1"/>
  <c r="AB7" i="1"/>
  <c r="AC7" i="1"/>
  <c r="C8" i="1"/>
  <c r="H8" i="1"/>
  <c r="I8" i="1" s="1"/>
  <c r="N8" i="1"/>
  <c r="Q8" i="1"/>
  <c r="R8" i="1"/>
  <c r="S8" i="1"/>
  <c r="AB8" i="1"/>
  <c r="AC8" i="1"/>
  <c r="C9" i="1"/>
  <c r="H9" i="1"/>
  <c r="I9" i="1" s="1"/>
  <c r="N9" i="1"/>
  <c r="Q9" i="1"/>
  <c r="R9" i="1"/>
  <c r="S9" i="1"/>
  <c r="AB9" i="1"/>
  <c r="AC9" i="1"/>
  <c r="C10" i="1"/>
  <c r="H10" i="1"/>
  <c r="I10" i="1"/>
  <c r="J10" i="1" s="1"/>
  <c r="N10" i="1"/>
  <c r="Q10" i="1"/>
  <c r="R10" i="1"/>
  <c r="S10" i="1"/>
  <c r="AB10" i="1"/>
  <c r="AC10" i="1"/>
  <c r="C11" i="1"/>
  <c r="H11" i="1"/>
  <c r="I11" i="1" s="1"/>
  <c r="N11" i="1"/>
  <c r="Q11" i="1"/>
  <c r="R11" i="1"/>
  <c r="S11" i="1"/>
  <c r="AB11" i="1"/>
  <c r="AC11" i="1"/>
  <c r="H12" i="1"/>
  <c r="I12" i="1" s="1"/>
  <c r="N12" i="1"/>
  <c r="Q12" i="1"/>
  <c r="R12" i="1"/>
  <c r="S12" i="1"/>
  <c r="AB12" i="1"/>
  <c r="AC12" i="1"/>
  <c r="H13" i="1"/>
  <c r="I13" i="1" s="1"/>
  <c r="N13" i="1"/>
  <c r="P13" i="1"/>
  <c r="Q13" i="1"/>
  <c r="R13" i="1"/>
  <c r="S13" i="1"/>
  <c r="AB13" i="1"/>
  <c r="AC13" i="1"/>
  <c r="C14" i="1"/>
  <c r="H14" i="1"/>
  <c r="I14" i="1" s="1"/>
  <c r="N14" i="1"/>
  <c r="P14" i="1"/>
  <c r="Q14" i="1"/>
  <c r="R14" i="1"/>
  <c r="S14" i="1"/>
  <c r="AB14" i="1"/>
  <c r="AC14" i="1"/>
  <c r="C15" i="1"/>
  <c r="H15" i="1"/>
  <c r="I15" i="1" s="1"/>
  <c r="N15" i="1"/>
  <c r="P15" i="1"/>
  <c r="Q15" i="1"/>
  <c r="R15" i="1"/>
  <c r="S15" i="1"/>
  <c r="AB15" i="1"/>
  <c r="AC15" i="1"/>
  <c r="C16" i="1"/>
  <c r="H16" i="1"/>
  <c r="I16" i="1" s="1"/>
  <c r="N16" i="1"/>
  <c r="P16" i="1"/>
  <c r="Q16" i="1"/>
  <c r="R16" i="1"/>
  <c r="S16" i="1"/>
  <c r="AB16" i="1"/>
  <c r="AC16" i="1"/>
  <c r="C17" i="1"/>
  <c r="H17" i="1"/>
  <c r="I17" i="1" s="1"/>
  <c r="N17" i="1"/>
  <c r="O6" i="1" s="1"/>
  <c r="P17" i="1"/>
  <c r="Q17" i="1"/>
  <c r="R17" i="1"/>
  <c r="S17" i="1"/>
  <c r="AB17" i="1"/>
  <c r="AC17" i="1"/>
  <c r="C18" i="1"/>
  <c r="H18" i="1"/>
  <c r="I18" i="1" s="1"/>
  <c r="N18" i="1"/>
  <c r="P18" i="1"/>
  <c r="Q18" i="1"/>
  <c r="R18" i="1"/>
  <c r="S18" i="1"/>
  <c r="AB18" i="1"/>
  <c r="AC18" i="1"/>
  <c r="C19" i="1"/>
  <c r="H19" i="1"/>
  <c r="I19" i="1" s="1"/>
  <c r="N19" i="1"/>
  <c r="P19" i="1"/>
  <c r="Q19" i="1"/>
  <c r="R19" i="1"/>
  <c r="S19" i="1"/>
  <c r="AB19" i="1"/>
  <c r="AC19" i="1"/>
  <c r="C20" i="1"/>
  <c r="H20" i="1"/>
  <c r="I20" i="1"/>
  <c r="N20" i="1"/>
  <c r="P20" i="1"/>
  <c r="Q20" i="1"/>
  <c r="R20" i="1"/>
  <c r="S20" i="1"/>
  <c r="AB20" i="1"/>
  <c r="AC20" i="1"/>
  <c r="C21" i="1"/>
  <c r="H21" i="1"/>
  <c r="I21" i="1" s="1"/>
  <c r="N21" i="1"/>
  <c r="P21" i="1"/>
  <c r="Q21" i="1"/>
  <c r="R21" i="1"/>
  <c r="S21" i="1"/>
  <c r="AB21" i="1"/>
  <c r="AC21" i="1"/>
  <c r="C22" i="1"/>
  <c r="H22" i="1"/>
  <c r="I22" i="1"/>
  <c r="N22" i="1"/>
  <c r="O11" i="1" s="1"/>
  <c r="P22" i="1"/>
  <c r="Q22" i="1"/>
  <c r="R22" i="1"/>
  <c r="S22" i="1"/>
  <c r="AB22" i="1"/>
  <c r="AC22" i="1"/>
  <c r="H23" i="1"/>
  <c r="I23" i="1" s="1"/>
  <c r="N23" i="1"/>
  <c r="P23" i="1"/>
  <c r="Q23" i="1"/>
  <c r="R23" i="1"/>
  <c r="S23" i="1"/>
  <c r="AB23" i="1"/>
  <c r="AC23" i="1"/>
  <c r="H24" i="1"/>
  <c r="I24" i="1" s="1"/>
  <c r="N24" i="1"/>
  <c r="P24" i="1"/>
  <c r="Q24" i="1"/>
  <c r="R24" i="1"/>
  <c r="S24" i="1"/>
  <c r="AB24" i="1"/>
  <c r="AC24" i="1"/>
  <c r="C25" i="1"/>
  <c r="H25" i="1"/>
  <c r="I25" i="1" s="1"/>
  <c r="N25" i="1"/>
  <c r="P25" i="1"/>
  <c r="Q25" i="1"/>
  <c r="R25" i="1"/>
  <c r="S25" i="1"/>
  <c r="T25" i="1" s="1"/>
  <c r="AB25" i="1"/>
  <c r="AC25" i="1"/>
  <c r="C26" i="1"/>
  <c r="H26" i="1"/>
  <c r="I26" i="1" s="1"/>
  <c r="N26" i="1"/>
  <c r="P26" i="1"/>
  <c r="Q26" i="1"/>
  <c r="R26" i="1"/>
  <c r="S26" i="1"/>
  <c r="AB26" i="1"/>
  <c r="AC26" i="1"/>
  <c r="C27" i="1"/>
  <c r="H27" i="1"/>
  <c r="I27" i="1" s="1"/>
  <c r="N27" i="1"/>
  <c r="P27" i="1"/>
  <c r="Q27" i="1"/>
  <c r="R27" i="1"/>
  <c r="S27" i="1"/>
  <c r="AB27" i="1"/>
  <c r="AC27" i="1"/>
  <c r="C28" i="1"/>
  <c r="H28" i="1"/>
  <c r="I28" i="1" s="1"/>
  <c r="N28" i="1"/>
  <c r="P28" i="1"/>
  <c r="Q28" i="1"/>
  <c r="R28" i="1"/>
  <c r="S28" i="1"/>
  <c r="AB28" i="1"/>
  <c r="AC28" i="1"/>
  <c r="C29" i="1"/>
  <c r="H29" i="1"/>
  <c r="I29" i="1" s="1"/>
  <c r="N29" i="1"/>
  <c r="P29" i="1"/>
  <c r="Q29" i="1"/>
  <c r="R29" i="1"/>
  <c r="S29" i="1"/>
  <c r="AB29" i="1"/>
  <c r="AC29" i="1"/>
  <c r="C30" i="1"/>
  <c r="H30" i="1"/>
  <c r="I30" i="1" s="1"/>
  <c r="N30" i="1"/>
  <c r="P30" i="1"/>
  <c r="Q30" i="1"/>
  <c r="R30" i="1"/>
  <c r="S30" i="1"/>
  <c r="AB30" i="1"/>
  <c r="AC30" i="1"/>
  <c r="C31" i="1"/>
  <c r="H31" i="1"/>
  <c r="I31" i="1"/>
  <c r="N31" i="1"/>
  <c r="P31" i="1"/>
  <c r="Q31" i="1"/>
  <c r="R31" i="1"/>
  <c r="S31" i="1"/>
  <c r="AB31" i="1"/>
  <c r="AC31" i="1"/>
  <c r="C32" i="1"/>
  <c r="H32" i="1"/>
  <c r="I32" i="1" s="1"/>
  <c r="N32" i="1"/>
  <c r="P32" i="1"/>
  <c r="Q32" i="1"/>
  <c r="R32" i="1"/>
  <c r="S32" i="1"/>
  <c r="AB32" i="1"/>
  <c r="AC32" i="1"/>
  <c r="C33" i="1"/>
  <c r="H33" i="1"/>
  <c r="I33" i="1" s="1"/>
  <c r="N33" i="1"/>
  <c r="P33" i="1"/>
  <c r="Q33" i="1"/>
  <c r="R33" i="1"/>
  <c r="S33" i="1"/>
  <c r="AB33" i="1"/>
  <c r="AC33" i="1"/>
  <c r="H34" i="1"/>
  <c r="I34" i="1" s="1"/>
  <c r="N34" i="1"/>
  <c r="O12" i="1" s="1"/>
  <c r="P34" i="1"/>
  <c r="Q34" i="1"/>
  <c r="R34" i="1"/>
  <c r="S34" i="1"/>
  <c r="AB34" i="1"/>
  <c r="AC34" i="1"/>
  <c r="AC35" i="1"/>
  <c r="E42" i="1"/>
  <c r="W13" i="1" l="1"/>
  <c r="G40" i="1"/>
  <c r="AD4" i="1"/>
  <c r="O7" i="1"/>
  <c r="G42" i="1"/>
  <c r="O3" i="1"/>
  <c r="D40" i="1"/>
  <c r="H40" i="1" s="1"/>
  <c r="J3" i="1"/>
  <c r="AD3" i="1"/>
  <c r="W14" i="1"/>
  <c r="J11" i="1"/>
  <c r="O8" i="1"/>
  <c r="AE2" i="1"/>
  <c r="D42" i="1"/>
  <c r="J4" i="1"/>
  <c r="AD2" i="1"/>
  <c r="W24" i="1"/>
  <c r="O9" i="1"/>
  <c r="O5" i="1"/>
  <c r="W2" i="1"/>
  <c r="J5" i="1"/>
  <c r="AE3" i="1"/>
  <c r="O10" i="1"/>
  <c r="J12" i="1"/>
  <c r="J9" i="1"/>
  <c r="O2" i="1"/>
  <c r="AE4" i="1"/>
  <c r="J2" i="1"/>
  <c r="J6" i="1"/>
  <c r="J7" i="1"/>
  <c r="H42" i="1"/>
  <c r="J8" i="1"/>
  <c r="W3" i="1"/>
  <c r="X2" i="1"/>
  <c r="E41" i="1"/>
  <c r="W25" i="1"/>
  <c r="E40" i="1"/>
  <c r="AB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773EE-1E8D-431E-B2DA-9385D5ED7893}" name="bluble_dense" type="6" refreshedVersion="2" background="1" saveData="1">
    <textPr codePage="874" sourceFile="U:\workspace\kCard\bluble_results\ub_1\rev_flow\bluble_dense.txt" decimal="," thousands="." space="1" consecutive="1">
      <textFields count="8">
        <textField/>
        <textField type="skip"/>
        <textField/>
        <textField type="skip"/>
        <textField/>
        <textField/>
        <textField type="skip"/>
        <textField/>
      </textFields>
    </textPr>
  </connection>
  <connection id="2" xr16:uid="{13467CFB-58F6-4700-A9C0-D1671448C474}" name="dense" type="6" refreshedVersion="2" background="1" saveData="1">
    <textPr codePage="1148" sourceFile="C:\Dokumente und Einstellungen\maria\Desktop\kCard\dense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3" xr16:uid="{CC117872-4390-419D-839F-F1E1B50ABE1F}" name="dense_asym" type="6" refreshedVersion="2" background="1" saveData="1">
    <textPr codePage="1148" sourceFile="C:\Dokumente und Einstellungen\maria\Desktop\kCard\dense_asym.txt" decimal="," thousands="." space="1" consecutive="1">
      <textFields count="9">
        <textField type="skip"/>
        <textField/>
        <textField type="skip"/>
        <textField type="skip"/>
        <textField type="skip"/>
        <textField/>
        <textField type="skip"/>
        <textField/>
        <textField/>
      </textFields>
    </textPr>
  </connection>
  <connection id="4" xr16:uid="{7FC7E6B5-4241-4AB6-BC34-A6C2B61369B3}" name="dense_asym1" type="6" refreshedVersion="2" background="1" saveData="1">
    <textPr codePage="1148" sourceFile="C:\Dokumente und Einstellungen\maria\Desktop\kCard\dense_asym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5" xr16:uid="{7D400DD7-97C1-4534-91F5-D025AD1D7202}" name="dense_opt" type="6" refreshedVersion="2" background="1" saveData="1">
    <textPr codePage="874" sourceFile="U:\workspace\kCard\grid\dense_opt.txt" decimal="," thousands="." space="1" consecutive="1">
      <textFields count="8">
        <textField type="skip"/>
        <textField type="skip"/>
        <textField type="skip"/>
        <textField type="skip"/>
        <textField type="skip"/>
        <textField/>
        <textField type="skip"/>
        <textField/>
      </textFields>
    </textPr>
  </connection>
  <connection id="6" xr16:uid="{3479C6D5-A8ED-4734-8972-37B80CBFA5A3}" name="dense1" type="6" refreshedVersion="2" background="1" saveData="1">
    <textPr codePage="1148" sourceFile="C:\Dokumente und Einstellungen\maria\Desktop\kCard\den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<sst xmlns="http://schemas.openxmlformats.org/spreadsheetml/2006/main" count="54" uniqueCount="20">
  <si>
    <t>100 nodes</t>
  </si>
  <si>
    <t>500 nodes</t>
  </si>
  <si>
    <t>450 nodes</t>
  </si>
  <si>
    <t>n-2</t>
  </si>
  <si>
    <t>steind15,g</t>
  </si>
  <si>
    <t>steinc15,g</t>
  </si>
  <si>
    <t>le450_15a,g</t>
  </si>
  <si>
    <t>opt</t>
  </si>
  <si>
    <t>ACO</t>
  </si>
  <si>
    <t>Obj.Diff</t>
  </si>
  <si>
    <t>kombi</t>
  </si>
  <si>
    <t>avg. Time</t>
  </si>
  <si>
    <t>ZF</t>
  </si>
  <si>
    <t>Time</t>
  </si>
  <si>
    <t>B&amp;B</t>
  </si>
  <si>
    <t xml:space="preserve">% bks=opt </t>
  </si>
  <si>
    <t>1 falls bks=opt</t>
  </si>
  <si>
    <t>UB</t>
  </si>
  <si>
    <t>K</t>
  </si>
  <si>
    <t>Instanz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</si>
</sst>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color indexed="18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se_opt" connectionId="5" xr16:uid="{665DF49E-EADD-4817-B446-F87246386EC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se" connectionId="6" xr16:uid="{8C1865D9-19BD-412F-A9DA-8A6FF4A93D9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uble_dense_1" connectionId="1" xr16:uid="{4BB3FB88-5CC2-4FF3-AE0E-124CEAD58BF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se_asym" connectionId="4" xr16:uid="{ECBB2767-557B-4BCB-90E1-E732B0E7F69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se_2" connectionId="2" xr16:uid="{21AA5962-E93D-4FC4-97EF-9492E4356FD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se_asym_2" connectionId="3" xr16:uid="{AA5D27A3-2F1E-4920-BD60-B02C4972CE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5205-9E3F-4C81-989F-62E784ACF3F3}">
  <dimension ref="A1:AG42"/>
  <sheetViews>
    <sheetView tabSelected="1" workbookViewId="0">
      <selection sqref="A1:XFD1"/>
    </sheetView>
  </sheetViews>
  <sheetFormatPr defaultRowHeight="12.75" x14ac:dyDescent="0.2"/>
  <cols>
    <col min="1" max="1" width="11" customWidth="1"/>
    <col min="2" max="2" width="5" bestFit="1" customWidth="1"/>
    <col min="3" max="3" width="8.28515625" style="6" bestFit="1" customWidth="1"/>
    <col min="4" max="4" width="6" customWidth="1"/>
    <col min="5" max="5" width="6" bestFit="1" customWidth="1"/>
    <col min="6" max="6" width="9.5703125" style="5" bestFit="1" customWidth="1"/>
    <col min="7" max="7" width="6" customWidth="1"/>
    <col min="8" max="8" width="12" bestFit="1" customWidth="1"/>
    <col min="9" max="10" width="12" customWidth="1"/>
    <col min="11" max="11" width="8.5703125" bestFit="1" customWidth="1"/>
    <col min="12" max="12" width="8.5703125" style="4" bestFit="1" customWidth="1"/>
    <col min="13" max="13" width="8.5703125" style="3" bestFit="1" customWidth="1"/>
    <col min="14" max="14" width="12.140625" bestFit="1" customWidth="1"/>
    <col min="15" max="15" width="19.42578125" bestFit="1" customWidth="1"/>
    <col min="16" max="16" width="8.85546875" style="2" bestFit="1" customWidth="1"/>
    <col min="17" max="17" width="7" bestFit="1" customWidth="1"/>
    <col min="18" max="18" width="6" bestFit="1" customWidth="1"/>
    <col min="19" max="20" width="7" bestFit="1" customWidth="1"/>
    <col min="21" max="21" width="7.5703125" style="2" bestFit="1" customWidth="1"/>
    <col min="22" max="24" width="11.5703125" customWidth="1"/>
    <col min="25" max="25" width="3" customWidth="1"/>
    <col min="26" max="26" width="7" customWidth="1"/>
    <col min="27" max="27" width="4" customWidth="1"/>
    <col min="28" max="28" width="11.42578125" style="1" customWidth="1"/>
  </cols>
  <sheetData>
    <row r="1" spans="1:33" x14ac:dyDescent="0.2">
      <c r="A1" t="s">
        <v>19</v>
      </c>
      <c r="B1" t="s">
        <v>18</v>
      </c>
      <c r="D1" t="s">
        <v>17</v>
      </c>
      <c r="E1" t="s">
        <v>14</v>
      </c>
      <c r="F1" s="5" t="s">
        <v>13</v>
      </c>
      <c r="G1" t="s">
        <v>12</v>
      </c>
      <c r="I1" t="s">
        <v>16</v>
      </c>
      <c r="J1" t="s">
        <v>15</v>
      </c>
      <c r="K1" t="s">
        <v>14</v>
      </c>
      <c r="L1" s="4" t="s">
        <v>13</v>
      </c>
      <c r="M1" s="3" t="s">
        <v>12</v>
      </c>
      <c r="P1" s="2" t="s">
        <v>11</v>
      </c>
      <c r="R1" t="s">
        <v>10</v>
      </c>
      <c r="S1" t="s">
        <v>9</v>
      </c>
      <c r="U1" s="2" t="s">
        <v>8</v>
      </c>
      <c r="Z1" t="s">
        <v>7</v>
      </c>
    </row>
    <row r="2" spans="1:33" x14ac:dyDescent="0.2">
      <c r="A2" t="s">
        <v>6</v>
      </c>
      <c r="B2">
        <v>2</v>
      </c>
      <c r="C2" s="6">
        <v>0.02</v>
      </c>
      <c r="D2">
        <v>2</v>
      </c>
      <c r="E2">
        <v>5</v>
      </c>
      <c r="F2">
        <v>35.229999999999997</v>
      </c>
      <c r="G2">
        <v>2</v>
      </c>
      <c r="H2">
        <f>D2-G2</f>
        <v>0</v>
      </c>
      <c r="I2">
        <f>IF(H2=0,1,0)</f>
        <v>1</v>
      </c>
      <c r="J2" s="1">
        <f>SUM(I2,I13,I24)/3</f>
        <v>1</v>
      </c>
      <c r="K2">
        <v>5</v>
      </c>
      <c r="L2">
        <v>20.32</v>
      </c>
      <c r="M2">
        <v>2</v>
      </c>
      <c r="N2" s="6">
        <f>L2/F2</f>
        <v>0.57678115242690897</v>
      </c>
      <c r="O2" s="6">
        <f>AVERAGE(N2,N13,N24)</f>
        <v>0.21740446144835693</v>
      </c>
      <c r="Q2">
        <f>V2/1.75</f>
        <v>5.7142857142857148E-2</v>
      </c>
      <c r="R2">
        <f>L2</f>
        <v>20.32</v>
      </c>
      <c r="S2">
        <f>D2-M2</f>
        <v>0</v>
      </c>
      <c r="V2">
        <v>0.1</v>
      </c>
      <c r="W2">
        <f>AVERAGE(R2:R12)</f>
        <v>10.732727272727274</v>
      </c>
      <c r="X2">
        <f>MEDIAN(R2:R12)</f>
        <v>9.67</v>
      </c>
      <c r="Y2">
        <v>0</v>
      </c>
      <c r="Z2">
        <v>0.06</v>
      </c>
      <c r="AB2" s="1">
        <f>(L2-Z2)/L2</f>
        <v>0.99704724409448831</v>
      </c>
      <c r="AC2" s="6">
        <f>(L2-Z2)/Z2</f>
        <v>337.66666666666669</v>
      </c>
      <c r="AD2" s="6">
        <f>AVERAGE(AB2:AB12)</f>
        <v>0.35481578113249773</v>
      </c>
      <c r="AE2" s="6">
        <f>AVERAGE(AC2:AC12)</f>
        <v>32.24932319880056</v>
      </c>
      <c r="AG2" s="1"/>
    </row>
    <row r="3" spans="1:33" x14ac:dyDescent="0.2">
      <c r="A3" t="s">
        <v>6</v>
      </c>
      <c r="B3">
        <v>45</v>
      </c>
      <c r="C3" s="6">
        <f>B3/450</f>
        <v>0.1</v>
      </c>
      <c r="D3">
        <v>59</v>
      </c>
      <c r="E3">
        <v>6</v>
      </c>
      <c r="F3">
        <v>17.579999999999998</v>
      </c>
      <c r="G3">
        <v>59</v>
      </c>
      <c r="H3">
        <f>D3-G3</f>
        <v>0</v>
      </c>
      <c r="I3">
        <f>IF(H3=0,1,0)</f>
        <v>1</v>
      </c>
      <c r="J3" s="1">
        <f>SUM(I3,I14,I25)/3</f>
        <v>0.66666666666666663</v>
      </c>
      <c r="K3">
        <v>14</v>
      </c>
      <c r="L3">
        <v>16.170000000000002</v>
      </c>
      <c r="M3">
        <v>59</v>
      </c>
      <c r="N3" s="6">
        <f>L3/F3</f>
        <v>0.91979522184300355</v>
      </c>
      <c r="O3" s="6">
        <f>AVERAGE(N3,N14,N25)</f>
        <v>0.37577750804995641</v>
      </c>
      <c r="Q3">
        <f>V3/1.75</f>
        <v>1.5485714285714285</v>
      </c>
      <c r="R3">
        <f>L3</f>
        <v>16.170000000000002</v>
      </c>
      <c r="S3">
        <f>D3-M3</f>
        <v>0</v>
      </c>
      <c r="V3">
        <v>2.71</v>
      </c>
      <c r="W3">
        <f>AVERAGE(R3:R7)</f>
        <v>9.9140000000000015</v>
      </c>
      <c r="X3">
        <f>MEDIAN(R3:R7)</f>
        <v>10.59</v>
      </c>
      <c r="Y3">
        <v>0</v>
      </c>
      <c r="Z3">
        <v>1.2</v>
      </c>
      <c r="AB3" s="1">
        <f>(L3-Z3)/L3</f>
        <v>0.92578849721706868</v>
      </c>
      <c r="AC3" s="6">
        <f>(L3-Z3)/Z3</f>
        <v>12.475000000000003</v>
      </c>
      <c r="AD3" s="6">
        <f>AVERAGE(AB3:AB13)</f>
        <v>0.33993269833602913</v>
      </c>
      <c r="AE3" s="6">
        <f>AVERAGE(AC3:AC13)</f>
        <v>2.006898956376312</v>
      </c>
    </row>
    <row r="4" spans="1:33" x14ac:dyDescent="0.2">
      <c r="A4" t="s">
        <v>6</v>
      </c>
      <c r="B4">
        <v>90</v>
      </c>
      <c r="C4" s="6">
        <f>B4/450</f>
        <v>0.2</v>
      </c>
      <c r="D4">
        <v>135</v>
      </c>
      <c r="E4">
        <v>2</v>
      </c>
      <c r="F4">
        <v>8.1300000000000008</v>
      </c>
      <c r="G4">
        <v>135</v>
      </c>
      <c r="H4">
        <f>D4-G4</f>
        <v>0</v>
      </c>
      <c r="I4">
        <f>IF(H4=0,1,0)</f>
        <v>1</v>
      </c>
      <c r="J4" s="1">
        <f>SUM(I4,I15,I26)/3</f>
        <v>1</v>
      </c>
      <c r="K4">
        <v>0</v>
      </c>
      <c r="L4">
        <v>2.78</v>
      </c>
      <c r="M4">
        <v>135</v>
      </c>
      <c r="N4" s="6">
        <f>L4/F4</f>
        <v>0.34194341943419426</v>
      </c>
      <c r="O4" s="6">
        <f>AVERAGE(N4,N15,N26)</f>
        <v>0.39994030153638915</v>
      </c>
      <c r="Q4">
        <f>V4/1.75</f>
        <v>0.79428571428571426</v>
      </c>
      <c r="R4">
        <f>L4</f>
        <v>2.78</v>
      </c>
      <c r="S4">
        <f>D4-M4</f>
        <v>0</v>
      </c>
      <c r="V4">
        <v>1.39</v>
      </c>
      <c r="Y4">
        <v>0</v>
      </c>
      <c r="Z4">
        <v>1.62</v>
      </c>
      <c r="AB4" s="1">
        <f>(L4-Z4)/L4</f>
        <v>0.41726618705035962</v>
      </c>
      <c r="AC4" s="6">
        <f>(L4-Z4)/Z4</f>
        <v>0.71604938271604912</v>
      </c>
      <c r="AD4" s="6">
        <f>AVERAGE(AB4:AB14)</f>
        <v>0.26713374404356838</v>
      </c>
      <c r="AE4" s="6">
        <f>AVERAGE(AC4:AC14)</f>
        <v>0.8857950602724155</v>
      </c>
    </row>
    <row r="5" spans="1:33" x14ac:dyDescent="0.2">
      <c r="A5" t="s">
        <v>6</v>
      </c>
      <c r="B5">
        <v>135</v>
      </c>
      <c r="C5" s="6">
        <f>B5/450</f>
        <v>0.3</v>
      </c>
      <c r="D5">
        <v>226</v>
      </c>
      <c r="E5">
        <v>2</v>
      </c>
      <c r="F5">
        <v>11.97</v>
      </c>
      <c r="G5">
        <v>226</v>
      </c>
      <c r="H5">
        <f>D5-G5</f>
        <v>0</v>
      </c>
      <c r="I5">
        <f>IF(H5=0,1,0)</f>
        <v>1</v>
      </c>
      <c r="J5" s="1">
        <f>SUM(I5,I16,I27)/3</f>
        <v>1</v>
      </c>
      <c r="K5">
        <v>6</v>
      </c>
      <c r="L5">
        <v>8.3000000000000007</v>
      </c>
      <c r="M5">
        <v>226</v>
      </c>
      <c r="N5" s="6">
        <f>L5/F5</f>
        <v>0.69340016708437768</v>
      </c>
      <c r="O5" s="6">
        <f>AVERAGE(N5,N16,N27)</f>
        <v>0.61962491631795968</v>
      </c>
      <c r="Q5">
        <f>V5/1.75</f>
        <v>1.2057142857142857</v>
      </c>
      <c r="R5">
        <f>L5</f>
        <v>8.3000000000000007</v>
      </c>
      <c r="S5">
        <f>D5-M5</f>
        <v>0</v>
      </c>
      <c r="V5">
        <v>2.11</v>
      </c>
      <c r="Y5">
        <v>0</v>
      </c>
      <c r="Z5">
        <v>4.78</v>
      </c>
      <c r="AB5" s="1">
        <f>(L5-Z5)/L5</f>
        <v>0.42409638554216872</v>
      </c>
      <c r="AC5" s="6">
        <f>(L5-Z5)/Z5</f>
        <v>0.7364016736401674</v>
      </c>
      <c r="AD5" s="6"/>
    </row>
    <row r="6" spans="1:33" x14ac:dyDescent="0.2">
      <c r="A6" t="s">
        <v>6</v>
      </c>
      <c r="B6">
        <v>180</v>
      </c>
      <c r="C6" s="6">
        <f>B6/450</f>
        <v>0.4</v>
      </c>
      <c r="D6">
        <v>336</v>
      </c>
      <c r="E6">
        <v>0</v>
      </c>
      <c r="F6">
        <v>8.75</v>
      </c>
      <c r="G6">
        <v>336</v>
      </c>
      <c r="H6">
        <f>D6-G6</f>
        <v>0</v>
      </c>
      <c r="I6">
        <f>IF(H6=0,1,0)</f>
        <v>1</v>
      </c>
      <c r="J6" s="1">
        <f>SUM(I6,I17,I28)/3</f>
        <v>1</v>
      </c>
      <c r="K6">
        <v>0</v>
      </c>
      <c r="L6">
        <v>10.59</v>
      </c>
      <c r="M6">
        <v>336</v>
      </c>
      <c r="N6" s="6">
        <f>L6/F6</f>
        <v>1.2102857142857142</v>
      </c>
      <c r="O6" s="6">
        <f>AVERAGE(N6,N17,N28)</f>
        <v>0.96421111389451897</v>
      </c>
      <c r="Q6">
        <f>V6/1.75</f>
        <v>6.5085714285714289</v>
      </c>
      <c r="R6">
        <f>L6</f>
        <v>10.59</v>
      </c>
      <c r="S6">
        <f>D6-M6</f>
        <v>0</v>
      </c>
      <c r="V6">
        <v>11.39</v>
      </c>
      <c r="Y6">
        <v>0</v>
      </c>
      <c r="Z6">
        <v>6.29</v>
      </c>
      <c r="AB6" s="1">
        <f>(L6-Z6)/L6</f>
        <v>0.40604343720491026</v>
      </c>
      <c r="AC6" s="6">
        <f>(L6-Z6)/Z6</f>
        <v>0.68362480127186009</v>
      </c>
      <c r="AD6" s="6"/>
    </row>
    <row r="7" spans="1:33" x14ac:dyDescent="0.2">
      <c r="A7" t="s">
        <v>6</v>
      </c>
      <c r="B7">
        <v>225</v>
      </c>
      <c r="C7" s="6">
        <f>B7/450</f>
        <v>0.5</v>
      </c>
      <c r="D7">
        <v>471</v>
      </c>
      <c r="E7">
        <v>2</v>
      </c>
      <c r="F7">
        <v>11.73</v>
      </c>
      <c r="G7">
        <v>471</v>
      </c>
      <c r="H7">
        <f>D7-G7</f>
        <v>0</v>
      </c>
      <c r="I7">
        <f>IF(H7=0,1,0)</f>
        <v>1</v>
      </c>
      <c r="J7" s="1">
        <f>SUM(I7,I18,I29)/3</f>
        <v>1</v>
      </c>
      <c r="K7">
        <v>2</v>
      </c>
      <c r="L7">
        <v>23.78</v>
      </c>
      <c r="M7">
        <v>471</v>
      </c>
      <c r="N7" s="6">
        <f>L7/F7</f>
        <v>2.0272804774083548</v>
      </c>
      <c r="O7" s="6">
        <f>AVERAGE(N7,N18,N29)</f>
        <v>2.0549514113203866</v>
      </c>
      <c r="Q7">
        <f>V7/1.75</f>
        <v>6.9657142857142853</v>
      </c>
      <c r="R7">
        <f>F7</f>
        <v>11.73</v>
      </c>
      <c r="S7">
        <f>D7-M7</f>
        <v>0</v>
      </c>
      <c r="V7">
        <v>12.19</v>
      </c>
      <c r="Y7">
        <v>0</v>
      </c>
      <c r="Z7">
        <v>7.93</v>
      </c>
      <c r="AB7" s="1">
        <f>(L7-Z7)/L7</f>
        <v>0.66652649285113541</v>
      </c>
      <c r="AC7" s="6">
        <f>(L7-Z7)/Z7</f>
        <v>1.9987389659520809</v>
      </c>
      <c r="AD7" s="6"/>
    </row>
    <row r="8" spans="1:33" x14ac:dyDescent="0.2">
      <c r="A8" t="s">
        <v>6</v>
      </c>
      <c r="B8">
        <v>270</v>
      </c>
      <c r="C8" s="6">
        <f>B8/450</f>
        <v>0.6</v>
      </c>
      <c r="D8">
        <v>630</v>
      </c>
      <c r="E8">
        <v>0</v>
      </c>
      <c r="F8">
        <v>7.48</v>
      </c>
      <c r="G8">
        <v>630</v>
      </c>
      <c r="H8">
        <f>D8-G8</f>
        <v>0</v>
      </c>
      <c r="I8">
        <f>IF(H8=0,1,0)</f>
        <v>1</v>
      </c>
      <c r="J8" s="1">
        <f>SUM(I8,I19,I30)/3</f>
        <v>1</v>
      </c>
      <c r="K8">
        <v>0</v>
      </c>
      <c r="L8">
        <v>30.29</v>
      </c>
      <c r="M8">
        <v>630</v>
      </c>
      <c r="N8" s="6">
        <f>L8/F8</f>
        <v>4.0494652406417107</v>
      </c>
      <c r="O8" s="6">
        <f>AVERAGE(N8,N19,N30)</f>
        <v>2.9398168304597245</v>
      </c>
      <c r="Q8">
        <f>V8/1.75</f>
        <v>9.52</v>
      </c>
      <c r="R8">
        <f>F8</f>
        <v>7.48</v>
      </c>
      <c r="S8">
        <f>D8-M8</f>
        <v>0</v>
      </c>
      <c r="V8">
        <v>16.66</v>
      </c>
      <c r="Y8">
        <v>0</v>
      </c>
      <c r="Z8">
        <v>30.27</v>
      </c>
      <c r="AB8" s="1">
        <f>(L8-Z8)/L8</f>
        <v>6.6028392208648313E-4</v>
      </c>
      <c r="AC8" s="6">
        <f>(L8-Z8)/Z8</f>
        <v>6.6072018500163776E-4</v>
      </c>
      <c r="AD8" s="6"/>
    </row>
    <row r="9" spans="1:33" x14ac:dyDescent="0.2">
      <c r="A9" t="s">
        <v>6</v>
      </c>
      <c r="B9">
        <v>315</v>
      </c>
      <c r="C9" s="6">
        <f>B9/450</f>
        <v>0.7</v>
      </c>
      <c r="D9">
        <v>822</v>
      </c>
      <c r="E9">
        <v>0</v>
      </c>
      <c r="F9">
        <v>8.89</v>
      </c>
      <c r="G9">
        <v>822</v>
      </c>
      <c r="H9">
        <f>D9-G9</f>
        <v>0</v>
      </c>
      <c r="I9">
        <f>IF(H9=0,1,0)</f>
        <v>1</v>
      </c>
      <c r="J9" s="1">
        <f>SUM(I9,I20,I31)/3</f>
        <v>1</v>
      </c>
      <c r="K9">
        <v>1</v>
      </c>
      <c r="L9">
        <v>84.38</v>
      </c>
      <c r="M9">
        <v>822</v>
      </c>
      <c r="N9" s="6">
        <f>L9/F9</f>
        <v>9.4915635545556789</v>
      </c>
      <c r="O9" s="6">
        <f>AVERAGE(N9,N20,N31)</f>
        <v>5.9756896528786108</v>
      </c>
      <c r="Q9">
        <f>V9/1.75</f>
        <v>5.3828571428571426</v>
      </c>
      <c r="R9">
        <f>F9</f>
        <v>8.89</v>
      </c>
      <c r="S9">
        <f>D9-M9</f>
        <v>0</v>
      </c>
      <c r="V9">
        <v>9.42</v>
      </c>
      <c r="Y9">
        <v>0</v>
      </c>
      <c r="Z9">
        <v>47.18</v>
      </c>
      <c r="AB9" s="1">
        <f>(L9-Z9)/L9</f>
        <v>0.4408627636880777</v>
      </c>
      <c r="AC9" s="6">
        <f>(L9-Z9)/Z9</f>
        <v>0.78846969054684179</v>
      </c>
      <c r="AD9" s="6"/>
    </row>
    <row r="10" spans="1:33" x14ac:dyDescent="0.2">
      <c r="A10" t="s">
        <v>6</v>
      </c>
      <c r="B10">
        <v>360</v>
      </c>
      <c r="C10" s="6">
        <f>B10/450</f>
        <v>0.8</v>
      </c>
      <c r="D10">
        <v>1060</v>
      </c>
      <c r="E10">
        <v>0</v>
      </c>
      <c r="F10">
        <v>9.67</v>
      </c>
      <c r="G10">
        <v>1060</v>
      </c>
      <c r="H10">
        <f>D10-G10</f>
        <v>0</v>
      </c>
      <c r="I10">
        <f>IF(H10=0,1,0)</f>
        <v>1</v>
      </c>
      <c r="J10" s="1">
        <f>SUM(I10,I21,I32)/3</f>
        <v>1</v>
      </c>
      <c r="K10">
        <v>0</v>
      </c>
      <c r="L10">
        <v>145.31</v>
      </c>
      <c r="M10">
        <v>1060</v>
      </c>
      <c r="N10" s="6">
        <f>L10/F10</f>
        <v>15.026887280248191</v>
      </c>
      <c r="O10" s="6">
        <f>AVERAGE(N10,N21,N32)</f>
        <v>10.282828427581691</v>
      </c>
      <c r="Q10">
        <f>V10/1.75</f>
        <v>4.2857142857142856</v>
      </c>
      <c r="R10">
        <f>F10</f>
        <v>9.67</v>
      </c>
      <c r="S10">
        <f>D10-M10</f>
        <v>0</v>
      </c>
      <c r="V10">
        <v>7.5</v>
      </c>
      <c r="Y10">
        <v>0</v>
      </c>
      <c r="Z10">
        <v>153.08000000000001</v>
      </c>
      <c r="AB10" s="1">
        <f>(L10-Z10)/L10</f>
        <v>-5.347188768839041E-2</v>
      </c>
      <c r="AC10" s="6">
        <f>(L10-Z10)/Z10</f>
        <v>-5.0757773713091259E-2</v>
      </c>
      <c r="AD10" s="6"/>
    </row>
    <row r="11" spans="1:33" x14ac:dyDescent="0.2">
      <c r="A11" t="s">
        <v>6</v>
      </c>
      <c r="B11">
        <v>405</v>
      </c>
      <c r="C11" s="6">
        <f>B11/450</f>
        <v>0.9</v>
      </c>
      <c r="D11">
        <v>1388</v>
      </c>
      <c r="E11">
        <v>0</v>
      </c>
      <c r="F11">
        <v>13.02</v>
      </c>
      <c r="G11">
        <v>1388</v>
      </c>
      <c r="H11">
        <f>D11-G11</f>
        <v>0</v>
      </c>
      <c r="I11">
        <f>IF(H11=0,1,0)</f>
        <v>1</v>
      </c>
      <c r="J11" s="1">
        <f>SUM(I11,I22,I33)/3</f>
        <v>1</v>
      </c>
      <c r="K11">
        <v>0</v>
      </c>
      <c r="L11">
        <v>161.4</v>
      </c>
      <c r="M11">
        <v>1388</v>
      </c>
      <c r="N11" s="6">
        <f>L11/F11</f>
        <v>12.396313364055301</v>
      </c>
      <c r="O11" s="6">
        <f>AVERAGE(N11,N22,N33)</f>
        <v>11.586938492341588</v>
      </c>
      <c r="Q11">
        <f>V11/1.75</f>
        <v>1.2</v>
      </c>
      <c r="R11">
        <f>F11</f>
        <v>13.02</v>
      </c>
      <c r="S11">
        <f>D11-M11</f>
        <v>0</v>
      </c>
      <c r="V11">
        <v>2.1</v>
      </c>
      <c r="Y11">
        <v>0</v>
      </c>
      <c r="Z11">
        <v>177.36</v>
      </c>
      <c r="AB11" s="1">
        <f>(L11-Z11)/L11</f>
        <v>-9.888475836431232E-2</v>
      </c>
      <c r="AC11" s="6">
        <f>(L11-Z11)/Z11</f>
        <v>-8.9986468200270675E-2</v>
      </c>
      <c r="AD11" s="6"/>
    </row>
    <row r="12" spans="1:33" x14ac:dyDescent="0.2">
      <c r="A12" t="s">
        <v>6</v>
      </c>
      <c r="B12">
        <v>448</v>
      </c>
      <c r="C12" s="6">
        <v>1</v>
      </c>
      <c r="D12">
        <v>2002</v>
      </c>
      <c r="E12">
        <v>0</v>
      </c>
      <c r="F12">
        <v>9.11</v>
      </c>
      <c r="G12">
        <v>2002</v>
      </c>
      <c r="H12">
        <f>D12-G12</f>
        <v>0</v>
      </c>
      <c r="I12">
        <f>IF(H12=0,1,0)</f>
        <v>1</v>
      </c>
      <c r="J12" s="1">
        <f>SUM(I12,I23,I34)/3</f>
        <v>1</v>
      </c>
      <c r="K12">
        <v>0</v>
      </c>
      <c r="L12">
        <v>147.38</v>
      </c>
      <c r="M12">
        <v>2002</v>
      </c>
      <c r="N12" s="6">
        <f>L12/F12</f>
        <v>16.177826564215149</v>
      </c>
      <c r="O12" s="6">
        <f>AVERAGE(N12,N23,N34)</f>
        <v>15.539466154350214</v>
      </c>
      <c r="Q12">
        <f>V12/1.75</f>
        <v>6.8571428571428575E-2</v>
      </c>
      <c r="R12">
        <f>F12</f>
        <v>9.11</v>
      </c>
      <c r="S12">
        <f>D12-M12</f>
        <v>0</v>
      </c>
      <c r="V12">
        <v>0.12</v>
      </c>
      <c r="Y12">
        <v>0</v>
      </c>
      <c r="Z12">
        <v>180.24</v>
      </c>
      <c r="AB12" s="1">
        <f>(L12-Z12)/L12</f>
        <v>-0.22296105306011679</v>
      </c>
      <c r="AC12" s="6">
        <f>(L12-Z12)/Z12</f>
        <v>-0.18231247225921002</v>
      </c>
      <c r="AD12" s="6"/>
    </row>
    <row r="13" spans="1:33" x14ac:dyDescent="0.2">
      <c r="A13" t="s">
        <v>5</v>
      </c>
      <c r="B13">
        <v>2</v>
      </c>
      <c r="C13">
        <v>2</v>
      </c>
      <c r="D13">
        <v>2</v>
      </c>
      <c r="E13">
        <v>0</v>
      </c>
      <c r="F13">
        <v>2.79</v>
      </c>
      <c r="G13">
        <v>2</v>
      </c>
      <c r="H13">
        <f>D13-G13</f>
        <v>0</v>
      </c>
      <c r="I13">
        <f>IF(H13=0,1,0)</f>
        <v>1</v>
      </c>
      <c r="K13">
        <v>0</v>
      </c>
      <c r="L13">
        <v>0.12</v>
      </c>
      <c r="M13">
        <v>2</v>
      </c>
      <c r="N13" s="6">
        <f>L13/F13</f>
        <v>4.301075268817204E-2</v>
      </c>
      <c r="O13" s="6"/>
      <c r="P13" s="2">
        <f>U13/2.33</f>
        <v>8.5836909871244635E-3</v>
      </c>
      <c r="Q13">
        <f>V13/1.75</f>
        <v>5.7142857142857143E-3</v>
      </c>
      <c r="R13">
        <f>L13</f>
        <v>0.12</v>
      </c>
      <c r="S13">
        <f>D13-M13</f>
        <v>0</v>
      </c>
      <c r="U13" s="2">
        <v>0.02</v>
      </c>
      <c r="V13">
        <v>0.01</v>
      </c>
      <c r="W13">
        <f>AVERAGE(R13:R23)</f>
        <v>4.3572727272727274</v>
      </c>
      <c r="Y13">
        <v>0</v>
      </c>
      <c r="Z13">
        <v>0.02</v>
      </c>
      <c r="AB13" s="1">
        <f>(L13-Z13)/L13</f>
        <v>0.83333333333333326</v>
      </c>
      <c r="AC13" s="6">
        <f>(L13-Z13)/Z13</f>
        <v>4.9999999999999991</v>
      </c>
      <c r="AD13" s="6"/>
    </row>
    <row r="14" spans="1:33" x14ac:dyDescent="0.2">
      <c r="A14" t="s">
        <v>5</v>
      </c>
      <c r="B14">
        <v>50</v>
      </c>
      <c r="C14" s="1">
        <f>B14/500</f>
        <v>0.1</v>
      </c>
      <c r="D14">
        <v>208</v>
      </c>
      <c r="E14">
        <v>0</v>
      </c>
      <c r="F14">
        <v>6.02</v>
      </c>
      <c r="G14">
        <v>208</v>
      </c>
      <c r="H14">
        <f>D14-G14</f>
        <v>0</v>
      </c>
      <c r="I14">
        <f>IF(H14=0,1,0)</f>
        <v>1</v>
      </c>
      <c r="K14">
        <v>0</v>
      </c>
      <c r="L14">
        <v>0.4</v>
      </c>
      <c r="M14">
        <v>208</v>
      </c>
      <c r="N14" s="6">
        <f>L14/F14</f>
        <v>6.6445182724252497E-2</v>
      </c>
      <c r="O14" s="6"/>
      <c r="P14" s="2">
        <f>U14/2.33</f>
        <v>6.4463519313304714</v>
      </c>
      <c r="Q14">
        <f>V14/1.75</f>
        <v>0.87428571428571433</v>
      </c>
      <c r="R14">
        <f>L14</f>
        <v>0.4</v>
      </c>
      <c r="S14">
        <f>D14-M14</f>
        <v>0</v>
      </c>
      <c r="U14" s="2">
        <v>15.02</v>
      </c>
      <c r="V14">
        <v>1.53</v>
      </c>
      <c r="W14">
        <f>AVERAGE(R14:R18)</f>
        <v>2.6019999999999994</v>
      </c>
      <c r="Y14">
        <v>0</v>
      </c>
      <c r="Z14">
        <v>0.35</v>
      </c>
      <c r="AB14" s="1">
        <f>(L14-Z14)/L14</f>
        <v>0.12500000000000011</v>
      </c>
      <c r="AC14" s="6">
        <f>(L14-Z14)/Z14</f>
        <v>0.14285714285714299</v>
      </c>
      <c r="AD14" s="6"/>
    </row>
    <row r="15" spans="1:33" x14ac:dyDescent="0.2">
      <c r="A15" t="s">
        <v>5</v>
      </c>
      <c r="B15">
        <v>100</v>
      </c>
      <c r="C15" s="1">
        <f>B15/500</f>
        <v>0.2</v>
      </c>
      <c r="D15">
        <v>481</v>
      </c>
      <c r="E15">
        <v>2</v>
      </c>
      <c r="F15">
        <v>13.08</v>
      </c>
      <c r="G15">
        <v>481</v>
      </c>
      <c r="H15">
        <f>D15-G15</f>
        <v>0</v>
      </c>
      <c r="I15">
        <f>IF(H15=0,1,0)</f>
        <v>1</v>
      </c>
      <c r="K15">
        <v>2</v>
      </c>
      <c r="L15">
        <v>1.1100000000000001</v>
      </c>
      <c r="M15">
        <v>481</v>
      </c>
      <c r="N15" s="6">
        <f>L15/F15</f>
        <v>8.4862385321100922E-2</v>
      </c>
      <c r="O15" s="6"/>
      <c r="P15" s="2">
        <f>U15/2.33</f>
        <v>11.957081545064376</v>
      </c>
      <c r="Q15">
        <f>V15/1.75</f>
        <v>23.69142857142857</v>
      </c>
      <c r="R15">
        <f>L15</f>
        <v>1.1100000000000001</v>
      </c>
      <c r="S15">
        <f>D15-M15</f>
        <v>0</v>
      </c>
      <c r="U15" s="2">
        <v>27.86</v>
      </c>
      <c r="V15">
        <v>41.46</v>
      </c>
      <c r="Y15">
        <v>0</v>
      </c>
      <c r="Z15">
        <v>0.72</v>
      </c>
      <c r="AB15" s="1">
        <f>(L15-Z15)/L15</f>
        <v>0.35135135135135143</v>
      </c>
      <c r="AC15" s="6">
        <f>(L15-Z15)/Z15</f>
        <v>0.54166666666666685</v>
      </c>
      <c r="AD15" s="6"/>
    </row>
    <row r="16" spans="1:33" x14ac:dyDescent="0.2">
      <c r="A16" t="s">
        <v>5</v>
      </c>
      <c r="B16">
        <v>150</v>
      </c>
      <c r="C16" s="1">
        <f>B16/500</f>
        <v>0.3</v>
      </c>
      <c r="D16">
        <v>802</v>
      </c>
      <c r="E16">
        <v>1</v>
      </c>
      <c r="F16">
        <v>10.199999999999999</v>
      </c>
      <c r="G16">
        <v>802</v>
      </c>
      <c r="H16">
        <f>D16-G16</f>
        <v>0</v>
      </c>
      <c r="I16">
        <f>IF(H16=0,1,0)</f>
        <v>1</v>
      </c>
      <c r="K16">
        <v>3</v>
      </c>
      <c r="L16">
        <v>3.82</v>
      </c>
      <c r="M16">
        <v>802</v>
      </c>
      <c r="N16" s="6">
        <f>L16/F16</f>
        <v>0.37450980392156863</v>
      </c>
      <c r="O16" s="6"/>
      <c r="P16" s="2">
        <f>U16/2.33</f>
        <v>12.403433476394849</v>
      </c>
      <c r="Q16">
        <f>V16/1.75</f>
        <v>34.251428571428569</v>
      </c>
      <c r="R16">
        <f>L16</f>
        <v>3.82</v>
      </c>
      <c r="S16">
        <f>D16-M16</f>
        <v>0</v>
      </c>
      <c r="U16" s="2">
        <v>28.9</v>
      </c>
      <c r="V16">
        <v>59.94</v>
      </c>
      <c r="Y16">
        <v>0</v>
      </c>
      <c r="Z16">
        <v>1.32</v>
      </c>
      <c r="AB16" s="1">
        <f>(L16-Z16)/L16</f>
        <v>0.65445026178010479</v>
      </c>
      <c r="AC16" s="6">
        <f>(L16-Z16)/Z16</f>
        <v>1.8939393939393938</v>
      </c>
      <c r="AD16" s="6"/>
    </row>
    <row r="17" spans="1:30" x14ac:dyDescent="0.2">
      <c r="A17" t="s">
        <v>5</v>
      </c>
      <c r="B17">
        <v>200</v>
      </c>
      <c r="C17" s="1">
        <f>B17/500</f>
        <v>0.4</v>
      </c>
      <c r="D17">
        <v>1182</v>
      </c>
      <c r="E17">
        <v>4</v>
      </c>
      <c r="F17">
        <v>11.07</v>
      </c>
      <c r="G17">
        <v>1182</v>
      </c>
      <c r="H17">
        <f>D17-G17</f>
        <v>0</v>
      </c>
      <c r="I17">
        <f>IF(H17=0,1,0)</f>
        <v>1</v>
      </c>
      <c r="K17">
        <v>1</v>
      </c>
      <c r="L17">
        <v>2.8</v>
      </c>
      <c r="M17">
        <v>1182</v>
      </c>
      <c r="N17" s="6">
        <f>L17/F17</f>
        <v>0.25293586269196022</v>
      </c>
      <c r="O17" s="6"/>
      <c r="P17" s="2">
        <f>U17/2.33</f>
        <v>7.6180257510729614</v>
      </c>
      <c r="Q17">
        <f>V17/1.75</f>
        <v>63.948571428571427</v>
      </c>
      <c r="R17">
        <f>L17</f>
        <v>2.8</v>
      </c>
      <c r="S17">
        <f>D17-M17</f>
        <v>0</v>
      </c>
      <c r="U17" s="2">
        <v>17.75</v>
      </c>
      <c r="V17">
        <v>111.91</v>
      </c>
      <c r="Y17">
        <v>0</v>
      </c>
      <c r="Z17">
        <v>2.11</v>
      </c>
      <c r="AB17" s="1">
        <f>(L17-Z17)/L17</f>
        <v>0.24642857142857141</v>
      </c>
      <c r="AC17" s="6">
        <f>(L17-Z17)/Z17</f>
        <v>0.32701421800947866</v>
      </c>
      <c r="AD17" s="6"/>
    </row>
    <row r="18" spans="1:30" x14ac:dyDescent="0.2">
      <c r="A18" t="s">
        <v>5</v>
      </c>
      <c r="B18">
        <v>250</v>
      </c>
      <c r="C18" s="1">
        <f>B18/500</f>
        <v>0.5</v>
      </c>
      <c r="D18">
        <v>1625</v>
      </c>
      <c r="E18">
        <v>1</v>
      </c>
      <c r="F18">
        <v>7.14</v>
      </c>
      <c r="G18">
        <v>1625</v>
      </c>
      <c r="H18">
        <f>D18-G18</f>
        <v>0</v>
      </c>
      <c r="I18">
        <f>IF(H18=0,1,0)</f>
        <v>1</v>
      </c>
      <c r="K18">
        <v>0</v>
      </c>
      <c r="L18">
        <v>4.88</v>
      </c>
      <c r="M18">
        <v>1625</v>
      </c>
      <c r="N18" s="6">
        <f>L18/F18</f>
        <v>0.68347338935574231</v>
      </c>
      <c r="O18" s="6"/>
      <c r="P18" s="2">
        <f>U18/2.33</f>
        <v>10.304721030042918</v>
      </c>
      <c r="Q18">
        <f>V18/1.75</f>
        <v>116.34857142857143</v>
      </c>
      <c r="R18">
        <f>L18</f>
        <v>4.88</v>
      </c>
      <c r="S18">
        <f>D18-M18</f>
        <v>0</v>
      </c>
      <c r="U18" s="2">
        <v>24.01</v>
      </c>
      <c r="V18">
        <v>203.61</v>
      </c>
      <c r="Y18">
        <v>0</v>
      </c>
      <c r="Z18">
        <v>4.54</v>
      </c>
      <c r="AB18" s="1">
        <f>(L18-Z18)/L18</f>
        <v>6.967213114754095E-2</v>
      </c>
      <c r="AC18" s="6">
        <f>(L18-Z18)/Z18</f>
        <v>7.4889867841409663E-2</v>
      </c>
      <c r="AD18" s="6"/>
    </row>
    <row r="19" spans="1:30" x14ac:dyDescent="0.2">
      <c r="A19" t="s">
        <v>5</v>
      </c>
      <c r="B19">
        <v>300</v>
      </c>
      <c r="C19" s="1">
        <f>B19/500</f>
        <v>0.6</v>
      </c>
      <c r="D19">
        <v>2148</v>
      </c>
      <c r="E19">
        <v>3</v>
      </c>
      <c r="F19">
        <v>8.4</v>
      </c>
      <c r="G19">
        <v>2148</v>
      </c>
      <c r="H19">
        <f>D19-G19</f>
        <v>0</v>
      </c>
      <c r="I19">
        <f>IF(H19=0,1,0)</f>
        <v>1</v>
      </c>
      <c r="K19">
        <v>20</v>
      </c>
      <c r="L19">
        <v>10.43</v>
      </c>
      <c r="M19">
        <v>2148</v>
      </c>
      <c r="N19" s="6">
        <f>L19/F19</f>
        <v>1.2416666666666665</v>
      </c>
      <c r="O19" s="6"/>
      <c r="P19" s="2">
        <f>U19/2.33</f>
        <v>20.124463519313306</v>
      </c>
      <c r="Q19">
        <f>V19/1.75</f>
        <v>4.2857142857142856</v>
      </c>
      <c r="R19">
        <f>L19</f>
        <v>10.43</v>
      </c>
      <c r="S19">
        <f>D19-M19</f>
        <v>0</v>
      </c>
      <c r="U19" s="2">
        <v>46.89</v>
      </c>
      <c r="V19">
        <v>7.5</v>
      </c>
      <c r="Y19">
        <v>0</v>
      </c>
      <c r="Z19">
        <v>6.32</v>
      </c>
      <c r="AB19" s="1">
        <f>(L19-Z19)/L19</f>
        <v>0.39405560882070945</v>
      </c>
      <c r="AC19" s="6">
        <f>(L19-Z19)/Z19</f>
        <v>0.65031645569620244</v>
      </c>
      <c r="AD19" s="6"/>
    </row>
    <row r="20" spans="1:30" x14ac:dyDescent="0.2">
      <c r="A20" t="s">
        <v>5</v>
      </c>
      <c r="B20">
        <v>350</v>
      </c>
      <c r="C20" s="1">
        <f>B20/500</f>
        <v>0.7</v>
      </c>
      <c r="D20">
        <v>2795</v>
      </c>
      <c r="E20">
        <v>0</v>
      </c>
      <c r="F20">
        <v>4.82</v>
      </c>
      <c r="G20">
        <v>2795</v>
      </c>
      <c r="H20">
        <f>D20-G20</f>
        <v>0</v>
      </c>
      <c r="I20">
        <f>IF(H20=0,1,0)</f>
        <v>1</v>
      </c>
      <c r="K20">
        <v>6</v>
      </c>
      <c r="L20">
        <v>14.41</v>
      </c>
      <c r="M20">
        <v>2795</v>
      </c>
      <c r="N20" s="6">
        <f>L20/F20</f>
        <v>2.9896265560165975</v>
      </c>
      <c r="O20" s="6"/>
      <c r="P20" s="2">
        <f>U20/2.33</f>
        <v>18.884120171673818</v>
      </c>
      <c r="Q20">
        <f>V20/1.75</f>
        <v>7.7085714285714291</v>
      </c>
      <c r="R20">
        <f>F20</f>
        <v>4.82</v>
      </c>
      <c r="S20">
        <f>D20-M20</f>
        <v>0</v>
      </c>
      <c r="U20" s="2">
        <v>44</v>
      </c>
      <c r="V20">
        <v>13.49</v>
      </c>
      <c r="Y20">
        <v>0</v>
      </c>
      <c r="Z20">
        <v>10.5</v>
      </c>
      <c r="AB20" s="1">
        <f>(L20-Z20)/L20</f>
        <v>0.27133934767522555</v>
      </c>
      <c r="AC20" s="6">
        <f>(L20-Z20)/Z20</f>
        <v>0.37238095238095237</v>
      </c>
      <c r="AD20" s="6"/>
    </row>
    <row r="21" spans="1:30" x14ac:dyDescent="0.2">
      <c r="A21" t="s">
        <v>5</v>
      </c>
      <c r="B21">
        <v>400</v>
      </c>
      <c r="C21" s="1">
        <f>B21/500</f>
        <v>0.8</v>
      </c>
      <c r="D21">
        <v>3571</v>
      </c>
      <c r="E21">
        <v>0</v>
      </c>
      <c r="F21">
        <v>8.9</v>
      </c>
      <c r="G21">
        <v>3571</v>
      </c>
      <c r="H21">
        <f>D21-G21</f>
        <v>0</v>
      </c>
      <c r="I21">
        <f>IF(H21=0,1,0)</f>
        <v>1</v>
      </c>
      <c r="K21">
        <v>0</v>
      </c>
      <c r="L21">
        <v>26.2</v>
      </c>
      <c r="M21">
        <v>3571</v>
      </c>
      <c r="N21" s="6">
        <f>L21/F21</f>
        <v>2.9438202247191008</v>
      </c>
      <c r="O21" s="6"/>
      <c r="P21" s="2">
        <f>U21/2.33</f>
        <v>27.836909871244632</v>
      </c>
      <c r="Q21">
        <f>V21/1.75</f>
        <v>18.102857142857143</v>
      </c>
      <c r="R21">
        <f>F21</f>
        <v>8.9</v>
      </c>
      <c r="S21">
        <f>D21-M21</f>
        <v>0</v>
      </c>
      <c r="U21" s="2">
        <v>64.86</v>
      </c>
      <c r="V21">
        <v>31.68</v>
      </c>
      <c r="Y21">
        <v>0</v>
      </c>
      <c r="Z21">
        <v>21.13</v>
      </c>
      <c r="AB21" s="1">
        <f>(L21-Z21)/L21</f>
        <v>0.19351145038167941</v>
      </c>
      <c r="AC21" s="6">
        <f>(L21-Z21)/Z21</f>
        <v>0.23994320870799812</v>
      </c>
      <c r="AD21" s="6"/>
    </row>
    <row r="22" spans="1:30" x14ac:dyDescent="0.2">
      <c r="A22" t="s">
        <v>5</v>
      </c>
      <c r="B22">
        <v>450</v>
      </c>
      <c r="C22" s="1">
        <f>B22/500</f>
        <v>0.9</v>
      </c>
      <c r="D22">
        <v>4553</v>
      </c>
      <c r="E22">
        <v>0</v>
      </c>
      <c r="F22">
        <v>5.83</v>
      </c>
      <c r="G22">
        <v>4553</v>
      </c>
      <c r="H22">
        <f>D22-G22</f>
        <v>0</v>
      </c>
      <c r="I22">
        <f>IF(H22=0,1,0)</f>
        <v>1</v>
      </c>
      <c r="K22">
        <v>0</v>
      </c>
      <c r="L22">
        <v>44.51</v>
      </c>
      <c r="M22">
        <v>4553</v>
      </c>
      <c r="N22" s="6">
        <f>L22/F22</f>
        <v>7.6346483704974268</v>
      </c>
      <c r="O22" s="6"/>
      <c r="P22" s="2">
        <f>U22/2.33</f>
        <v>57.78111587982832</v>
      </c>
      <c r="Q22">
        <f>V22/1.75</f>
        <v>1.7314285714285713</v>
      </c>
      <c r="R22">
        <f>F22</f>
        <v>5.83</v>
      </c>
      <c r="S22">
        <f>D22-M22</f>
        <v>0</v>
      </c>
      <c r="U22" s="2">
        <v>134.63</v>
      </c>
      <c r="V22">
        <v>3.03</v>
      </c>
      <c r="Y22">
        <v>0</v>
      </c>
      <c r="Z22">
        <v>40.85</v>
      </c>
      <c r="AB22" s="1">
        <f>(L22-Z22)/L22</f>
        <v>8.2228712648842878E-2</v>
      </c>
      <c r="AC22" s="6">
        <f>(L22-Z22)/Z22</f>
        <v>8.9596083231334056E-2</v>
      </c>
      <c r="AD22" s="6"/>
    </row>
    <row r="23" spans="1:30" x14ac:dyDescent="0.2">
      <c r="A23" t="s">
        <v>5</v>
      </c>
      <c r="B23">
        <v>498</v>
      </c>
      <c r="C23" s="1" t="s">
        <v>3</v>
      </c>
      <c r="D23">
        <v>5973</v>
      </c>
      <c r="E23">
        <v>0</v>
      </c>
      <c r="F23">
        <v>4.82</v>
      </c>
      <c r="G23">
        <v>5973</v>
      </c>
      <c r="H23">
        <f>D23-G23</f>
        <v>0</v>
      </c>
      <c r="I23">
        <f>IF(H23=0,1,0)</f>
        <v>1</v>
      </c>
      <c r="K23">
        <v>0</v>
      </c>
      <c r="L23">
        <v>45.78</v>
      </c>
      <c r="M23">
        <v>5973</v>
      </c>
      <c r="N23" s="6">
        <f>L23/F23</f>
        <v>9.4979253112033195</v>
      </c>
      <c r="O23" s="6"/>
      <c r="P23" s="2">
        <f>U23/2.33</f>
        <v>61.210300429184549</v>
      </c>
      <c r="Q23">
        <f>V23/1.75</f>
        <v>0.16</v>
      </c>
      <c r="R23">
        <f>F23</f>
        <v>4.82</v>
      </c>
      <c r="S23">
        <f>D23-M23</f>
        <v>0</v>
      </c>
      <c r="U23" s="2">
        <v>142.62</v>
      </c>
      <c r="V23">
        <v>0.28000000000000003</v>
      </c>
      <c r="Y23">
        <v>0</v>
      </c>
      <c r="Z23">
        <v>47.71</v>
      </c>
      <c r="AB23" s="1">
        <f>(L23-Z23)/L23</f>
        <v>-4.2158147662734811E-2</v>
      </c>
      <c r="AC23" s="6">
        <f>(L23-Z23)/Z23</f>
        <v>-4.0452735275623555E-2</v>
      </c>
      <c r="AD23" s="6"/>
    </row>
    <row r="24" spans="1:30" x14ac:dyDescent="0.2">
      <c r="A24" t="s">
        <v>4</v>
      </c>
      <c r="B24">
        <v>2</v>
      </c>
      <c r="C24">
        <v>2</v>
      </c>
      <c r="D24">
        <v>2</v>
      </c>
      <c r="E24">
        <v>0</v>
      </c>
      <c r="F24">
        <v>9.8699999999999992</v>
      </c>
      <c r="G24">
        <v>2</v>
      </c>
      <c r="H24">
        <f>D24-G24</f>
        <v>0</v>
      </c>
      <c r="I24">
        <f>IF(H24=0,1,0)</f>
        <v>1</v>
      </c>
      <c r="K24">
        <v>0</v>
      </c>
      <c r="L24">
        <v>0.32</v>
      </c>
      <c r="M24">
        <v>2</v>
      </c>
      <c r="N24" s="6">
        <f>L24/F24</f>
        <v>3.242147922998987E-2</v>
      </c>
      <c r="O24" s="6"/>
      <c r="P24" s="2">
        <f>U24/2.33</f>
        <v>6.8669527896995708E-2</v>
      </c>
      <c r="Q24">
        <f>V24/1.75</f>
        <v>2.8571428571428574E-2</v>
      </c>
      <c r="R24">
        <f>L24</f>
        <v>0.32</v>
      </c>
      <c r="S24">
        <f>D24-M24</f>
        <v>0</v>
      </c>
      <c r="U24" s="2">
        <v>0.16</v>
      </c>
      <c r="V24">
        <v>0.05</v>
      </c>
      <c r="W24">
        <f>AVERAGE(R24:R34)</f>
        <v>25.508181818181821</v>
      </c>
      <c r="Y24">
        <v>0</v>
      </c>
      <c r="Z24">
        <v>0.04</v>
      </c>
      <c r="AB24" s="1">
        <f>(L24-Z24)/L24</f>
        <v>0.87500000000000011</v>
      </c>
      <c r="AC24" s="6">
        <f>(L24-Z24)/Z24</f>
        <v>7.0000000000000009</v>
      </c>
      <c r="AD24" s="6"/>
    </row>
    <row r="25" spans="1:30" x14ac:dyDescent="0.2">
      <c r="A25" t="s">
        <v>4</v>
      </c>
      <c r="B25">
        <v>100</v>
      </c>
      <c r="C25" s="1">
        <f>B25/1000</f>
        <v>0.1</v>
      </c>
      <c r="D25">
        <v>455</v>
      </c>
      <c r="E25">
        <v>14</v>
      </c>
      <c r="F25">
        <v>156.21</v>
      </c>
      <c r="G25">
        <v>454</v>
      </c>
      <c r="H25">
        <f>D25-G25</f>
        <v>1</v>
      </c>
      <c r="I25">
        <f>IF(H25=0,1,0)</f>
        <v>0</v>
      </c>
      <c r="K25">
        <v>21</v>
      </c>
      <c r="L25">
        <v>22.04</v>
      </c>
      <c r="M25">
        <v>454</v>
      </c>
      <c r="N25" s="6">
        <f>L25/F25</f>
        <v>0.14109211958261314</v>
      </c>
      <c r="O25" s="6"/>
      <c r="P25" s="2">
        <f>U25/2.33</f>
        <v>34.399141630901291</v>
      </c>
      <c r="Q25">
        <f>V25/1.75</f>
        <v>4.2971428571428572</v>
      </c>
      <c r="R25">
        <f>L25</f>
        <v>22.04</v>
      </c>
      <c r="S25">
        <f>D25-M25</f>
        <v>1</v>
      </c>
      <c r="T25" s="6">
        <f>S25/M25</f>
        <v>2.2026431718061676E-3</v>
      </c>
      <c r="U25" s="2">
        <v>80.150000000000006</v>
      </c>
      <c r="V25">
        <v>7.52</v>
      </c>
      <c r="W25">
        <f>AVERAGE(R25:R29)</f>
        <v>24.436</v>
      </c>
      <c r="Y25">
        <v>18</v>
      </c>
      <c r="Z25">
        <v>33.67</v>
      </c>
      <c r="AA25">
        <v>454</v>
      </c>
      <c r="AB25" s="1">
        <f>(L25-Z25)/L25</f>
        <v>-0.52767695099818523</v>
      </c>
      <c r="AC25" s="6">
        <f>(L25-Z25)/Z25</f>
        <v>-0.34541134541134549</v>
      </c>
      <c r="AD25" s="6"/>
    </row>
    <row r="26" spans="1:30" x14ac:dyDescent="0.2">
      <c r="A26" t="s">
        <v>4</v>
      </c>
      <c r="B26">
        <v>200</v>
      </c>
      <c r="C26" s="1">
        <f>B26/1000</f>
        <v>0.2</v>
      </c>
      <c r="D26">
        <v>1018</v>
      </c>
      <c r="E26">
        <v>0</v>
      </c>
      <c r="F26">
        <v>20.53</v>
      </c>
      <c r="G26">
        <v>1018</v>
      </c>
      <c r="H26">
        <f>D26-G26</f>
        <v>0</v>
      </c>
      <c r="I26">
        <f>IF(H26=0,1,0)</f>
        <v>1</v>
      </c>
      <c r="K26">
        <v>1</v>
      </c>
      <c r="L26">
        <v>15.87</v>
      </c>
      <c r="M26">
        <v>1018</v>
      </c>
      <c r="N26" s="6">
        <f>L26/F26</f>
        <v>0.77301509985387229</v>
      </c>
      <c r="O26" s="6"/>
      <c r="P26" s="2">
        <f>U26/2.33</f>
        <v>55.596566523605148</v>
      </c>
      <c r="Q26">
        <f>V26/1.75</f>
        <v>36.291428571428568</v>
      </c>
      <c r="R26">
        <f>L26</f>
        <v>15.87</v>
      </c>
      <c r="S26">
        <f>D26-M26</f>
        <v>0</v>
      </c>
      <c r="U26" s="2">
        <v>129.54</v>
      </c>
      <c r="V26">
        <v>63.51</v>
      </c>
      <c r="Y26">
        <v>0</v>
      </c>
      <c r="Z26">
        <v>14.02</v>
      </c>
      <c r="AB26" s="1">
        <f>(L26-Z26)/L26</f>
        <v>0.11657214870825455</v>
      </c>
      <c r="AC26" s="6">
        <f>(L26-Z26)/Z26</f>
        <v>0.13195435092724678</v>
      </c>
      <c r="AD26" s="6"/>
    </row>
    <row r="27" spans="1:30" x14ac:dyDescent="0.2">
      <c r="A27" t="s">
        <v>4</v>
      </c>
      <c r="B27">
        <v>300</v>
      </c>
      <c r="C27" s="1">
        <f>B27/1000</f>
        <v>0.3</v>
      </c>
      <c r="D27">
        <v>1674</v>
      </c>
      <c r="E27">
        <v>0</v>
      </c>
      <c r="F27">
        <v>26.12</v>
      </c>
      <c r="G27">
        <v>1674</v>
      </c>
      <c r="H27">
        <f>D27-G27</f>
        <v>0</v>
      </c>
      <c r="I27">
        <f>IF(H27=0,1,0)</f>
        <v>1</v>
      </c>
      <c r="K27">
        <v>0</v>
      </c>
      <c r="L27">
        <v>20.66</v>
      </c>
      <c r="M27">
        <v>1674</v>
      </c>
      <c r="N27" s="6">
        <f>L27/F27</f>
        <v>0.79096477794793263</v>
      </c>
      <c r="O27" s="6"/>
      <c r="P27" s="2">
        <f>U27/2.33</f>
        <v>113.92703862660943</v>
      </c>
      <c r="Q27">
        <f>V27/1.75</f>
        <v>79.754285714285714</v>
      </c>
      <c r="R27">
        <f>L27</f>
        <v>20.66</v>
      </c>
      <c r="S27">
        <f>D27-M27</f>
        <v>0</v>
      </c>
      <c r="U27" s="2">
        <v>265.45</v>
      </c>
      <c r="V27">
        <v>139.57</v>
      </c>
      <c r="Y27">
        <v>0</v>
      </c>
      <c r="Z27">
        <v>22.09</v>
      </c>
      <c r="AB27" s="1">
        <f>(L27-Z27)/L27</f>
        <v>-6.9215876089060976E-2</v>
      </c>
      <c r="AC27" s="6">
        <f>(L27-Z27)/Z27</f>
        <v>-6.4735174287007688E-2</v>
      </c>
      <c r="AD27" s="6"/>
    </row>
    <row r="28" spans="1:30" x14ac:dyDescent="0.2">
      <c r="A28" t="s">
        <v>4</v>
      </c>
      <c r="B28">
        <v>400</v>
      </c>
      <c r="C28" s="1">
        <f>B28/1000</f>
        <v>0.4</v>
      </c>
      <c r="D28">
        <v>2446</v>
      </c>
      <c r="E28">
        <v>3</v>
      </c>
      <c r="F28">
        <v>39.1</v>
      </c>
      <c r="G28">
        <v>2446</v>
      </c>
      <c r="H28">
        <f>D28-G28</f>
        <v>0</v>
      </c>
      <c r="I28">
        <f>IF(H28=0,1,0)</f>
        <v>1</v>
      </c>
      <c r="K28">
        <v>2</v>
      </c>
      <c r="L28">
        <v>55.89</v>
      </c>
      <c r="M28">
        <v>2446</v>
      </c>
      <c r="N28" s="6">
        <f>L28/F28</f>
        <v>1.4294117647058824</v>
      </c>
      <c r="O28" s="6"/>
      <c r="P28" s="2">
        <f>U28/2.33</f>
        <v>71.030042918454939</v>
      </c>
      <c r="Q28">
        <f>V28/1.75</f>
        <v>99.15428571428572</v>
      </c>
      <c r="R28">
        <f>F28</f>
        <v>39.1</v>
      </c>
      <c r="S28">
        <f>D28-M28</f>
        <v>0</v>
      </c>
      <c r="U28" s="2">
        <v>165.5</v>
      </c>
      <c r="V28">
        <v>173.52</v>
      </c>
      <c r="Y28">
        <v>0</v>
      </c>
      <c r="Z28">
        <v>38.659999999999997</v>
      </c>
      <c r="AB28" s="1">
        <f>(L28-Z28)/L28</f>
        <v>0.30828412954016826</v>
      </c>
      <c r="AC28" s="6">
        <f>(L28-Z28)/Z28</f>
        <v>0.44568028970512169</v>
      </c>
      <c r="AD28" s="6"/>
    </row>
    <row r="29" spans="1:30" x14ac:dyDescent="0.2">
      <c r="A29" t="s">
        <v>4</v>
      </c>
      <c r="B29">
        <v>500</v>
      </c>
      <c r="C29" s="1">
        <f>B29/1000</f>
        <v>0.5</v>
      </c>
      <c r="D29">
        <v>3365</v>
      </c>
      <c r="E29">
        <v>0</v>
      </c>
      <c r="F29">
        <v>24.51</v>
      </c>
      <c r="G29">
        <v>3365</v>
      </c>
      <c r="H29">
        <f>D29-G29</f>
        <v>0</v>
      </c>
      <c r="I29">
        <f>IF(H29=0,1,0)</f>
        <v>1</v>
      </c>
      <c r="K29">
        <v>0</v>
      </c>
      <c r="L29">
        <v>84.66</v>
      </c>
      <c r="M29">
        <v>3365</v>
      </c>
      <c r="N29" s="6">
        <f>L29/F29</f>
        <v>3.454100367197062</v>
      </c>
      <c r="O29" s="6"/>
      <c r="P29" s="2">
        <f>U29/2.33</f>
        <v>147.51931330472104</v>
      </c>
      <c r="Q29">
        <f>V29/1.75</f>
        <v>206.45142857142858</v>
      </c>
      <c r="R29">
        <f>F29</f>
        <v>24.51</v>
      </c>
      <c r="S29">
        <f>D29-M29</f>
        <v>0</v>
      </c>
      <c r="U29" s="2">
        <v>343.72</v>
      </c>
      <c r="V29">
        <v>361.29</v>
      </c>
      <c r="Y29">
        <v>0</v>
      </c>
      <c r="Z29">
        <v>79.72</v>
      </c>
      <c r="AB29" s="1">
        <f>(L29-Z29)/L29</f>
        <v>5.8351051263879024E-2</v>
      </c>
      <c r="AC29" s="6">
        <f>(L29-Z29)/Z29</f>
        <v>6.1966884094330127E-2</v>
      </c>
      <c r="AD29" s="6"/>
    </row>
    <row r="30" spans="1:30" x14ac:dyDescent="0.2">
      <c r="A30" t="s">
        <v>4</v>
      </c>
      <c r="B30">
        <v>600</v>
      </c>
      <c r="C30" s="1">
        <f>B30/1000</f>
        <v>0.6</v>
      </c>
      <c r="D30">
        <v>4420</v>
      </c>
      <c r="E30">
        <v>0</v>
      </c>
      <c r="F30">
        <v>33.9</v>
      </c>
      <c r="G30">
        <v>4420</v>
      </c>
      <c r="H30">
        <f>D30-G30</f>
        <v>0</v>
      </c>
      <c r="I30">
        <f>IF(H30=0,1,0)</f>
        <v>1</v>
      </c>
      <c r="K30">
        <v>0</v>
      </c>
      <c r="L30">
        <v>119.61</v>
      </c>
      <c r="M30">
        <v>4420</v>
      </c>
      <c r="N30" s="6">
        <f>L30/F30</f>
        <v>3.5283185840707967</v>
      </c>
      <c r="O30" s="6"/>
      <c r="P30" s="2">
        <f>U30/2.33</f>
        <v>226.99570815450642</v>
      </c>
      <c r="Q30">
        <f>V30/1.75</f>
        <v>100.96000000000001</v>
      </c>
      <c r="R30">
        <f>F30</f>
        <v>33.9</v>
      </c>
      <c r="S30">
        <f>D30-M30</f>
        <v>0</v>
      </c>
      <c r="U30" s="2">
        <v>528.9</v>
      </c>
      <c r="V30">
        <v>176.68</v>
      </c>
      <c r="Y30">
        <v>0</v>
      </c>
      <c r="Z30">
        <v>101.55</v>
      </c>
      <c r="AB30" s="1">
        <f>(L30-Z30)/L30</f>
        <v>0.15099071983947832</v>
      </c>
      <c r="AC30" s="6">
        <f>(L30-Z30)/Z30</f>
        <v>0.17784342688330873</v>
      </c>
      <c r="AD30" s="6"/>
    </row>
    <row r="31" spans="1:30" x14ac:dyDescent="0.2">
      <c r="A31" t="s">
        <v>4</v>
      </c>
      <c r="B31">
        <v>700</v>
      </c>
      <c r="C31" s="1">
        <f>B31/1000</f>
        <v>0.7</v>
      </c>
      <c r="D31">
        <v>5685</v>
      </c>
      <c r="E31">
        <v>0</v>
      </c>
      <c r="F31">
        <v>30.21</v>
      </c>
      <c r="G31">
        <v>5685</v>
      </c>
      <c r="H31">
        <f>D31-G31</f>
        <v>0</v>
      </c>
      <c r="I31">
        <f>IF(H31=0,1,0)</f>
        <v>1</v>
      </c>
      <c r="K31">
        <v>1</v>
      </c>
      <c r="L31">
        <v>164.52</v>
      </c>
      <c r="M31">
        <v>5685</v>
      </c>
      <c r="N31" s="6">
        <f>L31/F31</f>
        <v>5.4458788480635549</v>
      </c>
      <c r="O31" s="6"/>
      <c r="P31" s="2">
        <f>U31/2.33</f>
        <v>426.78111587982829</v>
      </c>
      <c r="Q31">
        <f>V31/1.75</f>
        <v>35.554285714285712</v>
      </c>
      <c r="R31">
        <f>F31</f>
        <v>30.21</v>
      </c>
      <c r="S31">
        <f>D31-M31</f>
        <v>0</v>
      </c>
      <c r="U31" s="2">
        <v>994.4</v>
      </c>
      <c r="V31">
        <v>62.22</v>
      </c>
      <c r="Y31">
        <v>0</v>
      </c>
      <c r="Z31">
        <v>148.4</v>
      </c>
      <c r="AB31" s="1">
        <f>(L31-Z31)/L31</f>
        <v>9.7982008266472187E-2</v>
      </c>
      <c r="AC31" s="6">
        <f>(L31-Z31)/Z31</f>
        <v>0.10862533692722375</v>
      </c>
      <c r="AD31" s="6"/>
    </row>
    <row r="32" spans="1:30" x14ac:dyDescent="0.2">
      <c r="A32" t="s">
        <v>4</v>
      </c>
      <c r="B32">
        <v>800</v>
      </c>
      <c r="C32" s="1">
        <f>B32/1000</f>
        <v>0.8</v>
      </c>
      <c r="D32">
        <v>7236</v>
      </c>
      <c r="E32">
        <v>0</v>
      </c>
      <c r="F32">
        <v>27.9</v>
      </c>
      <c r="G32">
        <v>7236</v>
      </c>
      <c r="H32">
        <f>D32-G32</f>
        <v>0</v>
      </c>
      <c r="I32">
        <f>IF(H32=0,1,0)</f>
        <v>1</v>
      </c>
      <c r="K32">
        <v>2</v>
      </c>
      <c r="L32">
        <v>359.29</v>
      </c>
      <c r="M32">
        <v>7236</v>
      </c>
      <c r="N32" s="6">
        <f>L32/F32</f>
        <v>12.87777777777778</v>
      </c>
      <c r="O32" s="6"/>
      <c r="P32" s="2">
        <f>U32/2.33</f>
        <v>656.8154506437769</v>
      </c>
      <c r="Q32">
        <f>V32/1.75</f>
        <v>88.125714285714281</v>
      </c>
      <c r="R32">
        <f>F32</f>
        <v>27.9</v>
      </c>
      <c r="S32">
        <f>D32-M32</f>
        <v>0</v>
      </c>
      <c r="U32" s="2">
        <v>1530.38</v>
      </c>
      <c r="V32">
        <v>154.22</v>
      </c>
      <c r="Y32">
        <v>0</v>
      </c>
      <c r="Z32">
        <v>368.02</v>
      </c>
      <c r="AB32" s="1">
        <f>(L32-Z32)/L32</f>
        <v>-2.4297920899551784E-2</v>
      </c>
      <c r="AC32" s="6">
        <f>(L32-Z32)/Z32</f>
        <v>-2.372153687299593E-2</v>
      </c>
      <c r="AD32" s="6"/>
    </row>
    <row r="33" spans="1:30" x14ac:dyDescent="0.2">
      <c r="A33" t="s">
        <v>4</v>
      </c>
      <c r="B33">
        <v>900</v>
      </c>
      <c r="C33" s="1">
        <f>B33/1000</f>
        <v>0.9</v>
      </c>
      <c r="D33">
        <v>9248</v>
      </c>
      <c r="E33">
        <v>0</v>
      </c>
      <c r="F33">
        <v>34.869999999999997</v>
      </c>
      <c r="G33">
        <v>9248</v>
      </c>
      <c r="H33">
        <f>D33-G33</f>
        <v>0</v>
      </c>
      <c r="I33">
        <f>IF(H33=0,1,0)</f>
        <v>1</v>
      </c>
      <c r="K33">
        <v>0</v>
      </c>
      <c r="L33">
        <v>513.63</v>
      </c>
      <c r="M33">
        <v>9248</v>
      </c>
      <c r="N33" s="6">
        <f>L33/F33</f>
        <v>14.72985374247204</v>
      </c>
      <c r="O33" s="6"/>
      <c r="P33" s="2">
        <f>U33/2.33</f>
        <v>740.92274678111585</v>
      </c>
      <c r="Q33">
        <f>V33/1.75</f>
        <v>6.2685714285714287</v>
      </c>
      <c r="R33">
        <f>F33</f>
        <v>34.869999999999997</v>
      </c>
      <c r="S33">
        <f>D33-M33</f>
        <v>0</v>
      </c>
      <c r="U33" s="2">
        <v>1726.35</v>
      </c>
      <c r="V33">
        <v>10.97</v>
      </c>
      <c r="Y33">
        <v>0</v>
      </c>
      <c r="Z33">
        <v>538.28</v>
      </c>
      <c r="AB33" s="1">
        <f>(L33-Z33)/L33</f>
        <v>-4.7991745030469359E-2</v>
      </c>
      <c r="AC33" s="6">
        <f>(L33-Z33)/Z33</f>
        <v>-4.5794010552128964E-2</v>
      </c>
      <c r="AD33" s="6"/>
    </row>
    <row r="34" spans="1:30" x14ac:dyDescent="0.2">
      <c r="A34" t="s">
        <v>4</v>
      </c>
      <c r="B34">
        <v>998</v>
      </c>
      <c r="C34" s="6" t="s">
        <v>3</v>
      </c>
      <c r="D34">
        <v>12504</v>
      </c>
      <c r="E34">
        <v>0</v>
      </c>
      <c r="F34">
        <v>31.21</v>
      </c>
      <c r="G34">
        <v>12504</v>
      </c>
      <c r="H34">
        <f>D34-G34</f>
        <v>0</v>
      </c>
      <c r="I34">
        <f>IF(H34=0,1,0)</f>
        <v>1</v>
      </c>
      <c r="K34">
        <v>0</v>
      </c>
      <c r="L34">
        <v>653.62</v>
      </c>
      <c r="M34">
        <v>12504</v>
      </c>
      <c r="N34" s="6">
        <f>L34/F34</f>
        <v>20.942646587632169</v>
      </c>
      <c r="O34" s="6"/>
      <c r="P34" s="2">
        <f>U34/2.33</f>
        <v>712.00858369098717</v>
      </c>
      <c r="Q34">
        <f>V34/1.75</f>
        <v>0.62857142857142867</v>
      </c>
      <c r="R34">
        <f>F34</f>
        <v>31.21</v>
      </c>
      <c r="S34">
        <f>D34-M34</f>
        <v>0</v>
      </c>
      <c r="U34" s="2">
        <v>1658.98</v>
      </c>
      <c r="V34">
        <v>1.1000000000000001</v>
      </c>
      <c r="Y34">
        <v>0</v>
      </c>
      <c r="Z34">
        <v>554.15</v>
      </c>
      <c r="AB34" s="1">
        <f>(L34-Z34)/L34</f>
        <v>0.15218322572748696</v>
      </c>
      <c r="AC34" s="6">
        <f>(L34-Z34)/Z34</f>
        <v>0.17950013534241638</v>
      </c>
      <c r="AD34" s="6"/>
    </row>
    <row r="35" spans="1:30" x14ac:dyDescent="0.2">
      <c r="T35" s="6">
        <v>2.2000000000000001E-3</v>
      </c>
      <c r="AB35" s="1">
        <f>AVERAGE(AB2:AB34)</f>
        <v>0.24764748496032038</v>
      </c>
      <c r="AC35" s="6" t="e">
        <f>(L35-Z35)/Z35</f>
        <v>#DIV/0!</v>
      </c>
      <c r="AD35" s="6"/>
    </row>
    <row r="40" spans="1:30" x14ac:dyDescent="0.2">
      <c r="A40">
        <v>450</v>
      </c>
      <c r="B40">
        <v>8168</v>
      </c>
      <c r="D40">
        <f>AVERAGE(R2:R23)</f>
        <v>7.5450000000000017</v>
      </c>
      <c r="E40">
        <f>MEDIAN(R2:R23)</f>
        <v>7.8900000000000006</v>
      </c>
      <c r="F40" t="s">
        <v>2</v>
      </c>
      <c r="G40">
        <f>AVERAGE(Q2:Q23)</f>
        <v>14.029350649350649</v>
      </c>
      <c r="H40" s="6">
        <f>D40/G40</f>
        <v>0.53780108492399992</v>
      </c>
      <c r="I40" s="6"/>
      <c r="J40" s="6"/>
    </row>
    <row r="41" spans="1:30" x14ac:dyDescent="0.2">
      <c r="A41">
        <v>500</v>
      </c>
      <c r="B41">
        <v>2500</v>
      </c>
      <c r="E41">
        <f>MEDIAN(R13:R23)</f>
        <v>4.82</v>
      </c>
      <c r="F41" t="s">
        <v>1</v>
      </c>
    </row>
    <row r="42" spans="1:30" x14ac:dyDescent="0.2">
      <c r="A42">
        <v>1000</v>
      </c>
      <c r="B42">
        <v>5000</v>
      </c>
      <c r="D42">
        <f>AVERAGE(R24:R34)</f>
        <v>25.508181818181821</v>
      </c>
      <c r="E42">
        <f>MEDIAN(R24:R34)</f>
        <v>27.9</v>
      </c>
      <c r="F42" t="s">
        <v>0</v>
      </c>
      <c r="G42">
        <f>AVERAGE(Q24:Q34)</f>
        <v>59.774025974025975</v>
      </c>
      <c r="H42" s="6">
        <f>D42/G42</f>
        <v>0.42674357971581284</v>
      </c>
      <c r="I42" s="6"/>
      <c r="J42" s="6"/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bluble_dense</vt:lpstr>
      <vt:lpstr>bluble_dense!bluble_dense_1</vt:lpstr>
      <vt:lpstr>bluble_dense!dense</vt:lpstr>
      <vt:lpstr>bluble_dense!dense_2</vt:lpstr>
      <vt:lpstr>bluble_dense!dense_asym</vt:lpstr>
      <vt:lpstr>bluble_dense!dense_asym_2</vt:lpstr>
      <vt:lpstr>bluble_dense!dense_opt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Christopher Jansons</dc:creator>
  <cp:lastModifiedBy>Jack Christopher Jansons</cp:lastModifiedBy>
  <dcterms:created xsi:type="dcterms:W3CDTF">2024-03-09T20:36:06Z</dcterms:created>
  <dcterms:modified xsi:type="dcterms:W3CDTF">2024-03-09T20:36:19Z</dcterms:modified>
</cp:coreProperties>
</file>