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2e5b4cfdd44d6e/Documents/CHEG101 problemset/"/>
    </mc:Choice>
  </mc:AlternateContent>
  <xr:revisionPtr revIDLastSave="7704" documentId="8_{6B4BDB66-EEF8-405C-8443-09C98B6E0E4C}" xr6:coauthVersionLast="47" xr6:coauthVersionMax="47" xr10:uidLastSave="{B7E0043D-5097-40F4-9DD0-21FB55B9E354}"/>
  <bookViews>
    <workbookView minimized="1" xWindow="0" yWindow="2190" windowWidth="21600" windowHeight="11295" activeTab="1" xr2:uid="{14DE5373-6EEB-4ED1-B4D9-EEB320542D5C}"/>
  </bookViews>
  <sheets>
    <sheet name="Part 1 and 2" sheetId="1" r:id="rId1"/>
    <sheet name="Part 3" sheetId="2" r:id="rId2"/>
  </sheets>
  <definedNames>
    <definedName name="solver_adj" localSheetId="0" hidden="1">'Part 1 and 2'!$B$4:$B$5</definedName>
    <definedName name="solver_adj" localSheetId="1" hidden="1">'Part 3'!$B$4:$B$5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1 and 2'!$E$12</definedName>
    <definedName name="solver_lhs1" localSheetId="1" hidden="1">'Part 3'!$B$23</definedName>
    <definedName name="solver_lhs2" localSheetId="1" hidden="1">'Part 3'!$E$12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'Part 1 and 2'!$B$23</definedName>
    <definedName name="solver_opt" localSheetId="1" hidden="1">'Part 3'!$B$32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1" hidden="1">1</definedName>
    <definedName name="solver_rhs1" localSheetId="0" hidden="1">0.5</definedName>
    <definedName name="solver_rhs1" localSheetId="1" hidden="1">180</definedName>
    <definedName name="solver_rhs2" localSheetId="1" hidden="1">0.5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1</definedName>
    <definedName name="solver_val" localSheetId="0" hidden="1">180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2" l="1"/>
  <c r="B27" i="2"/>
  <c r="B28" i="2"/>
  <c r="B17" i="2"/>
  <c r="B21" i="2" s="1"/>
  <c r="C15" i="2"/>
  <c r="B12" i="2"/>
  <c r="C11" i="2" s="1"/>
  <c r="B53" i="1"/>
  <c r="B40" i="1"/>
  <c r="E40" i="1"/>
  <c r="O9" i="1"/>
  <c r="B17" i="1"/>
  <c r="B22" i="1" s="1"/>
  <c r="C26" i="1"/>
  <c r="B23" i="2" l="1"/>
  <c r="I11" i="2"/>
  <c r="G11" i="2"/>
  <c r="E11" i="2"/>
  <c r="C6" i="2"/>
  <c r="B22" i="2"/>
  <c r="C4" i="2"/>
  <c r="C8" i="2"/>
  <c r="C10" i="2"/>
  <c r="C3" i="2"/>
  <c r="C5" i="2"/>
  <c r="C7" i="2"/>
  <c r="C9" i="2"/>
  <c r="E9" i="2" l="1"/>
  <c r="I9" i="2"/>
  <c r="G9" i="2"/>
  <c r="I6" i="2"/>
  <c r="G6" i="2"/>
  <c r="E6" i="2"/>
  <c r="G7" i="2"/>
  <c r="E7" i="2"/>
  <c r="I7" i="2"/>
  <c r="I5" i="2"/>
  <c r="G5" i="2"/>
  <c r="E5" i="2"/>
  <c r="C12" i="2"/>
  <c r="I3" i="2"/>
  <c r="G3" i="2"/>
  <c r="E3" i="2"/>
  <c r="I10" i="2"/>
  <c r="G10" i="2"/>
  <c r="E10" i="2"/>
  <c r="E8" i="2"/>
  <c r="I8" i="2"/>
  <c r="G8" i="2"/>
  <c r="I4" i="2"/>
  <c r="E4" i="2"/>
  <c r="G4" i="2"/>
  <c r="C15" i="1"/>
  <c r="B21" i="1"/>
  <c r="B12" i="1"/>
  <c r="I12" i="2" l="1"/>
  <c r="I16" i="2" s="1"/>
  <c r="E12" i="2"/>
  <c r="B26" i="2" s="1"/>
  <c r="B30" i="2" s="1"/>
  <c r="B31" i="2" s="1"/>
  <c r="G12" i="2"/>
  <c r="B23" i="1"/>
  <c r="C6" i="1"/>
  <c r="C8" i="1"/>
  <c r="C7" i="1"/>
  <c r="C5" i="1"/>
  <c r="I5" i="1" s="1"/>
  <c r="C3" i="1"/>
  <c r="I3" i="1" s="1"/>
  <c r="C4" i="1"/>
  <c r="I4" i="1" s="1"/>
  <c r="C11" i="1"/>
  <c r="I11" i="1" s="1"/>
  <c r="C10" i="1"/>
  <c r="I10" i="1" s="1"/>
  <c r="C9" i="1"/>
  <c r="I9" i="1" s="1"/>
  <c r="I13" i="2" l="1"/>
  <c r="B32" i="2" s="1"/>
  <c r="E6" i="1"/>
  <c r="I6" i="1"/>
  <c r="E7" i="1"/>
  <c r="I7" i="1"/>
  <c r="G8" i="1"/>
  <c r="I8" i="1"/>
  <c r="G6" i="1"/>
  <c r="E8" i="1"/>
  <c r="C12" i="1"/>
  <c r="G7" i="1"/>
  <c r="G4" i="1"/>
  <c r="E4" i="1"/>
  <c r="G11" i="1"/>
  <c r="E11" i="1"/>
  <c r="G3" i="1"/>
  <c r="E3" i="1"/>
  <c r="G5" i="1"/>
  <c r="E5" i="1"/>
  <c r="G9" i="1"/>
  <c r="E9" i="1"/>
  <c r="G10" i="1"/>
  <c r="E10" i="1"/>
  <c r="I12" i="1" l="1"/>
  <c r="G12" i="1"/>
  <c r="E12" i="1"/>
</calcChain>
</file>

<file path=xl/sharedStrings.xml><?xml version="1.0" encoding="utf-8"?>
<sst xmlns="http://schemas.openxmlformats.org/spreadsheetml/2006/main" count="127" uniqueCount="50">
  <si>
    <t>Ingredient</t>
  </si>
  <si>
    <t>% formula</t>
  </si>
  <si>
    <t>% moisture ing</t>
  </si>
  <si>
    <t>% moisture formula</t>
  </si>
  <si>
    <t>Cheddar cheese</t>
  </si>
  <si>
    <t>Moisture max 40%</t>
  </si>
  <si>
    <t>Water</t>
  </si>
  <si>
    <t>Disodium phosphate</t>
  </si>
  <si>
    <t>Sodium Citrate</t>
  </si>
  <si>
    <t>Annatto</t>
  </si>
  <si>
    <t>80% Lactic acid</t>
  </si>
  <si>
    <t>Condensate</t>
  </si>
  <si>
    <t>Fat ing %</t>
  </si>
  <si>
    <t>fat form %</t>
  </si>
  <si>
    <t>Fat min 33%</t>
  </si>
  <si>
    <t>Salt</t>
  </si>
  <si>
    <t>lb/formula</t>
  </si>
  <si>
    <t>Whey</t>
  </si>
  <si>
    <t>Steam heat</t>
  </si>
  <si>
    <t>lb of steam</t>
  </si>
  <si>
    <t>Initial temp of fluid</t>
  </si>
  <si>
    <t>F</t>
  </si>
  <si>
    <t>heat delivered sat steam</t>
  </si>
  <si>
    <t>Current temp</t>
  </si>
  <si>
    <t>heat delivered water</t>
  </si>
  <si>
    <t>Specfic heat</t>
  </si>
  <si>
    <t>btu/lb/f</t>
  </si>
  <si>
    <t>btu/lb from steam</t>
  </si>
  <si>
    <t>Goal temp</t>
  </si>
  <si>
    <t>ignored</t>
  </si>
  <si>
    <t>New temp</t>
  </si>
  <si>
    <t>moisture max</t>
  </si>
  <si>
    <t>Part 1 ans</t>
  </si>
  <si>
    <t>39% moisture</t>
  </si>
  <si>
    <t>33% moisture</t>
  </si>
  <si>
    <t>Part 2</t>
  </si>
  <si>
    <t>$/ing</t>
  </si>
  <si>
    <t>$/form</t>
  </si>
  <si>
    <t>$</t>
  </si>
  <si>
    <t>Formula cost/lb</t>
  </si>
  <si>
    <t>Total Cost form</t>
  </si>
  <si>
    <t>calculated value</t>
  </si>
  <si>
    <t>mean moisture</t>
  </si>
  <si>
    <t>Sales /lb</t>
  </si>
  <si>
    <t>profit</t>
  </si>
  <si>
    <t xml:space="preserve">error </t>
  </si>
  <si>
    <t>std of combination</t>
  </si>
  <si>
    <t>probability</t>
  </si>
  <si>
    <t>overprob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</si>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</sst>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C335-E937-48C8-9CB7-48D87856007A}">
  <dimension ref="A2:O53"/>
  <sheetViews>
    <sheetView zoomScaleNormal="100" workbookViewId="0">
      <selection activeCell="E20" sqref="E20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0" bestFit="1" customWidth="1"/>
    <col min="4" max="4" width="14.28515625" bestFit="1" customWidth="1"/>
    <col min="5" max="5" width="18.7109375" bestFit="1" customWidth="1"/>
    <col min="8" max="8" width="15" bestFit="1" customWidth="1"/>
  </cols>
  <sheetData>
    <row r="2" spans="1:15" x14ac:dyDescent="0.25">
      <c r="A2" t="s">
        <v>0</v>
      </c>
      <c r="B2" t="s">
        <v>16</v>
      </c>
      <c r="C2" t="s">
        <v>1</v>
      </c>
      <c r="D2" t="s">
        <v>2</v>
      </c>
      <c r="E2" t="s">
        <v>3</v>
      </c>
      <c r="F2" t="s">
        <v>12</v>
      </c>
      <c r="G2" t="s">
        <v>13</v>
      </c>
      <c r="H2" t="s">
        <v>36</v>
      </c>
      <c r="I2" t="s">
        <v>37</v>
      </c>
      <c r="J2" t="s">
        <v>5</v>
      </c>
    </row>
    <row r="3" spans="1:15" x14ac:dyDescent="0.25">
      <c r="A3" t="s">
        <v>4</v>
      </c>
      <c r="B3">
        <v>700</v>
      </c>
      <c r="C3" s="4">
        <f>B3/$B$12</f>
        <v>0.65176908934386157</v>
      </c>
      <c r="D3" s="4">
        <v>0.39</v>
      </c>
      <c r="E3" s="2">
        <f>D3*C3</f>
        <v>0.25418994484410601</v>
      </c>
      <c r="F3" s="1">
        <v>0.34</v>
      </c>
      <c r="G3" s="2">
        <f>F3*C3</f>
        <v>0.22160149037691296</v>
      </c>
      <c r="H3">
        <v>1</v>
      </c>
      <c r="I3">
        <f>H3*C3</f>
        <v>0.65176908934386157</v>
      </c>
      <c r="J3" t="s">
        <v>14</v>
      </c>
    </row>
    <row r="4" spans="1:15" x14ac:dyDescent="0.25">
      <c r="A4" t="s">
        <v>6</v>
      </c>
      <c r="B4">
        <v>157.73143999999999</v>
      </c>
      <c r="C4" s="4">
        <f t="shared" ref="C4:C11" si="0">B4/$B$12</f>
        <v>0.14686353858527992</v>
      </c>
      <c r="D4" s="1">
        <v>1</v>
      </c>
      <c r="E4" s="2">
        <f t="shared" ref="E4:E11" si="1">D4*C4</f>
        <v>0.14686353858527992</v>
      </c>
      <c r="F4">
        <v>0</v>
      </c>
      <c r="G4" s="2">
        <f t="shared" ref="G4:G11" si="2">F4*C4</f>
        <v>0</v>
      </c>
      <c r="H4">
        <v>0</v>
      </c>
      <c r="I4">
        <f t="shared" ref="I4:I11" si="3">H4*C4</f>
        <v>0</v>
      </c>
    </row>
    <row r="5" spans="1:15" x14ac:dyDescent="0.25">
      <c r="A5" t="s">
        <v>11</v>
      </c>
      <c r="B5">
        <v>86.268557000000001</v>
      </c>
      <c r="C5" s="4">
        <f t="shared" si="0"/>
        <v>8.0324541192712887E-2</v>
      </c>
      <c r="D5" s="1">
        <v>1</v>
      </c>
      <c r="E5" s="2">
        <f t="shared" si="1"/>
        <v>8.0324541192712887E-2</v>
      </c>
      <c r="F5">
        <v>0</v>
      </c>
      <c r="G5" s="2">
        <f t="shared" si="2"/>
        <v>0</v>
      </c>
      <c r="H5">
        <v>0</v>
      </c>
      <c r="I5">
        <f t="shared" si="3"/>
        <v>0</v>
      </c>
      <c r="J5" t="s">
        <v>25</v>
      </c>
    </row>
    <row r="6" spans="1:15" x14ac:dyDescent="0.25">
      <c r="A6" t="s">
        <v>17</v>
      </c>
      <c r="B6">
        <v>50</v>
      </c>
      <c r="C6" s="4">
        <f t="shared" si="0"/>
        <v>4.6554934953132968E-2</v>
      </c>
      <c r="D6" s="1">
        <v>0</v>
      </c>
      <c r="E6" s="2">
        <f t="shared" si="1"/>
        <v>0</v>
      </c>
      <c r="F6">
        <v>0</v>
      </c>
      <c r="G6" s="2">
        <f t="shared" si="2"/>
        <v>0</v>
      </c>
      <c r="H6">
        <v>0.5</v>
      </c>
      <c r="I6">
        <f t="shared" si="3"/>
        <v>2.3277467476566484E-2</v>
      </c>
      <c r="J6">
        <v>0.72</v>
      </c>
      <c r="K6" t="s">
        <v>26</v>
      </c>
    </row>
    <row r="7" spans="1:15" x14ac:dyDescent="0.25">
      <c r="A7" t="s">
        <v>15</v>
      </c>
      <c r="B7">
        <v>30</v>
      </c>
      <c r="C7" s="4">
        <f t="shared" si="0"/>
        <v>2.7932960971879781E-2</v>
      </c>
      <c r="D7" s="1">
        <v>0</v>
      </c>
      <c r="E7" s="2">
        <f t="shared" si="1"/>
        <v>0</v>
      </c>
      <c r="F7">
        <v>0</v>
      </c>
      <c r="G7" s="2">
        <f t="shared" si="2"/>
        <v>0</v>
      </c>
      <c r="H7">
        <v>0.1</v>
      </c>
      <c r="I7">
        <f t="shared" si="3"/>
        <v>2.7932960971879784E-3</v>
      </c>
    </row>
    <row r="8" spans="1:15" x14ac:dyDescent="0.25">
      <c r="A8" t="s">
        <v>7</v>
      </c>
      <c r="B8">
        <v>10</v>
      </c>
      <c r="C8" s="4">
        <f t="shared" si="0"/>
        <v>9.3109869906265932E-3</v>
      </c>
      <c r="D8" s="1">
        <v>0</v>
      </c>
      <c r="E8" s="2">
        <f t="shared" si="1"/>
        <v>0</v>
      </c>
      <c r="F8" s="1">
        <v>0</v>
      </c>
      <c r="G8" s="2">
        <f t="shared" si="2"/>
        <v>0</v>
      </c>
      <c r="H8">
        <v>0.2</v>
      </c>
      <c r="I8">
        <f t="shared" si="3"/>
        <v>1.8621973981253186E-3</v>
      </c>
    </row>
    <row r="9" spans="1:15" x14ac:dyDescent="0.25">
      <c r="A9" t="s">
        <v>8</v>
      </c>
      <c r="B9">
        <v>10</v>
      </c>
      <c r="C9" s="4">
        <f t="shared" si="0"/>
        <v>9.3109869906265932E-3</v>
      </c>
      <c r="D9" s="1">
        <v>0</v>
      </c>
      <c r="E9" s="2">
        <f t="shared" si="1"/>
        <v>0</v>
      </c>
      <c r="F9" s="1">
        <v>0</v>
      </c>
      <c r="G9" s="2">
        <f t="shared" si="2"/>
        <v>0</v>
      </c>
      <c r="H9">
        <v>0.2</v>
      </c>
      <c r="I9">
        <f t="shared" si="3"/>
        <v>1.8621973981253186E-3</v>
      </c>
      <c r="O9">
        <f>SUM(B3:B11)-B5</f>
        <v>987.73143999999991</v>
      </c>
    </row>
    <row r="10" spans="1:15" x14ac:dyDescent="0.25">
      <c r="A10" t="s">
        <v>9</v>
      </c>
      <c r="B10">
        <v>5</v>
      </c>
      <c r="C10" s="4">
        <f t="shared" si="0"/>
        <v>4.6554934953132966E-3</v>
      </c>
      <c r="D10" s="1">
        <v>0</v>
      </c>
      <c r="E10" s="2">
        <f t="shared" si="1"/>
        <v>0</v>
      </c>
      <c r="F10" s="1">
        <v>0</v>
      </c>
      <c r="G10" s="2">
        <f t="shared" si="2"/>
        <v>0</v>
      </c>
      <c r="H10">
        <v>10</v>
      </c>
      <c r="I10">
        <f t="shared" si="3"/>
        <v>4.6554934953132968E-2</v>
      </c>
    </row>
    <row r="11" spans="1:15" x14ac:dyDescent="0.25">
      <c r="A11" t="s">
        <v>10</v>
      </c>
      <c r="B11">
        <v>25</v>
      </c>
      <c r="C11" s="4">
        <f t="shared" si="0"/>
        <v>2.3277467476566484E-2</v>
      </c>
      <c r="D11" s="1">
        <v>0.8</v>
      </c>
      <c r="E11" s="2">
        <f t="shared" si="1"/>
        <v>1.8621973981253186E-2</v>
      </c>
      <c r="F11" s="1">
        <v>0</v>
      </c>
      <c r="G11" s="2">
        <f t="shared" si="2"/>
        <v>0</v>
      </c>
      <c r="H11">
        <v>1</v>
      </c>
      <c r="I11">
        <f t="shared" si="3"/>
        <v>2.3277467476566484E-2</v>
      </c>
    </row>
    <row r="12" spans="1:15" x14ac:dyDescent="0.25">
      <c r="B12">
        <f>SUM(B3:B11)</f>
        <v>1073.9999969999999</v>
      </c>
      <c r="C12" s="3">
        <f>SUM(C3:C11)</f>
        <v>1.0000000000000002</v>
      </c>
      <c r="E12" s="2">
        <f>SUM(E3:E11)</f>
        <v>0.49999999860335204</v>
      </c>
      <c r="F12" s="1"/>
      <c r="G12" s="2">
        <f>SUM(G2:G11)</f>
        <v>0.22160149037691296</v>
      </c>
      <c r="H12" t="s">
        <v>39</v>
      </c>
      <c r="I12">
        <f>SUM(I3:I11)</f>
        <v>0.75139665014356605</v>
      </c>
      <c r="J12" t="s">
        <v>38</v>
      </c>
    </row>
    <row r="13" spans="1:15" x14ac:dyDescent="0.25">
      <c r="E13" t="s">
        <v>31</v>
      </c>
      <c r="H13" t="s">
        <v>40</v>
      </c>
    </row>
    <row r="14" spans="1:15" x14ac:dyDescent="0.25">
      <c r="E14" s="1">
        <v>0.5</v>
      </c>
    </row>
    <row r="15" spans="1:15" x14ac:dyDescent="0.25">
      <c r="C15">
        <f>1166-180</f>
        <v>986</v>
      </c>
      <c r="D15" t="s">
        <v>27</v>
      </c>
    </row>
    <row r="16" spans="1:15" x14ac:dyDescent="0.25">
      <c r="A16" s="5" t="s">
        <v>18</v>
      </c>
    </row>
    <row r="17" spans="1:7" x14ac:dyDescent="0.25">
      <c r="A17" t="s">
        <v>19</v>
      </c>
      <c r="B17">
        <f>B5</f>
        <v>86.268557000000001</v>
      </c>
    </row>
    <row r="18" spans="1:7" x14ac:dyDescent="0.25">
      <c r="A18" t="s">
        <v>20</v>
      </c>
      <c r="B18">
        <v>70</v>
      </c>
      <c r="C18" t="s">
        <v>21</v>
      </c>
    </row>
    <row r="19" spans="1:7" x14ac:dyDescent="0.25">
      <c r="A19" t="s">
        <v>28</v>
      </c>
      <c r="B19">
        <v>180</v>
      </c>
      <c r="C19" t="s">
        <v>21</v>
      </c>
      <c r="D19">
        <v>118</v>
      </c>
    </row>
    <row r="20" spans="1:7" x14ac:dyDescent="0.25">
      <c r="A20" t="s">
        <v>23</v>
      </c>
      <c r="B20">
        <v>56</v>
      </c>
      <c r="C20" t="s">
        <v>21</v>
      </c>
    </row>
    <row r="21" spans="1:7" x14ac:dyDescent="0.25">
      <c r="A21" t="s">
        <v>22</v>
      </c>
      <c r="B21">
        <f>B17*C15</f>
        <v>85060.797202000002</v>
      </c>
    </row>
    <row r="22" spans="1:7" x14ac:dyDescent="0.25">
      <c r="A22" s="6" t="s">
        <v>24</v>
      </c>
      <c r="B22" s="6">
        <f>0.72*B17*(212-D19)</f>
        <v>5838.6559377599997</v>
      </c>
      <c r="C22" t="s">
        <v>29</v>
      </c>
    </row>
    <row r="23" spans="1:7" x14ac:dyDescent="0.25">
      <c r="A23" t="s">
        <v>30</v>
      </c>
      <c r="B23">
        <f>((B21)/J6/B12)+B18</f>
        <v>179.99999668890956</v>
      </c>
    </row>
    <row r="26" spans="1:7" x14ac:dyDescent="0.25">
      <c r="C26">
        <f>(180-56)/2+56</f>
        <v>118</v>
      </c>
    </row>
    <row r="28" spans="1:7" x14ac:dyDescent="0.25">
      <c r="A28" t="s">
        <v>32</v>
      </c>
    </row>
    <row r="29" spans="1:7" x14ac:dyDescent="0.25">
      <c r="A29" t="s">
        <v>33</v>
      </c>
      <c r="D29" t="s">
        <v>34</v>
      </c>
    </row>
    <row r="30" spans="1:7" x14ac:dyDescent="0.25">
      <c r="A30" t="s">
        <v>0</v>
      </c>
      <c r="B30" t="s">
        <v>16</v>
      </c>
      <c r="D30" t="s">
        <v>0</v>
      </c>
      <c r="E30" t="s">
        <v>16</v>
      </c>
    </row>
    <row r="31" spans="1:7" x14ac:dyDescent="0.25">
      <c r="A31" t="s">
        <v>4</v>
      </c>
      <c r="B31">
        <v>700</v>
      </c>
      <c r="D31" t="s">
        <v>4</v>
      </c>
      <c r="E31">
        <v>700</v>
      </c>
    </row>
    <row r="32" spans="1:7" x14ac:dyDescent="0.25">
      <c r="A32" t="s">
        <v>6</v>
      </c>
      <c r="B32">
        <v>146.75141002215599</v>
      </c>
      <c r="D32" t="s">
        <v>6</v>
      </c>
      <c r="E32">
        <v>223.14609999999999</v>
      </c>
      <c r="G32">
        <v>22.314606611259212</v>
      </c>
    </row>
    <row r="33" spans="1:7" x14ac:dyDescent="0.25">
      <c r="A33" t="s">
        <v>11</v>
      </c>
      <c r="B33">
        <v>97.248155360204706</v>
      </c>
      <c r="D33" t="s">
        <v>11</v>
      </c>
      <c r="E33">
        <v>104.85420000000001</v>
      </c>
      <c r="G33">
        <v>10.485422515672903</v>
      </c>
    </row>
    <row r="34" spans="1:7" x14ac:dyDescent="0.25">
      <c r="A34" t="s">
        <v>17</v>
      </c>
      <c r="B34">
        <v>50</v>
      </c>
      <c r="D34" t="s">
        <v>17</v>
      </c>
      <c r="E34">
        <v>50</v>
      </c>
    </row>
    <row r="35" spans="1:7" x14ac:dyDescent="0.25">
      <c r="A35" t="s">
        <v>15</v>
      </c>
      <c r="B35">
        <v>30</v>
      </c>
      <c r="D35" t="s">
        <v>15</v>
      </c>
      <c r="E35">
        <v>30</v>
      </c>
    </row>
    <row r="36" spans="1:7" x14ac:dyDescent="0.25">
      <c r="A36" t="s">
        <v>7</v>
      </c>
      <c r="B36">
        <v>10</v>
      </c>
      <c r="D36" t="s">
        <v>7</v>
      </c>
      <c r="E36">
        <v>10</v>
      </c>
    </row>
    <row r="37" spans="1:7" x14ac:dyDescent="0.25">
      <c r="A37" t="s">
        <v>8</v>
      </c>
      <c r="B37">
        <v>10</v>
      </c>
      <c r="D37" t="s">
        <v>8</v>
      </c>
      <c r="E37">
        <v>10</v>
      </c>
    </row>
    <row r="38" spans="1:7" x14ac:dyDescent="0.25">
      <c r="A38" t="s">
        <v>9</v>
      </c>
      <c r="B38">
        <v>5</v>
      </c>
      <c r="D38" t="s">
        <v>9</v>
      </c>
      <c r="E38">
        <v>5</v>
      </c>
    </row>
    <row r="39" spans="1:7" x14ac:dyDescent="0.25">
      <c r="A39" t="s">
        <v>10</v>
      </c>
      <c r="B39">
        <v>25</v>
      </c>
      <c r="D39" t="s">
        <v>10</v>
      </c>
      <c r="E39">
        <v>25</v>
      </c>
    </row>
    <row r="40" spans="1:7" x14ac:dyDescent="0.25">
      <c r="B40">
        <f>SUM(B31:B39)</f>
        <v>1073.9995653823607</v>
      </c>
      <c r="E40">
        <f>SUM(E31:E39)</f>
        <v>1158.0002999999999</v>
      </c>
    </row>
    <row r="42" spans="1:7" x14ac:dyDescent="0.25">
      <c r="A42" t="s">
        <v>35</v>
      </c>
    </row>
    <row r="43" spans="1:7" x14ac:dyDescent="0.25">
      <c r="A43" t="s">
        <v>0</v>
      </c>
      <c r="B43" t="s">
        <v>16</v>
      </c>
    </row>
    <row r="44" spans="1:7" x14ac:dyDescent="0.25">
      <c r="A44" t="s">
        <v>4</v>
      </c>
      <c r="B44">
        <v>700</v>
      </c>
    </row>
    <row r="45" spans="1:7" x14ac:dyDescent="0.25">
      <c r="A45" t="s">
        <v>6</v>
      </c>
      <c r="B45">
        <v>157.73143999999999</v>
      </c>
      <c r="C45">
        <v>15.773144344596938</v>
      </c>
    </row>
    <row r="46" spans="1:7" x14ac:dyDescent="0.25">
      <c r="A46" t="s">
        <v>11</v>
      </c>
      <c r="B46">
        <v>86.268557000000001</v>
      </c>
      <c r="C46">
        <v>8.6268556553811333</v>
      </c>
    </row>
    <row r="47" spans="1:7" x14ac:dyDescent="0.25">
      <c r="A47" t="s">
        <v>17</v>
      </c>
      <c r="B47">
        <v>50</v>
      </c>
    </row>
    <row r="48" spans="1:7" x14ac:dyDescent="0.25">
      <c r="A48" t="s">
        <v>15</v>
      </c>
      <c r="B48">
        <v>30</v>
      </c>
    </row>
    <row r="49" spans="1:2" x14ac:dyDescent="0.25">
      <c r="A49" t="s">
        <v>7</v>
      </c>
      <c r="B49">
        <v>10</v>
      </c>
    </row>
    <row r="50" spans="1:2" x14ac:dyDescent="0.25">
      <c r="A50" t="s">
        <v>8</v>
      </c>
      <c r="B50">
        <v>10</v>
      </c>
    </row>
    <row r="51" spans="1:2" x14ac:dyDescent="0.25">
      <c r="A51" t="s">
        <v>9</v>
      </c>
      <c r="B51">
        <v>5</v>
      </c>
    </row>
    <row r="52" spans="1:2" x14ac:dyDescent="0.25">
      <c r="A52" t="s">
        <v>10</v>
      </c>
      <c r="B52">
        <v>25</v>
      </c>
    </row>
    <row r="53" spans="1:2" x14ac:dyDescent="0.25">
      <c r="B53">
        <f>SUM(B44:B52)</f>
        <v>1073.9999969999999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4083-2A0B-48A3-92B2-687AC1C7E544}">
  <dimension ref="A2:P32"/>
  <sheetViews>
    <sheetView tabSelected="1" workbookViewId="0">
      <selection activeCell="P24" sqref="P24"/>
    </sheetView>
  </sheetViews>
  <sheetFormatPr defaultRowHeight="15" x14ac:dyDescent="0.25"/>
  <cols>
    <col min="1" max="1" width="23.28515625" bestFit="1" customWidth="1"/>
    <col min="2" max="2" width="12" bestFit="1" customWidth="1"/>
    <col min="3" max="3" width="10" bestFit="1" customWidth="1"/>
    <col min="8" max="8" width="15" bestFit="1" customWidth="1"/>
  </cols>
  <sheetData>
    <row r="2" spans="1:11" x14ac:dyDescent="0.25">
      <c r="A2" t="s">
        <v>0</v>
      </c>
      <c r="B2" t="s">
        <v>16</v>
      </c>
      <c r="C2" t="s">
        <v>1</v>
      </c>
      <c r="D2" t="s">
        <v>2</v>
      </c>
      <c r="E2" t="s">
        <v>3</v>
      </c>
      <c r="F2" t="s">
        <v>12</v>
      </c>
      <c r="G2" t="s">
        <v>13</v>
      </c>
      <c r="H2" t="s">
        <v>36</v>
      </c>
      <c r="I2" t="s">
        <v>37</v>
      </c>
      <c r="J2" t="s">
        <v>5</v>
      </c>
    </row>
    <row r="3" spans="1:11" x14ac:dyDescent="0.25">
      <c r="A3" t="s">
        <v>4</v>
      </c>
      <c r="B3">
        <v>700</v>
      </c>
      <c r="C3" s="4">
        <f>B3/$B$12</f>
        <v>0.66064934392224484</v>
      </c>
      <c r="D3" s="4">
        <v>0.39</v>
      </c>
      <c r="E3" s="2">
        <f>D3*C3</f>
        <v>0.2576532441296755</v>
      </c>
      <c r="F3" s="1">
        <v>0.34</v>
      </c>
      <c r="G3" s="2">
        <f>F3*C3</f>
        <v>0.22462077693356325</v>
      </c>
      <c r="H3">
        <v>1</v>
      </c>
      <c r="I3">
        <f>H3*C3</f>
        <v>0.66064934392224484</v>
      </c>
      <c r="J3" t="s">
        <v>14</v>
      </c>
    </row>
    <row r="4" spans="1:11" x14ac:dyDescent="0.25">
      <c r="A4" t="s">
        <v>6</v>
      </c>
      <c r="B4">
        <v>144.45464160540772</v>
      </c>
      <c r="C4" s="4">
        <f t="shared" ref="C4:C11" si="0">B4/$B$12</f>
        <v>0.13633409171876515</v>
      </c>
      <c r="D4" s="1">
        <v>1</v>
      </c>
      <c r="E4" s="2">
        <f t="shared" ref="E4:E11" si="1">D4*C4</f>
        <v>0.13633409171876515</v>
      </c>
      <c r="F4">
        <v>0</v>
      </c>
      <c r="G4" s="2">
        <f t="shared" ref="G4:G11" si="2">F4*C4</f>
        <v>0</v>
      </c>
      <c r="H4">
        <v>0</v>
      </c>
      <c r="I4">
        <f t="shared" ref="I4:I11" si="3">H4*C4</f>
        <v>0</v>
      </c>
    </row>
    <row r="5" spans="1:11" x14ac:dyDescent="0.25">
      <c r="A5" t="s">
        <v>11</v>
      </c>
      <c r="B5">
        <v>85.108962657229057</v>
      </c>
      <c r="C5" s="4">
        <f t="shared" si="0"/>
        <v>8.0324543344858876E-2</v>
      </c>
      <c r="D5" s="1">
        <v>1</v>
      </c>
      <c r="E5" s="2">
        <f t="shared" si="1"/>
        <v>8.0324543344858876E-2</v>
      </c>
      <c r="F5">
        <v>0</v>
      </c>
      <c r="G5" s="2">
        <f t="shared" si="2"/>
        <v>0</v>
      </c>
      <c r="H5">
        <v>0</v>
      </c>
      <c r="I5">
        <f t="shared" si="3"/>
        <v>0</v>
      </c>
      <c r="J5" t="s">
        <v>25</v>
      </c>
    </row>
    <row r="6" spans="1:11" x14ac:dyDescent="0.25">
      <c r="A6" t="s">
        <v>17</v>
      </c>
      <c r="B6">
        <v>50</v>
      </c>
      <c r="C6" s="4">
        <f t="shared" si="0"/>
        <v>4.7189238851588912E-2</v>
      </c>
      <c r="D6" s="1">
        <v>0</v>
      </c>
      <c r="E6" s="2">
        <f t="shared" si="1"/>
        <v>0</v>
      </c>
      <c r="F6">
        <v>0</v>
      </c>
      <c r="G6" s="2">
        <f t="shared" si="2"/>
        <v>0</v>
      </c>
      <c r="H6">
        <v>0.5</v>
      </c>
      <c r="I6">
        <f t="shared" si="3"/>
        <v>2.3594619425794456E-2</v>
      </c>
      <c r="J6">
        <v>0.72</v>
      </c>
      <c r="K6" t="s">
        <v>26</v>
      </c>
    </row>
    <row r="7" spans="1:11" x14ac:dyDescent="0.25">
      <c r="A7" t="s">
        <v>15</v>
      </c>
      <c r="B7">
        <v>30</v>
      </c>
      <c r="C7" s="4">
        <f t="shared" si="0"/>
        <v>2.831354331095335E-2</v>
      </c>
      <c r="D7" s="1">
        <v>0</v>
      </c>
      <c r="E7" s="2">
        <f t="shared" si="1"/>
        <v>0</v>
      </c>
      <c r="F7">
        <v>0</v>
      </c>
      <c r="G7" s="2">
        <f t="shared" si="2"/>
        <v>0</v>
      </c>
      <c r="H7">
        <v>0.1</v>
      </c>
      <c r="I7">
        <f t="shared" si="3"/>
        <v>2.8313543310953351E-3</v>
      </c>
    </row>
    <row r="8" spans="1:11" x14ac:dyDescent="0.25">
      <c r="A8" t="s">
        <v>7</v>
      </c>
      <c r="B8">
        <v>10</v>
      </c>
      <c r="C8" s="4">
        <f t="shared" si="0"/>
        <v>9.4378477703177827E-3</v>
      </c>
      <c r="D8" s="1">
        <v>0</v>
      </c>
      <c r="E8" s="2">
        <f t="shared" si="1"/>
        <v>0</v>
      </c>
      <c r="F8" s="1">
        <v>0</v>
      </c>
      <c r="G8" s="2">
        <f t="shared" si="2"/>
        <v>0</v>
      </c>
      <c r="H8">
        <v>0.2</v>
      </c>
      <c r="I8">
        <f t="shared" si="3"/>
        <v>1.8875695540635567E-3</v>
      </c>
    </row>
    <row r="9" spans="1:11" x14ac:dyDescent="0.25">
      <c r="A9" t="s">
        <v>8</v>
      </c>
      <c r="B9">
        <v>10</v>
      </c>
      <c r="C9" s="4">
        <f t="shared" si="0"/>
        <v>9.4378477703177827E-3</v>
      </c>
      <c r="D9" s="1">
        <v>0</v>
      </c>
      <c r="E9" s="2">
        <f t="shared" si="1"/>
        <v>0</v>
      </c>
      <c r="F9" s="1">
        <v>0</v>
      </c>
      <c r="G9" s="2">
        <f t="shared" si="2"/>
        <v>0</v>
      </c>
      <c r="H9">
        <v>0.2</v>
      </c>
      <c r="I9">
        <f t="shared" si="3"/>
        <v>1.8875695540635567E-3</v>
      </c>
    </row>
    <row r="10" spans="1:11" x14ac:dyDescent="0.25">
      <c r="A10" t="s">
        <v>9</v>
      </c>
      <c r="B10">
        <v>5</v>
      </c>
      <c r="C10" s="4">
        <f t="shared" si="0"/>
        <v>4.7189238851588914E-3</v>
      </c>
      <c r="D10" s="1">
        <v>0</v>
      </c>
      <c r="E10" s="2">
        <f t="shared" si="1"/>
        <v>0</v>
      </c>
      <c r="F10" s="1">
        <v>0</v>
      </c>
      <c r="G10" s="2">
        <f t="shared" si="2"/>
        <v>0</v>
      </c>
      <c r="H10">
        <v>10</v>
      </c>
      <c r="I10">
        <f t="shared" si="3"/>
        <v>4.7189238851588912E-2</v>
      </c>
    </row>
    <row r="11" spans="1:11" x14ac:dyDescent="0.25">
      <c r="A11" t="s">
        <v>10</v>
      </c>
      <c r="B11">
        <v>25</v>
      </c>
      <c r="C11" s="4">
        <f t="shared" si="0"/>
        <v>2.3594619425794456E-2</v>
      </c>
      <c r="D11" s="1">
        <v>0.8</v>
      </c>
      <c r="E11" s="2">
        <f t="shared" si="1"/>
        <v>1.8875695540635565E-2</v>
      </c>
      <c r="F11" s="1">
        <v>0</v>
      </c>
      <c r="G11" s="2">
        <f t="shared" si="2"/>
        <v>0</v>
      </c>
      <c r="H11">
        <v>1</v>
      </c>
      <c r="I11">
        <f t="shared" si="3"/>
        <v>2.3594619425794456E-2</v>
      </c>
    </row>
    <row r="12" spans="1:11" x14ac:dyDescent="0.25">
      <c r="B12">
        <f>SUM(B3:B11)</f>
        <v>1059.5636042626368</v>
      </c>
      <c r="C12" s="3">
        <f>SUM(C3:C11)</f>
        <v>0.99999999999999989</v>
      </c>
      <c r="E12" s="2">
        <f>SUM(E3:E11)</f>
        <v>0.4931875747339351</v>
      </c>
      <c r="F12" s="1"/>
      <c r="G12" s="2">
        <f>SUM(G2:G11)</f>
        <v>0.22462077693356325</v>
      </c>
      <c r="H12" t="s">
        <v>39</v>
      </c>
      <c r="I12">
        <f>SUM(I3:I11)</f>
        <v>0.76163431506464507</v>
      </c>
      <c r="J12" t="s">
        <v>38</v>
      </c>
    </row>
    <row r="13" spans="1:11" x14ac:dyDescent="0.25">
      <c r="E13" t="s">
        <v>31</v>
      </c>
      <c r="H13" t="s">
        <v>40</v>
      </c>
      <c r="I13">
        <f>I12*B12</f>
        <v>807</v>
      </c>
    </row>
    <row r="14" spans="1:11" x14ac:dyDescent="0.25">
      <c r="E14" s="1">
        <v>0.5</v>
      </c>
    </row>
    <row r="15" spans="1:11" x14ac:dyDescent="0.25">
      <c r="C15">
        <f>1166-180</f>
        <v>986</v>
      </c>
      <c r="D15" t="s">
        <v>27</v>
      </c>
      <c r="H15" t="s">
        <v>43</v>
      </c>
      <c r="I15">
        <v>1.5</v>
      </c>
    </row>
    <row r="16" spans="1:11" x14ac:dyDescent="0.25">
      <c r="A16" s="5" t="s">
        <v>18</v>
      </c>
      <c r="H16" t="s">
        <v>44</v>
      </c>
      <c r="I16">
        <f>(I15-I12)*B12</f>
        <v>782.34540639395516</v>
      </c>
    </row>
    <row r="17" spans="1:16" x14ac:dyDescent="0.25">
      <c r="A17" t="s">
        <v>19</v>
      </c>
      <c r="B17">
        <f>B5</f>
        <v>85.108962657229057</v>
      </c>
    </row>
    <row r="18" spans="1:16" x14ac:dyDescent="0.25">
      <c r="A18" t="s">
        <v>20</v>
      </c>
      <c r="B18">
        <v>70</v>
      </c>
      <c r="C18" t="s">
        <v>21</v>
      </c>
    </row>
    <row r="19" spans="1:16" x14ac:dyDescent="0.25">
      <c r="A19" t="s">
        <v>28</v>
      </c>
      <c r="B19">
        <v>180</v>
      </c>
      <c r="C19" t="s">
        <v>21</v>
      </c>
      <c r="D19">
        <v>118</v>
      </c>
    </row>
    <row r="20" spans="1:16" x14ac:dyDescent="0.25">
      <c r="A20" t="s">
        <v>23</v>
      </c>
      <c r="B20">
        <v>56</v>
      </c>
      <c r="C20" t="s">
        <v>21</v>
      </c>
    </row>
    <row r="21" spans="1:16" x14ac:dyDescent="0.25">
      <c r="A21" t="s">
        <v>22</v>
      </c>
      <c r="B21">
        <f>B17*C15</f>
        <v>83917.437180027846</v>
      </c>
    </row>
    <row r="22" spans="1:16" x14ac:dyDescent="0.25">
      <c r="A22" s="6" t="s">
        <v>24</v>
      </c>
      <c r="B22" s="6">
        <f>0.72*B17*(212-D19)</f>
        <v>5760.1745926412623</v>
      </c>
      <c r="C22" t="s">
        <v>29</v>
      </c>
      <c r="J22">
        <v>1000</v>
      </c>
    </row>
    <row r="23" spans="1:16" x14ac:dyDescent="0.25">
      <c r="A23" t="s">
        <v>30</v>
      </c>
      <c r="B23">
        <f>((B21)/J6/B12)+B18</f>
        <v>179.99999963615394</v>
      </c>
      <c r="J23">
        <v>800</v>
      </c>
      <c r="P23">
        <f>255/10</f>
        <v>25.5</v>
      </c>
    </row>
    <row r="26" spans="1:16" x14ac:dyDescent="0.25">
      <c r="A26" t="s">
        <v>42</v>
      </c>
      <c r="B26" s="2">
        <f>E12</f>
        <v>0.4931875747339351</v>
      </c>
      <c r="C26" t="s">
        <v>41</v>
      </c>
      <c r="F26">
        <v>0.4881866703139271</v>
      </c>
      <c r="G26" t="s">
        <v>41</v>
      </c>
    </row>
    <row r="27" spans="1:16" x14ac:dyDescent="0.25">
      <c r="A27" t="s">
        <v>45</v>
      </c>
      <c r="B27">
        <f>0.3/100</f>
        <v>3.0000000000000001E-3</v>
      </c>
      <c r="D27" s="2"/>
      <c r="F27" t="s">
        <v>42</v>
      </c>
      <c r="G27">
        <v>0.46977615538925999</v>
      </c>
    </row>
    <row r="28" spans="1:16" x14ac:dyDescent="0.25">
      <c r="A28" t="s">
        <v>46</v>
      </c>
      <c r="B28">
        <f>SQRT((B27^2+B27^2))</f>
        <v>4.2426406871192849E-3</v>
      </c>
    </row>
    <row r="29" spans="1:16" x14ac:dyDescent="0.25">
      <c r="A29" t="s">
        <v>31</v>
      </c>
      <c r="B29">
        <v>0.5</v>
      </c>
    </row>
    <row r="30" spans="1:16" x14ac:dyDescent="0.25">
      <c r="A30" t="s">
        <v>47</v>
      </c>
      <c r="B30">
        <f>_xlfn.NORM.DIST(B29,B26,B28,TRUE)</f>
        <v>0.9458305227303877</v>
      </c>
    </row>
    <row r="31" spans="1:16" x14ac:dyDescent="0.25">
      <c r="A31" t="s">
        <v>48</v>
      </c>
      <c r="B31">
        <f>1-B30</f>
        <v>5.4169477269612298E-2</v>
      </c>
    </row>
    <row r="32" spans="1:16" x14ac:dyDescent="0.25">
      <c r="A32" t="s">
        <v>49</v>
      </c>
      <c r="B32">
        <f>I16-B31*I13</f>
        <v>738.63063823737798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and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2022-01-23T19:35:49Z</dcterms:created>
  <dcterms:modified xsi:type="dcterms:W3CDTF">2022-02-17T05:15:40Z</dcterms:modified>
</cp:coreProperties>
</file>