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6620" windowHeight="8070"/>
  </bookViews>
  <sheets>
    <sheet name="Fig4" sheetId="10" r:id="rId1"/>
    <sheet name="Fig7a Effluents of nutrients N" sheetId="1" r:id="rId2"/>
    <sheet name="Fig7b Effluents of nutrients P" sheetId="2" r:id="rId3"/>
    <sheet name="Fig8a N_Surplus" sheetId="3" r:id="rId4"/>
    <sheet name="Fig8b P_surplus" sheetId="4" r:id="rId5"/>
    <sheet name="Fig9a river_export_N" sheetId="5" r:id="rId6"/>
    <sheet name="Fig9b_river_export_P" sheetId="6" r:id="rId7"/>
    <sheet name="Fig12_no_access_impr_water" sheetId="7" r:id="rId8"/>
    <sheet name="Fig13_no_access_sanitation " sheetId="8" r:id="rId9"/>
    <sheet name="Fig16 Water_stress" sheetId="11" r:id="rId10"/>
    <sheet name="Fig17 baseline-accel. access" sheetId="9" r:id="rId11"/>
    <sheet name="Sheet1" sheetId="12" r:id="rId12"/>
  </sheets>
  <calcPr calcId="125725"/>
</workbook>
</file>

<file path=xl/calcChain.xml><?xml version="1.0" encoding="utf-8"?>
<calcChain xmlns="http://schemas.openxmlformats.org/spreadsheetml/2006/main">
  <c r="Q13" i="10"/>
  <c r="P13"/>
  <c r="P14" s="1"/>
  <c r="D25" i="12"/>
  <c r="D24"/>
  <c r="D19"/>
  <c r="D18"/>
  <c r="I23"/>
  <c r="I22"/>
  <c r="I21"/>
  <c r="I17"/>
  <c r="I16"/>
  <c r="I15"/>
  <c r="I26"/>
  <c r="G25"/>
  <c r="I25" s="1"/>
  <c r="G24"/>
  <c r="I24" s="1"/>
  <c r="G19"/>
  <c r="I19" s="1"/>
  <c r="G18"/>
  <c r="I18" s="1"/>
  <c r="G7" i="8"/>
  <c r="G6"/>
  <c r="C24" i="12"/>
  <c r="C25"/>
  <c r="C19"/>
  <c r="C18"/>
  <c r="H6" i="7"/>
  <c r="H5"/>
  <c r="H3"/>
  <c r="I4" i="10"/>
  <c r="I3"/>
  <c r="G21" i="12"/>
  <c r="G15"/>
  <c r="G11"/>
  <c r="I11" s="1"/>
  <c r="B33"/>
  <c r="C32" s="1"/>
  <c r="E33"/>
  <c r="B32"/>
  <c r="B30"/>
  <c r="G5" i="8"/>
  <c r="G4"/>
  <c r="C8" i="12"/>
  <c r="C4"/>
  <c r="C22" s="1"/>
  <c r="H4" i="7"/>
  <c r="D13" i="12"/>
  <c r="G13" s="1"/>
  <c r="I13" s="1"/>
  <c r="D12"/>
  <c r="G12" s="1"/>
  <c r="I12" s="1"/>
  <c r="B8"/>
  <c r="B7"/>
  <c r="C7" s="1"/>
  <c r="B6"/>
  <c r="C6" s="1"/>
  <c r="B5"/>
  <c r="C5" s="1"/>
  <c r="B4"/>
  <c r="G22" l="1"/>
  <c r="D22"/>
  <c r="C17"/>
  <c r="C23"/>
  <c r="C16"/>
  <c r="C34"/>
  <c r="D32"/>
  <c r="E32" s="1"/>
  <c r="F32" s="1"/>
  <c r="D16" l="1"/>
  <c r="G16"/>
  <c r="G17"/>
  <c r="D17"/>
  <c r="D23"/>
  <c r="G23"/>
</calcChain>
</file>

<file path=xl/sharedStrings.xml><?xml version="1.0" encoding="utf-8"?>
<sst xmlns="http://schemas.openxmlformats.org/spreadsheetml/2006/main" count="190" uniqueCount="88">
  <si>
    <t>Effluents of nutrients from wastewater</t>
  </si>
  <si>
    <t>OECD Nam</t>
  </si>
  <si>
    <t>OECD Europe</t>
  </si>
  <si>
    <t>Japan and Korea</t>
  </si>
  <si>
    <t>Oceania</t>
  </si>
  <si>
    <t>Brazil</t>
  </si>
  <si>
    <t>Russia region</t>
  </si>
  <si>
    <t>India region</t>
  </si>
  <si>
    <t>China region</t>
  </si>
  <si>
    <t>Indonesia</t>
  </si>
  <si>
    <t>Southern Africa</t>
  </si>
  <si>
    <t>Middle East</t>
  </si>
  <si>
    <t>Ukraine and C-Asia</t>
  </si>
  <si>
    <t>Rest L-Am</t>
  </si>
  <si>
    <t>Rest SE Asia</t>
  </si>
  <si>
    <t>Rest Africa</t>
  </si>
  <si>
    <t>Grand Total</t>
  </si>
  <si>
    <t>Japan &amp; Korea</t>
  </si>
  <si>
    <t>OECD N America</t>
  </si>
  <si>
    <t>Rest of Africa</t>
  </si>
  <si>
    <t>Rest of L.America</t>
  </si>
  <si>
    <t>Rest of SE Asia</t>
  </si>
  <si>
    <t>Ukraine and Central Asia</t>
  </si>
  <si>
    <t>Cumm</t>
  </si>
  <si>
    <t>Nutrient surpluses per hectare in agriculture -  baseline</t>
  </si>
  <si>
    <t>Cummulative</t>
  </si>
  <si>
    <t>river discharge</t>
  </si>
  <si>
    <t>sea</t>
  </si>
  <si>
    <t>Artic Ocean</t>
  </si>
  <si>
    <t>Atlantic Ocean</t>
  </si>
  <si>
    <t>Indian Ocean</t>
  </si>
  <si>
    <t>Medit + Black Sea</t>
  </si>
  <si>
    <t>Pacific Ocean</t>
  </si>
  <si>
    <t>Nitrogen</t>
  </si>
  <si>
    <t>Phosphorus</t>
  </si>
  <si>
    <t>Rural</t>
  </si>
  <si>
    <t>OECD</t>
  </si>
  <si>
    <t>BRIICS</t>
  </si>
  <si>
    <t>ROW</t>
  </si>
  <si>
    <t xml:space="preserve">urban </t>
  </si>
  <si>
    <t>rural</t>
  </si>
  <si>
    <t>Figure 12. Population lacking access to improved water supply</t>
  </si>
  <si>
    <t xml:space="preserve">Urban </t>
  </si>
  <si>
    <t>Figure 13. Population lacking access to improved sanitation facilities</t>
  </si>
  <si>
    <t>Additional people with access to water supply</t>
  </si>
  <si>
    <t xml:space="preserve">Additional people with access to sanitation </t>
  </si>
  <si>
    <t>irrigation</t>
  </si>
  <si>
    <t>domestic</t>
  </si>
  <si>
    <t>livestock</t>
  </si>
  <si>
    <t>manufacturing</t>
  </si>
  <si>
    <t>electricity</t>
  </si>
  <si>
    <t>World 2000</t>
  </si>
  <si>
    <t>Note: BL = baseline scenario</t>
  </si>
  <si>
    <t>2050-BL</t>
  </si>
  <si>
    <t>OECD 2000</t>
  </si>
  <si>
    <t>BRIICS 2000</t>
  </si>
  <si>
    <t>RoW 2000</t>
  </si>
  <si>
    <t>no water stress</t>
  </si>
  <si>
    <t>low water stress</t>
  </si>
  <si>
    <t>medium water stress</t>
  </si>
  <si>
    <t>severe water stress</t>
  </si>
  <si>
    <t>2050 - BL</t>
  </si>
  <si>
    <t>2050 - RE</t>
  </si>
  <si>
    <t>RE = resource efficiency scenario</t>
  </si>
  <si>
    <t>Figure 16. Number of people living in water-stressed river basins in 2000 and in 2050</t>
  </si>
  <si>
    <t>Phosporus</t>
  </si>
  <si>
    <t>Figure 7. Effluent of nutrients from wastewater (millions of tonnes of phosphorus / year)</t>
  </si>
  <si>
    <t>Figure 4. Water demand in 2000 and in 2050; Baseline</t>
  </si>
  <si>
    <t xml:space="preserve">Figure 7. Effluent of nutrients from wastewater </t>
  </si>
  <si>
    <t>Phosphorus (millions of tonnes of phosphorus / year)</t>
  </si>
  <si>
    <t>Figure 7. Effluent of nutrients from wastewater</t>
  </si>
  <si>
    <t>Nitrogen (millions of tonnes of nitrogen / year)</t>
  </si>
  <si>
    <t>Phosphorus surplus</t>
  </si>
  <si>
    <t>Nitrogen surplus</t>
  </si>
  <si>
    <t>River discharges of nutrients into the sea</t>
  </si>
  <si>
    <t>World</t>
  </si>
  <si>
    <t>People living under severe water stress</t>
  </si>
  <si>
    <t>People with no access to sanitation</t>
  </si>
  <si>
    <t>,</t>
  </si>
  <si>
    <t>Population under severe water stress</t>
  </si>
  <si>
    <t>In 2050, over 40% of the world population, or nearly 4 billion people, will live in areas under severe water stress (where water demand exceeds 40% of water supply)</t>
  </si>
  <si>
    <t>]};</t>
  </si>
  <si>
    <t>Access to water</t>
  </si>
  <si>
    <t>Despite heavy investments over the last 20 years, the number of people without access to improved water supply hasn't decreased significantly.</t>
  </si>
  <si>
    <t>Access to sanitation</t>
  </si>
  <si>
    <t>Despite heavy investments over the last 20 years, the number of people without access to sanitation has slightly increased in absolute terms.</t>
  </si>
  <si>
    <t>No improved water supply</t>
  </si>
  <si>
    <t>series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</si>
</sst>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000000000000%"/>
    <numFmt numFmtId="167" formatCode="_(* #,##0_);_(* \(#,##0\);_(* &quot;-&quot;??_);_(@_)"/>
  </numFmts>
  <fonts count="9">
    <font>
      <sz val="10"/>
      <name val="Times New Roman"/>
    </font>
    <font>
      <sz val="10"/>
      <name val="Times New Roman"/>
    </font>
    <font>
      <sz val="10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3"/>
    <xf numFmtId="11" fontId="2" fillId="0" borderId="0" xfId="3" applyNumberFormat="1"/>
    <xf numFmtId="0" fontId="5" fillId="0" borderId="0" xfId="3" applyFont="1"/>
    <xf numFmtId="0" fontId="4" fillId="0" borderId="0" xfId="3" applyFont="1"/>
    <xf numFmtId="11" fontId="4" fillId="0" borderId="0" xfId="3" applyNumberFormat="1" applyFont="1"/>
    <xf numFmtId="0" fontId="7" fillId="0" borderId="0" xfId="3" applyFont="1"/>
    <xf numFmtId="0" fontId="2" fillId="0" borderId="0" xfId="1"/>
    <xf numFmtId="165" fontId="2" fillId="0" borderId="0" xfId="1" applyNumberFormat="1"/>
    <xf numFmtId="166" fontId="2" fillId="0" borderId="0" xfId="1" applyNumberFormat="1"/>
    <xf numFmtId="0" fontId="3" fillId="0" borderId="0" xfId="2"/>
    <xf numFmtId="0" fontId="8" fillId="0" borderId="0" xfId="0" applyFont="1" applyAlignment="1">
      <alignment horizontal="left" readingOrder="1"/>
    </xf>
    <xf numFmtId="9" fontId="0" fillId="0" borderId="0" xfId="7" applyFont="1"/>
    <xf numFmtId="167" fontId="3" fillId="0" borderId="0" xfId="6" applyNumberFormat="1" applyFont="1"/>
    <xf numFmtId="167" fontId="0" fillId="0" borderId="0" xfId="0" applyNumberFormat="1"/>
    <xf numFmtId="167" fontId="0" fillId="0" borderId="0" xfId="6" applyNumberFormat="1" applyFont="1"/>
  </cellXfs>
  <cellStyles count="8">
    <cellStyle name="Comma" xfId="6" builtinId="3"/>
    <cellStyle name="Comma 2" xfId="4"/>
    <cellStyle name="Normal" xfId="0" builtinId="0"/>
    <cellStyle name="Normal_Figure18 WSS" xfId="1"/>
    <cellStyle name="Normal_people_under_stress_3def" xfId="2"/>
    <cellStyle name="Normal_Water Chapter Figures HH" xfId="3"/>
    <cellStyle name="Percent" xfId="7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313739247940541"/>
          <c:y val="8.4232531386977144E-2"/>
          <c:w val="0.8347995114472081"/>
          <c:h val="0.73179237985680001"/>
        </c:manualLayout>
      </c:layout>
      <c:barChart>
        <c:barDir val="col"/>
        <c:grouping val="stacked"/>
        <c:ser>
          <c:idx val="0"/>
          <c:order val="0"/>
          <c:tx>
            <c:strRef>
              <c:f>'Fig4'!$B$1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'Fig4'!$A$2:$A$9</c:f>
              <c:strCache>
                <c:ptCount val="8"/>
                <c:pt idx="0">
                  <c:v>World 2000</c:v>
                </c:pt>
                <c:pt idx="1">
                  <c:v>2050-BL</c:v>
                </c:pt>
                <c:pt idx="2">
                  <c:v>OECD 2000</c:v>
                </c:pt>
                <c:pt idx="3">
                  <c:v>2050-BL</c:v>
                </c:pt>
                <c:pt idx="4">
                  <c:v>BRIICS 2000</c:v>
                </c:pt>
                <c:pt idx="5">
                  <c:v>2050-BL</c:v>
                </c:pt>
                <c:pt idx="6">
                  <c:v>RoW 2000</c:v>
                </c:pt>
                <c:pt idx="7">
                  <c:v>2050-BL</c:v>
                </c:pt>
              </c:strCache>
            </c:strRef>
          </c:cat>
          <c:val>
            <c:numRef>
              <c:f>'Fig4'!$B$2:$B$9</c:f>
              <c:numCache>
                <c:formatCode>General</c:formatCode>
                <c:ptCount val="8"/>
                <c:pt idx="0">
                  <c:v>2384.2139309667268</c:v>
                </c:pt>
                <c:pt idx="1">
                  <c:v>2049.0369358432245</c:v>
                </c:pt>
                <c:pt idx="2">
                  <c:v>397.07083217921104</c:v>
                </c:pt>
                <c:pt idx="3">
                  <c:v>230.44138574956804</c:v>
                </c:pt>
                <c:pt idx="4">
                  <c:v>1453.9610541921115</c:v>
                </c:pt>
                <c:pt idx="5">
                  <c:v>1313.7809188575591</c:v>
                </c:pt>
                <c:pt idx="6">
                  <c:v>533.18204459540425</c:v>
                </c:pt>
                <c:pt idx="7">
                  <c:v>504.81463123609728</c:v>
                </c:pt>
              </c:numCache>
            </c:numRef>
          </c:val>
        </c:ser>
        <c:ser>
          <c:idx val="1"/>
          <c:order val="1"/>
          <c:tx>
            <c:strRef>
              <c:f>'Fig4'!$C$1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'Fig4'!$A$2:$A$9</c:f>
              <c:strCache>
                <c:ptCount val="8"/>
                <c:pt idx="0">
                  <c:v>World 2000</c:v>
                </c:pt>
                <c:pt idx="1">
                  <c:v>2050-BL</c:v>
                </c:pt>
                <c:pt idx="2">
                  <c:v>OECD 2000</c:v>
                </c:pt>
                <c:pt idx="3">
                  <c:v>2050-BL</c:v>
                </c:pt>
                <c:pt idx="4">
                  <c:v>BRIICS 2000</c:v>
                </c:pt>
                <c:pt idx="5">
                  <c:v>2050-BL</c:v>
                </c:pt>
                <c:pt idx="6">
                  <c:v>RoW 2000</c:v>
                </c:pt>
                <c:pt idx="7">
                  <c:v>2050-BL</c:v>
                </c:pt>
              </c:strCache>
            </c:strRef>
          </c:cat>
          <c:val>
            <c:numRef>
              <c:f>'Fig4'!$C$2:$C$9</c:f>
              <c:numCache>
                <c:formatCode>General</c:formatCode>
                <c:ptCount val="8"/>
                <c:pt idx="0">
                  <c:v>348.64012475328383</c:v>
                </c:pt>
                <c:pt idx="1">
                  <c:v>790.20353829590476</c:v>
                </c:pt>
                <c:pt idx="2">
                  <c:v>152.74351581968301</c:v>
                </c:pt>
                <c:pt idx="3">
                  <c:v>161.53919523529862</c:v>
                </c:pt>
                <c:pt idx="4">
                  <c:v>123.2410406553004</c:v>
                </c:pt>
                <c:pt idx="5">
                  <c:v>447.00068747245621</c:v>
                </c:pt>
                <c:pt idx="6">
                  <c:v>72.655568278300422</c:v>
                </c:pt>
                <c:pt idx="7">
                  <c:v>181.66365558814994</c:v>
                </c:pt>
              </c:numCache>
            </c:numRef>
          </c:val>
        </c:ser>
        <c:ser>
          <c:idx val="2"/>
          <c:order val="2"/>
          <c:tx>
            <c:strRef>
              <c:f>'Fig4'!$D$1</c:f>
              <c:strCache>
                <c:ptCount val="1"/>
                <c:pt idx="0">
                  <c:v>livestock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'Fig4'!$A$2:$A$9</c:f>
              <c:strCache>
                <c:ptCount val="8"/>
                <c:pt idx="0">
                  <c:v>World 2000</c:v>
                </c:pt>
                <c:pt idx="1">
                  <c:v>2050-BL</c:v>
                </c:pt>
                <c:pt idx="2">
                  <c:v>OECD 2000</c:v>
                </c:pt>
                <c:pt idx="3">
                  <c:v>2050-BL</c:v>
                </c:pt>
                <c:pt idx="4">
                  <c:v>BRIICS 2000</c:v>
                </c:pt>
                <c:pt idx="5">
                  <c:v>2050-BL</c:v>
                </c:pt>
                <c:pt idx="6">
                  <c:v>RoW 2000</c:v>
                </c:pt>
                <c:pt idx="7">
                  <c:v>2050-BL</c:v>
                </c:pt>
              </c:strCache>
            </c:strRef>
          </c:cat>
          <c:val>
            <c:numRef>
              <c:f>'Fig4'!$D$2:$D$9</c:f>
              <c:numCache>
                <c:formatCode>General</c:formatCode>
                <c:ptCount val="8"/>
                <c:pt idx="0">
                  <c:v>27.517416604176976</c:v>
                </c:pt>
                <c:pt idx="1">
                  <c:v>44.973533049873438</c:v>
                </c:pt>
                <c:pt idx="2">
                  <c:v>7.8844708054466626</c:v>
                </c:pt>
                <c:pt idx="3">
                  <c:v>8.4866693799061412</c:v>
                </c:pt>
                <c:pt idx="4">
                  <c:v>12.71069569614037</c:v>
                </c:pt>
                <c:pt idx="5">
                  <c:v>19.010303586708829</c:v>
                </c:pt>
                <c:pt idx="6">
                  <c:v>6.9222501025899419</c:v>
                </c:pt>
                <c:pt idx="7">
                  <c:v>17.47656008325847</c:v>
                </c:pt>
              </c:numCache>
            </c:numRef>
          </c:val>
        </c:ser>
        <c:ser>
          <c:idx val="3"/>
          <c:order val="3"/>
          <c:tx>
            <c:strRef>
              <c:f>'Fig4'!$E$1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'Fig4'!$A$2:$A$9</c:f>
              <c:strCache>
                <c:ptCount val="8"/>
                <c:pt idx="0">
                  <c:v>World 2000</c:v>
                </c:pt>
                <c:pt idx="1">
                  <c:v>2050-BL</c:v>
                </c:pt>
                <c:pt idx="2">
                  <c:v>OECD 2000</c:v>
                </c:pt>
                <c:pt idx="3">
                  <c:v>2050-BL</c:v>
                </c:pt>
                <c:pt idx="4">
                  <c:v>BRIICS 2000</c:v>
                </c:pt>
                <c:pt idx="5">
                  <c:v>2050-BL</c:v>
                </c:pt>
                <c:pt idx="6">
                  <c:v>RoW 2000</c:v>
                </c:pt>
                <c:pt idx="7">
                  <c:v>2050-BL</c:v>
                </c:pt>
              </c:strCache>
            </c:strRef>
          </c:cat>
          <c:val>
            <c:numRef>
              <c:f>'Fig4'!$E$2:$E$9</c:f>
              <c:numCache>
                <c:formatCode>General</c:formatCode>
                <c:ptCount val="8"/>
                <c:pt idx="0">
                  <c:v>236.23846979891812</c:v>
                </c:pt>
                <c:pt idx="1">
                  <c:v>1195.8316030077676</c:v>
                </c:pt>
                <c:pt idx="2">
                  <c:v>91.569508524037801</c:v>
                </c:pt>
                <c:pt idx="3">
                  <c:v>149.19525893837502</c:v>
                </c:pt>
                <c:pt idx="4">
                  <c:v>103.9405082516539</c:v>
                </c:pt>
                <c:pt idx="5">
                  <c:v>855.66126412647304</c:v>
                </c:pt>
                <c:pt idx="6">
                  <c:v>40.728453023226407</c:v>
                </c:pt>
                <c:pt idx="7">
                  <c:v>190.97507994291959</c:v>
                </c:pt>
              </c:numCache>
            </c:numRef>
          </c:val>
        </c:ser>
        <c:ser>
          <c:idx val="4"/>
          <c:order val="4"/>
          <c:tx>
            <c:strRef>
              <c:f>'Fig4'!$F$1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'Fig4'!$A$2:$A$9</c:f>
              <c:strCache>
                <c:ptCount val="8"/>
                <c:pt idx="0">
                  <c:v>World 2000</c:v>
                </c:pt>
                <c:pt idx="1">
                  <c:v>2050-BL</c:v>
                </c:pt>
                <c:pt idx="2">
                  <c:v>OECD 2000</c:v>
                </c:pt>
                <c:pt idx="3">
                  <c:v>2050-BL</c:v>
                </c:pt>
                <c:pt idx="4">
                  <c:v>BRIICS 2000</c:v>
                </c:pt>
                <c:pt idx="5">
                  <c:v>2050-BL</c:v>
                </c:pt>
                <c:pt idx="6">
                  <c:v>RoW 2000</c:v>
                </c:pt>
                <c:pt idx="7">
                  <c:v>2050-BL</c:v>
                </c:pt>
              </c:strCache>
            </c:strRef>
          </c:cat>
          <c:val>
            <c:numRef>
              <c:f>'Fig4'!$F$2:$F$9</c:f>
              <c:numCache>
                <c:formatCode>General</c:formatCode>
                <c:ptCount val="8"/>
                <c:pt idx="0">
                  <c:v>568.15981449970025</c:v>
                </c:pt>
                <c:pt idx="1">
                  <c:v>1386.5445824944281</c:v>
                </c:pt>
                <c:pt idx="2">
                  <c:v>343.55463389221472</c:v>
                </c:pt>
                <c:pt idx="3">
                  <c:v>327.02753088145226</c:v>
                </c:pt>
                <c:pt idx="4">
                  <c:v>133.1119461986838</c:v>
                </c:pt>
                <c:pt idx="5">
                  <c:v>627.47444942413006</c:v>
                </c:pt>
                <c:pt idx="6">
                  <c:v>91.493234408801726</c:v>
                </c:pt>
                <c:pt idx="7">
                  <c:v>432.04260218884576</c:v>
                </c:pt>
              </c:numCache>
            </c:numRef>
          </c:val>
        </c:ser>
        <c:overlap val="100"/>
        <c:axId val="157343744"/>
        <c:axId val="157345280"/>
      </c:barChart>
      <c:catAx>
        <c:axId val="157343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345280"/>
        <c:crosses val="autoZero"/>
        <c:auto val="1"/>
        <c:lblAlgn val="ctr"/>
        <c:lblOffset val="100"/>
        <c:tickLblSkip val="1"/>
        <c:tickMarkSkip val="1"/>
      </c:catAx>
      <c:valAx>
        <c:axId val="157345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>
                    <a:latin typeface="Arial" pitchFamily="34" charset="0"/>
                    <a:cs typeface="Arial" pitchFamily="34" charset="0"/>
                  </a:rPr>
                  <a:t>Km</a:t>
                </a:r>
                <a:r>
                  <a:rPr lang="en-US" b="1" baseline="30000">
                    <a:latin typeface="Arial" pitchFamily="34" charset="0"/>
                    <a:cs typeface="Arial" pitchFamily="34" charset="0"/>
                  </a:rPr>
                  <a:t>3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34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38961218956538"/>
          <c:y val="0.92581685475713482"/>
          <c:w val="0.7906265429692575"/>
          <c:h val="5.403201174160540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People living under waterstress</a:t>
            </a:r>
          </a:p>
        </c:rich>
      </c:tx>
      <c:layout>
        <c:manualLayout>
          <c:xMode val="edge"/>
          <c:yMode val="edge"/>
          <c:x val="0.30145867098865547"/>
          <c:y val="3.17848410757946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38411669367895"/>
          <c:y val="0.17359433927349893"/>
          <c:w val="0.75526742301458738"/>
          <c:h val="0.57701780378233358"/>
        </c:manualLayout>
      </c:layout>
      <c:barChart>
        <c:barDir val="col"/>
        <c:grouping val="stacked"/>
        <c:ser>
          <c:idx val="0"/>
          <c:order val="0"/>
          <c:tx>
            <c:strRef>
              <c:f>'Fig16 Water_stress'!$B$3</c:f>
              <c:strCache>
                <c:ptCount val="1"/>
                <c:pt idx="0">
                  <c:v>no water stress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'Fig16 Water_stress'!$A$4:$A$23</c:f>
              <c:strCache>
                <c:ptCount val="20"/>
                <c:pt idx="0">
                  <c:v>World 2000</c:v>
                </c:pt>
                <c:pt idx="1">
                  <c:v>2050 - BL</c:v>
                </c:pt>
                <c:pt idx="2">
                  <c:v>2050 - RE</c:v>
                </c:pt>
                <c:pt idx="6">
                  <c:v>OECD 2000</c:v>
                </c:pt>
                <c:pt idx="7">
                  <c:v>2050 - BL</c:v>
                </c:pt>
                <c:pt idx="8">
                  <c:v>2050 - RE</c:v>
                </c:pt>
                <c:pt idx="12">
                  <c:v>BRIICS 2000</c:v>
                </c:pt>
                <c:pt idx="13">
                  <c:v>2050 - BL</c:v>
                </c:pt>
                <c:pt idx="14">
                  <c:v>2050 - RE</c:v>
                </c:pt>
                <c:pt idx="17">
                  <c:v>RoW 2000</c:v>
                </c:pt>
                <c:pt idx="18">
                  <c:v>2050 - BL</c:v>
                </c:pt>
                <c:pt idx="19">
                  <c:v>2050 - RE</c:v>
                </c:pt>
              </c:strCache>
            </c:strRef>
          </c:cat>
          <c:val>
            <c:numRef>
              <c:f>'Fig16 Water_stress'!$B$4:$B$23</c:f>
              <c:numCache>
                <c:formatCode>General</c:formatCode>
                <c:ptCount val="20"/>
                <c:pt idx="0">
                  <c:v>2238.5817779900008</c:v>
                </c:pt>
                <c:pt idx="1">
                  <c:v>2771.9859419900004</c:v>
                </c:pt>
                <c:pt idx="2">
                  <c:v>3166.2249772899995</c:v>
                </c:pt>
                <c:pt idx="6">
                  <c:v>275.05012529999999</c:v>
                </c:pt>
                <c:pt idx="7">
                  <c:v>510.15862900000002</c:v>
                </c:pt>
                <c:pt idx="8">
                  <c:v>552.99098299999991</c:v>
                </c:pt>
                <c:pt idx="12">
                  <c:v>971.3990500000001</c:v>
                </c:pt>
                <c:pt idx="13">
                  <c:v>783.56576399999994</c:v>
                </c:pt>
                <c:pt idx="14">
                  <c:v>994.666338</c:v>
                </c:pt>
                <c:pt idx="17">
                  <c:v>992.13260269000068</c:v>
                </c:pt>
                <c:pt idx="18">
                  <c:v>1478.2615489900004</c:v>
                </c:pt>
                <c:pt idx="19">
                  <c:v>1618.5676562899998</c:v>
                </c:pt>
              </c:numCache>
            </c:numRef>
          </c:val>
        </c:ser>
        <c:ser>
          <c:idx val="1"/>
          <c:order val="1"/>
          <c:tx>
            <c:strRef>
              <c:f>'Fig16 Water_stress'!$C$3</c:f>
              <c:strCache>
                <c:ptCount val="1"/>
                <c:pt idx="0">
                  <c:v>low water stress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'Fig16 Water_stress'!$A$4:$A$23</c:f>
              <c:strCache>
                <c:ptCount val="20"/>
                <c:pt idx="0">
                  <c:v>World 2000</c:v>
                </c:pt>
                <c:pt idx="1">
                  <c:v>2050 - BL</c:v>
                </c:pt>
                <c:pt idx="2">
                  <c:v>2050 - RE</c:v>
                </c:pt>
                <c:pt idx="6">
                  <c:v>OECD 2000</c:v>
                </c:pt>
                <c:pt idx="7">
                  <c:v>2050 - BL</c:v>
                </c:pt>
                <c:pt idx="8">
                  <c:v>2050 - RE</c:v>
                </c:pt>
                <c:pt idx="12">
                  <c:v>BRIICS 2000</c:v>
                </c:pt>
                <c:pt idx="13">
                  <c:v>2050 - BL</c:v>
                </c:pt>
                <c:pt idx="14">
                  <c:v>2050 - RE</c:v>
                </c:pt>
                <c:pt idx="17">
                  <c:v>RoW 2000</c:v>
                </c:pt>
                <c:pt idx="18">
                  <c:v>2050 - BL</c:v>
                </c:pt>
                <c:pt idx="19">
                  <c:v>2050 - RE</c:v>
                </c:pt>
              </c:strCache>
            </c:strRef>
          </c:cat>
          <c:val>
            <c:numRef>
              <c:f>'Fig16 Water_stress'!$C$4:$C$23</c:f>
              <c:numCache>
                <c:formatCode>General</c:formatCode>
                <c:ptCount val="20"/>
                <c:pt idx="0">
                  <c:v>966.47181759999989</c:v>
                </c:pt>
                <c:pt idx="1">
                  <c:v>1107.7808990000001</c:v>
                </c:pt>
                <c:pt idx="2">
                  <c:v>1633.515742</c:v>
                </c:pt>
                <c:pt idx="6">
                  <c:v>326.20234000000005</c:v>
                </c:pt>
                <c:pt idx="7">
                  <c:v>105.35319500000001</c:v>
                </c:pt>
                <c:pt idx="8">
                  <c:v>357.23984100000001</c:v>
                </c:pt>
                <c:pt idx="12">
                  <c:v>567.92670699999996</c:v>
                </c:pt>
                <c:pt idx="13">
                  <c:v>392.96797299999997</c:v>
                </c:pt>
                <c:pt idx="14">
                  <c:v>733.40742</c:v>
                </c:pt>
                <c:pt idx="17">
                  <c:v>72.342770599999881</c:v>
                </c:pt>
                <c:pt idx="18">
                  <c:v>609.45973100000015</c:v>
                </c:pt>
                <c:pt idx="19">
                  <c:v>542.86848099999997</c:v>
                </c:pt>
              </c:numCache>
            </c:numRef>
          </c:val>
        </c:ser>
        <c:ser>
          <c:idx val="2"/>
          <c:order val="2"/>
          <c:tx>
            <c:strRef>
              <c:f>'Fig16 Water_stress'!$D$3</c:f>
              <c:strCache>
                <c:ptCount val="1"/>
                <c:pt idx="0">
                  <c:v>medium water stress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'Fig16 Water_stress'!$A$4:$A$23</c:f>
              <c:strCache>
                <c:ptCount val="20"/>
                <c:pt idx="0">
                  <c:v>World 2000</c:v>
                </c:pt>
                <c:pt idx="1">
                  <c:v>2050 - BL</c:v>
                </c:pt>
                <c:pt idx="2">
                  <c:v>2050 - RE</c:v>
                </c:pt>
                <c:pt idx="6">
                  <c:v>OECD 2000</c:v>
                </c:pt>
                <c:pt idx="7">
                  <c:v>2050 - BL</c:v>
                </c:pt>
                <c:pt idx="8">
                  <c:v>2050 - RE</c:v>
                </c:pt>
                <c:pt idx="12">
                  <c:v>BRIICS 2000</c:v>
                </c:pt>
                <c:pt idx="13">
                  <c:v>2050 - BL</c:v>
                </c:pt>
                <c:pt idx="14">
                  <c:v>2050 - RE</c:v>
                </c:pt>
                <c:pt idx="17">
                  <c:v>RoW 2000</c:v>
                </c:pt>
                <c:pt idx="18">
                  <c:v>2050 - BL</c:v>
                </c:pt>
                <c:pt idx="19">
                  <c:v>2050 - RE</c:v>
                </c:pt>
              </c:strCache>
            </c:strRef>
          </c:cat>
          <c:val>
            <c:numRef>
              <c:f>'Fig16 Water_stress'!$D$4:$D$23</c:f>
              <c:numCache>
                <c:formatCode>General</c:formatCode>
                <c:ptCount val="20"/>
                <c:pt idx="0">
                  <c:v>1273.6307922000001</c:v>
                </c:pt>
                <c:pt idx="1">
                  <c:v>1375.3127721999997</c:v>
                </c:pt>
                <c:pt idx="2">
                  <c:v>681.39070190000007</c:v>
                </c:pt>
                <c:pt idx="6">
                  <c:v>299.16209279999998</c:v>
                </c:pt>
                <c:pt idx="7">
                  <c:v>494.69624899999997</c:v>
                </c:pt>
                <c:pt idx="8">
                  <c:v>266.08368400000001</c:v>
                </c:pt>
                <c:pt idx="12">
                  <c:v>849.32355099999995</c:v>
                </c:pt>
                <c:pt idx="13">
                  <c:v>693.23031000000003</c:v>
                </c:pt>
                <c:pt idx="14">
                  <c:v>259.36017799999996</c:v>
                </c:pt>
                <c:pt idx="17">
                  <c:v>125.14514840000015</c:v>
                </c:pt>
                <c:pt idx="18">
                  <c:v>187.3862131999997</c:v>
                </c:pt>
                <c:pt idx="19">
                  <c:v>155.9468399000001</c:v>
                </c:pt>
              </c:numCache>
            </c:numRef>
          </c:val>
        </c:ser>
        <c:ser>
          <c:idx val="3"/>
          <c:order val="3"/>
          <c:tx>
            <c:strRef>
              <c:f>'Fig16 Water_stress'!$E$3</c:f>
              <c:strCache>
                <c:ptCount val="1"/>
                <c:pt idx="0">
                  <c:v>severe water stress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'Fig16 Water_stress'!$A$4:$A$23</c:f>
              <c:strCache>
                <c:ptCount val="20"/>
                <c:pt idx="0">
                  <c:v>World 2000</c:v>
                </c:pt>
                <c:pt idx="1">
                  <c:v>2050 - BL</c:v>
                </c:pt>
                <c:pt idx="2">
                  <c:v>2050 - RE</c:v>
                </c:pt>
                <c:pt idx="6">
                  <c:v>OECD 2000</c:v>
                </c:pt>
                <c:pt idx="7">
                  <c:v>2050 - BL</c:v>
                </c:pt>
                <c:pt idx="8">
                  <c:v>2050 - RE</c:v>
                </c:pt>
                <c:pt idx="12">
                  <c:v>BRIICS 2000</c:v>
                </c:pt>
                <c:pt idx="13">
                  <c:v>2050 - BL</c:v>
                </c:pt>
                <c:pt idx="14">
                  <c:v>2050 - RE</c:v>
                </c:pt>
                <c:pt idx="17">
                  <c:v>RoW 2000</c:v>
                </c:pt>
                <c:pt idx="18">
                  <c:v>2050 - BL</c:v>
                </c:pt>
                <c:pt idx="19">
                  <c:v>2050 - RE</c:v>
                </c:pt>
              </c:strCache>
            </c:strRef>
          </c:cat>
          <c:val>
            <c:numRef>
              <c:f>'Fig16 Water_stress'!$E$4:$E$23</c:f>
              <c:numCache>
                <c:formatCode>General</c:formatCode>
                <c:ptCount val="20"/>
                <c:pt idx="0">
                  <c:v>1608.27259295</c:v>
                </c:pt>
                <c:pt idx="1">
                  <c:v>3895.3774960300002</c:v>
                </c:pt>
                <c:pt idx="2">
                  <c:v>3669.3256910299997</c:v>
                </c:pt>
                <c:pt idx="6">
                  <c:v>322.55492735000001</c:v>
                </c:pt>
                <c:pt idx="7">
                  <c:v>302.70435003000006</c:v>
                </c:pt>
                <c:pt idx="8">
                  <c:v>236.59791602999999</c:v>
                </c:pt>
                <c:pt idx="12">
                  <c:v>983.11638199999993</c:v>
                </c:pt>
                <c:pt idx="13">
                  <c:v>2902.792488</c:v>
                </c:pt>
                <c:pt idx="14">
                  <c:v>2785.1225989999998</c:v>
                </c:pt>
                <c:pt idx="17">
                  <c:v>302.60128359999999</c:v>
                </c:pt>
                <c:pt idx="18">
                  <c:v>689.88065800000004</c:v>
                </c:pt>
                <c:pt idx="19">
                  <c:v>647.60517600000003</c:v>
                </c:pt>
              </c:numCache>
            </c:numRef>
          </c:val>
        </c:ser>
        <c:gapWidth val="30"/>
        <c:overlap val="100"/>
        <c:axId val="158060544"/>
        <c:axId val="158062080"/>
      </c:barChart>
      <c:catAx>
        <c:axId val="1580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2080"/>
        <c:crosses val="autoZero"/>
        <c:auto val="1"/>
        <c:lblAlgn val="ctr"/>
        <c:lblOffset val="100"/>
        <c:tickLblSkip val="1"/>
        <c:tickMarkSkip val="1"/>
      </c:catAx>
      <c:valAx>
        <c:axId val="1580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Millions</a:t>
                </a:r>
              </a:p>
            </c:rich>
          </c:tx>
          <c:layout>
            <c:manualLayout>
              <c:xMode val="edge"/>
              <c:yMode val="edge"/>
              <c:x val="2.5931928687196158E-2"/>
              <c:y val="0.398533520718223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533225283630468"/>
          <c:y val="0.18826431537133681"/>
          <c:w val="0.24473257698541329"/>
          <c:h val="0.207824217571825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24569583777559"/>
          <c:y val="6.2201029597120774E-2"/>
          <c:w val="0.70147829400607165"/>
          <c:h val="0.64354142160098171"/>
        </c:manualLayout>
      </c:layout>
      <c:barChart>
        <c:barDir val="col"/>
        <c:grouping val="stacked"/>
        <c:ser>
          <c:idx val="0"/>
          <c:order val="0"/>
          <c:tx>
            <c:strRef>
              <c:f>'Fig17 baseline-accel. access'!$C$2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'Fig17 baseline-accel. access'!$A$3:$B$6</c:f>
              <c:multiLvlStrCache>
                <c:ptCount val="4"/>
                <c:lvl>
                  <c:pt idx="0">
                    <c:v>Additional people with access to water supply</c:v>
                  </c:pt>
                  <c:pt idx="1">
                    <c:v>Additional people with access to sanitation </c:v>
                  </c:pt>
                  <c:pt idx="2">
                    <c:v>Additional people with access to water supply</c:v>
                  </c:pt>
                  <c:pt idx="3">
                    <c:v>Additional people with access to sanitation </c:v>
                  </c:pt>
                </c:lvl>
                <c:lvl>
                  <c:pt idx="0">
                    <c:v>2030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'Fig17 baseline-accel. access'!$C$3:$C$6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1814930</c:v>
                </c:pt>
                <c:pt idx="2">
                  <c:v>0</c:v>
                </c:pt>
                <c:pt idx="3">
                  <c:v>4271857</c:v>
                </c:pt>
              </c:numCache>
            </c:numRef>
          </c:val>
        </c:ser>
        <c:ser>
          <c:idx val="1"/>
          <c:order val="1"/>
          <c:tx>
            <c:strRef>
              <c:f>'Fig17 baseline-accel. access'!$D$2</c:f>
              <c:strCache>
                <c:ptCount val="1"/>
                <c:pt idx="0">
                  <c:v>BRIICS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'Fig17 baseline-accel. access'!$A$3:$B$6</c:f>
              <c:multiLvlStrCache>
                <c:ptCount val="4"/>
                <c:lvl>
                  <c:pt idx="0">
                    <c:v>Additional people with access to water supply</c:v>
                  </c:pt>
                  <c:pt idx="1">
                    <c:v>Additional people with access to sanitation </c:v>
                  </c:pt>
                  <c:pt idx="2">
                    <c:v>Additional people with access to water supply</c:v>
                  </c:pt>
                  <c:pt idx="3">
                    <c:v>Additional people with access to sanitation </c:v>
                  </c:pt>
                </c:lvl>
                <c:lvl>
                  <c:pt idx="0">
                    <c:v>2030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'Fig17 baseline-accel. access'!$D$3:$D$6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157199000</c:v>
                </c:pt>
                <c:pt idx="2">
                  <c:v>2137467</c:v>
                </c:pt>
                <c:pt idx="3">
                  <c:v>561538100</c:v>
                </c:pt>
              </c:numCache>
            </c:numRef>
          </c:val>
        </c:ser>
        <c:ser>
          <c:idx val="2"/>
          <c:order val="2"/>
          <c:tx>
            <c:strRef>
              <c:f>'Fig17 baseline-accel. access'!$E$2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'Fig17 baseline-accel. access'!$A$3:$B$6</c:f>
              <c:multiLvlStrCache>
                <c:ptCount val="4"/>
                <c:lvl>
                  <c:pt idx="0">
                    <c:v>Additional people with access to water supply</c:v>
                  </c:pt>
                  <c:pt idx="1">
                    <c:v>Additional people with access to sanitation </c:v>
                  </c:pt>
                  <c:pt idx="2">
                    <c:v>Additional people with access to water supply</c:v>
                  </c:pt>
                  <c:pt idx="3">
                    <c:v>Additional people with access to sanitation </c:v>
                  </c:pt>
                </c:lvl>
                <c:lvl>
                  <c:pt idx="0">
                    <c:v>2030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'Fig17 baseline-accel. access'!$E$3:$E$6</c:f>
              <c:numCache>
                <c:formatCode>_-* #,##0_-;\-* #,##0_-;_-* "-"??_-;_-@_-</c:formatCode>
                <c:ptCount val="4"/>
                <c:pt idx="0">
                  <c:v>97309800</c:v>
                </c:pt>
                <c:pt idx="1">
                  <c:v>302306200</c:v>
                </c:pt>
                <c:pt idx="2">
                  <c:v>240217200</c:v>
                </c:pt>
                <c:pt idx="3">
                  <c:v>794922500</c:v>
                </c:pt>
              </c:numCache>
            </c:numRef>
          </c:val>
        </c:ser>
        <c:overlap val="100"/>
        <c:axId val="158182784"/>
        <c:axId val="158192768"/>
      </c:barChart>
      <c:catAx>
        <c:axId val="15818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92768"/>
        <c:crosses val="autoZero"/>
        <c:auto val="1"/>
        <c:lblAlgn val="ctr"/>
        <c:lblOffset val="100"/>
        <c:tickLblSkip val="1"/>
        <c:tickMarkSkip val="1"/>
      </c:catAx>
      <c:valAx>
        <c:axId val="158192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* #,##0_-;\-* #,##0_-;_-* &quot;-&quot;??_-;_-@_-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8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67461669506143"/>
          <c:y val="0.30861280069340752"/>
          <c:w val="9.3696763202725727E-2"/>
          <c:h val="0.153110226700604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40115477587792"/>
          <c:y val="4.0893258508432312E-2"/>
          <c:w val="0.85187189774280292"/>
          <c:h val="0.59907976972491639"/>
        </c:manualLayout>
      </c:layout>
      <c:barChart>
        <c:barDir val="col"/>
        <c:grouping val="clustered"/>
        <c:ser>
          <c:idx val="0"/>
          <c:order val="0"/>
          <c:tx>
            <c:strRef>
              <c:f>'Fig7a Effluents of nutrients N'!$C$3</c:f>
              <c:strCache>
                <c:ptCount val="1"/>
                <c:pt idx="0">
                  <c:v>1970</c:v>
                </c:pt>
              </c:strCache>
            </c:strRef>
          </c:tx>
          <c:cat>
            <c:strRef>
              <c:f>'Fig7a Effluents of nutrients N'!$B$4:$B$18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'Fig7a Effluents of nutrients N'!$C$4:$C$18</c:f>
              <c:numCache>
                <c:formatCode>General</c:formatCode>
                <c:ptCount val="15"/>
                <c:pt idx="0">
                  <c:v>4.5478992000000003E-2</c:v>
                </c:pt>
                <c:pt idx="1">
                  <c:v>5.1431186109999999E-2</c:v>
                </c:pt>
                <c:pt idx="2">
                  <c:v>1.3528518566000001</c:v>
                </c:pt>
                <c:pt idx="3">
                  <c:v>6.9039725410000002E-2</c:v>
                </c:pt>
                <c:pt idx="4">
                  <c:v>6.9600516415999999E-2</c:v>
                </c:pt>
                <c:pt idx="5">
                  <c:v>0.13026609250000001</c:v>
                </c:pt>
                <c:pt idx="6">
                  <c:v>7.3240572004500001E-2</c:v>
                </c:pt>
                <c:pt idx="7">
                  <c:v>7.3616269824000005E-2</c:v>
                </c:pt>
                <c:pt idx="8">
                  <c:v>0.1924526785</c:v>
                </c:pt>
                <c:pt idx="9">
                  <c:v>0.68615441543900002</c:v>
                </c:pt>
                <c:pt idx="10">
                  <c:v>9.0939439611999989E-2</c:v>
                </c:pt>
                <c:pt idx="11">
                  <c:v>0.20643778424671999</c:v>
                </c:pt>
                <c:pt idx="12">
                  <c:v>1.6880056153999998E-2</c:v>
                </c:pt>
                <c:pt idx="13">
                  <c:v>0.3705983377</c:v>
                </c:pt>
                <c:pt idx="14">
                  <c:v>0.13318347921000001</c:v>
                </c:pt>
              </c:numCache>
            </c:numRef>
          </c:val>
        </c:ser>
        <c:ser>
          <c:idx val="1"/>
          <c:order val="1"/>
          <c:tx>
            <c:strRef>
              <c:f>'Fig7a Effluents of nutrients N'!$D$3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'Fig7a Effluents of nutrients N'!$B$4:$B$18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'Fig7a Effluents of nutrients N'!$D$4:$D$18</c:f>
              <c:numCache>
                <c:formatCode>General</c:formatCode>
                <c:ptCount val="15"/>
                <c:pt idx="0">
                  <c:v>0.32790496000000002</c:v>
                </c:pt>
                <c:pt idx="1">
                  <c:v>0.11335651645399999</c:v>
                </c:pt>
                <c:pt idx="2">
                  <c:v>1.3359271719169998</c:v>
                </c:pt>
                <c:pt idx="3">
                  <c:v>0.22960955260000002</c:v>
                </c:pt>
                <c:pt idx="4">
                  <c:v>8.6480585364399995E-2</c:v>
                </c:pt>
                <c:pt idx="5">
                  <c:v>0.8937282768</c:v>
                </c:pt>
                <c:pt idx="6">
                  <c:v>0.402717854687</c:v>
                </c:pt>
                <c:pt idx="7">
                  <c:v>0.16181505428000001</c:v>
                </c:pt>
                <c:pt idx="8">
                  <c:v>0.41580299050000002</c:v>
                </c:pt>
                <c:pt idx="9">
                  <c:v>0.96300187136769999</c:v>
                </c:pt>
                <c:pt idx="10">
                  <c:v>0.32257645631800003</c:v>
                </c:pt>
                <c:pt idx="11">
                  <c:v>0.49700727784439003</c:v>
                </c:pt>
                <c:pt idx="12">
                  <c:v>7.9586220809999997E-2</c:v>
                </c:pt>
                <c:pt idx="13">
                  <c:v>0.38826236920000001</c:v>
                </c:pt>
                <c:pt idx="14">
                  <c:v>0.14709871089999998</c:v>
                </c:pt>
              </c:numCache>
            </c:numRef>
          </c:val>
        </c:ser>
        <c:ser>
          <c:idx val="2"/>
          <c:order val="2"/>
          <c:tx>
            <c:strRef>
              <c:f>'Fig7a Effluents of nutrients N'!$E$3</c:f>
              <c:strCache>
                <c:ptCount val="1"/>
                <c:pt idx="0">
                  <c:v>2030</c:v>
                </c:pt>
              </c:strCache>
            </c:strRef>
          </c:tx>
          <c:cat>
            <c:strRef>
              <c:f>'Fig7a Effluents of nutrients N'!$B$4:$B$18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'Fig7a Effluents of nutrients N'!$E$4:$E$18</c:f>
              <c:numCache>
                <c:formatCode>General</c:formatCode>
                <c:ptCount val="15"/>
                <c:pt idx="0">
                  <c:v>0.67873689999999998</c:v>
                </c:pt>
                <c:pt idx="1">
                  <c:v>0.37671969360000002</c:v>
                </c:pt>
                <c:pt idx="2">
                  <c:v>1.5819882318129999</c:v>
                </c:pt>
                <c:pt idx="3">
                  <c:v>0.53591032080000001</c:v>
                </c:pt>
                <c:pt idx="4">
                  <c:v>0.10478393744609998</c:v>
                </c:pt>
                <c:pt idx="5">
                  <c:v>3.2456115415000002</c:v>
                </c:pt>
                <c:pt idx="6">
                  <c:v>1.9252352287999999</c:v>
                </c:pt>
                <c:pt idx="7">
                  <c:v>0.49661415980000001</c:v>
                </c:pt>
                <c:pt idx="8">
                  <c:v>0.44813533999999999</c:v>
                </c:pt>
                <c:pt idx="9">
                  <c:v>1.2835455029319001</c:v>
                </c:pt>
                <c:pt idx="10">
                  <c:v>1.35247239351</c:v>
                </c:pt>
                <c:pt idx="11">
                  <c:v>1.0302617870492001</c:v>
                </c:pt>
                <c:pt idx="12">
                  <c:v>0.58101803660000007</c:v>
                </c:pt>
                <c:pt idx="13">
                  <c:v>0.38846906749999999</c:v>
                </c:pt>
                <c:pt idx="14">
                  <c:v>0.21206325300000001</c:v>
                </c:pt>
              </c:numCache>
            </c:numRef>
          </c:val>
        </c:ser>
        <c:ser>
          <c:idx val="3"/>
          <c:order val="3"/>
          <c:tx>
            <c:strRef>
              <c:f>'Fig7a Effluents of nutrients N'!$F$3</c:f>
              <c:strCache>
                <c:ptCount val="1"/>
                <c:pt idx="0">
                  <c:v>2050</c:v>
                </c:pt>
              </c:strCache>
            </c:strRef>
          </c:tx>
          <c:cat>
            <c:strRef>
              <c:f>'Fig7a Effluents of nutrients N'!$B$4:$B$18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'Fig7a Effluents of nutrients N'!$F$4:$F$18</c:f>
              <c:numCache>
                <c:formatCode>General</c:formatCode>
                <c:ptCount val="15"/>
                <c:pt idx="0">
                  <c:v>0.68863545999999998</c:v>
                </c:pt>
                <c:pt idx="1">
                  <c:v>0.63327935349999998</c:v>
                </c:pt>
                <c:pt idx="2">
                  <c:v>1.574950742867</c:v>
                </c:pt>
                <c:pt idx="3">
                  <c:v>0.62441349150000003</c:v>
                </c:pt>
                <c:pt idx="4">
                  <c:v>0.10110835461290001</c:v>
                </c:pt>
                <c:pt idx="5">
                  <c:v>3.689841554</c:v>
                </c:pt>
                <c:pt idx="6">
                  <c:v>3.0649012114</c:v>
                </c:pt>
                <c:pt idx="7">
                  <c:v>0.75542544749999996</c:v>
                </c:pt>
                <c:pt idx="8">
                  <c:v>0.379979334</c:v>
                </c:pt>
                <c:pt idx="9">
                  <c:v>1.3319275082219</c:v>
                </c:pt>
                <c:pt idx="10">
                  <c:v>2.4378774415200004</c:v>
                </c:pt>
                <c:pt idx="11">
                  <c:v>1.2016531278338001</c:v>
                </c:pt>
                <c:pt idx="12">
                  <c:v>0.88464676099999995</c:v>
                </c:pt>
                <c:pt idx="13">
                  <c:v>0.33820053500000002</c:v>
                </c:pt>
                <c:pt idx="14">
                  <c:v>0.21318902150000002</c:v>
                </c:pt>
              </c:numCache>
            </c:numRef>
          </c:val>
        </c:ser>
        <c:gapWidth val="50"/>
        <c:axId val="157421568"/>
        <c:axId val="157423104"/>
      </c:barChart>
      <c:catAx>
        <c:axId val="1574215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7423104"/>
        <c:crosses val="autoZero"/>
        <c:auto val="1"/>
        <c:lblAlgn val="ctr"/>
        <c:lblOffset val="100"/>
      </c:catAx>
      <c:valAx>
        <c:axId val="157423104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tonnes of N / year</a:t>
                </a:r>
              </a:p>
            </c:rich>
          </c:tx>
          <c:layout/>
        </c:title>
        <c:numFmt formatCode="#,##0.00" sourceLinked="0"/>
        <c:tickLblPos val="nextTo"/>
        <c:crossAx val="15742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064540470742786"/>
          <c:y val="4.2667304708458406E-2"/>
          <c:w val="9.4102224190283967E-2"/>
          <c:h val="0.2664149301779268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8849091232017045E-2"/>
          <c:y val="3.8853962152368769E-2"/>
          <c:w val="0.87291910879561108"/>
          <c:h val="0.62607229214458504"/>
        </c:manualLayout>
      </c:layout>
      <c:barChart>
        <c:barDir val="col"/>
        <c:grouping val="clustered"/>
        <c:ser>
          <c:idx val="0"/>
          <c:order val="0"/>
          <c:tx>
            <c:strRef>
              <c:f>'Fig7b Effluents of nutrients P'!$C$3</c:f>
              <c:strCache>
                <c:ptCount val="1"/>
                <c:pt idx="0">
                  <c:v>1970</c:v>
                </c:pt>
              </c:strCache>
            </c:strRef>
          </c:tx>
          <c:cat>
            <c:strRef>
              <c:f>'Fig7b Effluents of nutrients P'!$B$4:$B$18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'Fig7b Effluents of nutrients P'!$C$4:$C$18</c:f>
              <c:numCache>
                <c:formatCode>General</c:formatCode>
                <c:ptCount val="15"/>
                <c:pt idx="0">
                  <c:v>9.6655839999999996E-3</c:v>
                </c:pt>
                <c:pt idx="1">
                  <c:v>1.0979418423000001E-2</c:v>
                </c:pt>
                <c:pt idx="2">
                  <c:v>0.33844852292980004</c:v>
                </c:pt>
                <c:pt idx="3">
                  <c:v>1.5480804813999997E-2</c:v>
                </c:pt>
                <c:pt idx="4">
                  <c:v>1.857092246138E-2</c:v>
                </c:pt>
                <c:pt idx="5">
                  <c:v>3.0088282140000002E-2</c:v>
                </c:pt>
                <c:pt idx="6">
                  <c:v>1.6423814685399999E-2</c:v>
                </c:pt>
                <c:pt idx="7">
                  <c:v>1.6661157712999999E-2</c:v>
                </c:pt>
                <c:pt idx="8">
                  <c:v>5.1356866200000004E-2</c:v>
                </c:pt>
                <c:pt idx="9">
                  <c:v>0.16593465862220003</c:v>
                </c:pt>
                <c:pt idx="10">
                  <c:v>1.9979687757699999E-2</c:v>
                </c:pt>
                <c:pt idx="11">
                  <c:v>4.5307765447147E-2</c:v>
                </c:pt>
                <c:pt idx="12">
                  <c:v>3.7145665619999994E-3</c:v>
                </c:pt>
                <c:pt idx="13">
                  <c:v>7.79247931E-2</c:v>
                </c:pt>
                <c:pt idx="14">
                  <c:v>2.8468471022000001E-2</c:v>
                </c:pt>
              </c:numCache>
            </c:numRef>
          </c:val>
        </c:ser>
        <c:ser>
          <c:idx val="1"/>
          <c:order val="1"/>
          <c:tx>
            <c:strRef>
              <c:f>'Fig7b Effluents of nutrients P'!$D$3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'Fig7b Effluents of nutrients P'!$B$4:$B$18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'Fig7b Effluents of nutrients P'!$D$4:$D$18</c:f>
              <c:numCache>
                <c:formatCode>General</c:formatCode>
                <c:ptCount val="15"/>
                <c:pt idx="0">
                  <c:v>7.0109560000000001E-2</c:v>
                </c:pt>
                <c:pt idx="1">
                  <c:v>2.3626491427999999E-2</c:v>
                </c:pt>
                <c:pt idx="2">
                  <c:v>0.24535445180250001</c:v>
                </c:pt>
                <c:pt idx="3">
                  <c:v>4.8266006160000006E-2</c:v>
                </c:pt>
                <c:pt idx="4">
                  <c:v>1.7442552065399998E-2</c:v>
                </c:pt>
                <c:pt idx="5">
                  <c:v>0.19037911412</c:v>
                </c:pt>
                <c:pt idx="6">
                  <c:v>8.7368486903999995E-2</c:v>
                </c:pt>
                <c:pt idx="7">
                  <c:v>3.0126249415999999E-2</c:v>
                </c:pt>
                <c:pt idx="8">
                  <c:v>8.5232585899999991E-2</c:v>
                </c:pt>
                <c:pt idx="9">
                  <c:v>0.16956227709810001</c:v>
                </c:pt>
                <c:pt idx="10">
                  <c:v>6.8847077140900007E-2</c:v>
                </c:pt>
                <c:pt idx="11">
                  <c:v>0.10588757611904</c:v>
                </c:pt>
                <c:pt idx="12">
                  <c:v>1.7154789760000001E-2</c:v>
                </c:pt>
                <c:pt idx="13">
                  <c:v>7.4669847519999999E-2</c:v>
                </c:pt>
                <c:pt idx="14">
                  <c:v>2.9196082070000001E-2</c:v>
                </c:pt>
              </c:numCache>
            </c:numRef>
          </c:val>
        </c:ser>
        <c:ser>
          <c:idx val="2"/>
          <c:order val="2"/>
          <c:tx>
            <c:strRef>
              <c:f>'Fig7b Effluents of nutrients P'!$E$3</c:f>
              <c:strCache>
                <c:ptCount val="1"/>
                <c:pt idx="0">
                  <c:v>2030</c:v>
                </c:pt>
              </c:strCache>
            </c:strRef>
          </c:tx>
          <c:cat>
            <c:strRef>
              <c:f>'Fig7b Effluents of nutrients P'!$B$4:$B$18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'Fig7b Effluents of nutrients P'!$E$4:$E$18</c:f>
              <c:numCache>
                <c:formatCode>General</c:formatCode>
                <c:ptCount val="15"/>
                <c:pt idx="0">
                  <c:v>0.16577917</c:v>
                </c:pt>
                <c:pt idx="1">
                  <c:v>8.6963983219999999E-2</c:v>
                </c:pt>
                <c:pt idx="2">
                  <c:v>0.27427460025219996</c:v>
                </c:pt>
                <c:pt idx="3">
                  <c:v>0.10277388488</c:v>
                </c:pt>
                <c:pt idx="4">
                  <c:v>1.7384566934869998E-2</c:v>
                </c:pt>
                <c:pt idx="5">
                  <c:v>0.65012516489999994</c:v>
                </c:pt>
                <c:pt idx="6">
                  <c:v>0.36355500773999999</c:v>
                </c:pt>
                <c:pt idx="7">
                  <c:v>0.10215897087</c:v>
                </c:pt>
                <c:pt idx="8">
                  <c:v>7.9406852E-2</c:v>
                </c:pt>
                <c:pt idx="9">
                  <c:v>0.21575976787786999</c:v>
                </c:pt>
                <c:pt idx="10">
                  <c:v>0.28304602648600002</c:v>
                </c:pt>
                <c:pt idx="11">
                  <c:v>0.22208246437712004</c:v>
                </c:pt>
                <c:pt idx="12">
                  <c:v>0.12801199902999999</c:v>
                </c:pt>
                <c:pt idx="13">
                  <c:v>8.3771401599999989E-2</c:v>
                </c:pt>
                <c:pt idx="14">
                  <c:v>3.9944404910000009E-2</c:v>
                </c:pt>
              </c:numCache>
            </c:numRef>
          </c:val>
        </c:ser>
        <c:ser>
          <c:idx val="3"/>
          <c:order val="3"/>
          <c:tx>
            <c:strRef>
              <c:f>'Fig7b Effluents of nutrients P'!$F$3</c:f>
              <c:strCache>
                <c:ptCount val="1"/>
                <c:pt idx="0">
                  <c:v>2050</c:v>
                </c:pt>
              </c:strCache>
            </c:strRef>
          </c:tx>
          <c:cat>
            <c:strRef>
              <c:f>'Fig7b Effluents of nutrients P'!$B$4:$B$18</c:f>
              <c:strCache>
                <c:ptCount val="15"/>
                <c:pt idx="0">
                  <c:v>Brazil</c:v>
                </c:pt>
                <c:pt idx="1">
                  <c:v>Southern Africa</c:v>
                </c:pt>
                <c:pt idx="2">
                  <c:v>OECD Europe</c:v>
                </c:pt>
                <c:pt idx="3">
                  <c:v>Middle East</c:v>
                </c:pt>
                <c:pt idx="4">
                  <c:v>Oceania</c:v>
                </c:pt>
                <c:pt idx="5">
                  <c:v>China region</c:v>
                </c:pt>
                <c:pt idx="6">
                  <c:v>India region</c:v>
                </c:pt>
                <c:pt idx="7">
                  <c:v>Indonesia</c:v>
                </c:pt>
                <c:pt idx="8">
                  <c:v>Japan and Korea</c:v>
                </c:pt>
                <c:pt idx="9">
                  <c:v>OECD Nam</c:v>
                </c:pt>
                <c:pt idx="10">
                  <c:v>Rest Africa</c:v>
                </c:pt>
                <c:pt idx="11">
                  <c:v>Rest L-Am</c:v>
                </c:pt>
                <c:pt idx="12">
                  <c:v>Rest SE Asia</c:v>
                </c:pt>
                <c:pt idx="13">
                  <c:v>Russia region</c:v>
                </c:pt>
                <c:pt idx="14">
                  <c:v>Ukraine and C-Asia</c:v>
                </c:pt>
              </c:strCache>
            </c:strRef>
          </c:cat>
          <c:val>
            <c:numRef>
              <c:f>'Fig7b Effluents of nutrients P'!$F$4:$F$18</c:f>
              <c:numCache>
                <c:formatCode>General</c:formatCode>
                <c:ptCount val="15"/>
                <c:pt idx="0">
                  <c:v>0.13823679999999999</c:v>
                </c:pt>
                <c:pt idx="1">
                  <c:v>0.131495695</c:v>
                </c:pt>
                <c:pt idx="2">
                  <c:v>0.24999716059669999</c:v>
                </c:pt>
                <c:pt idx="3">
                  <c:v>0.11287330415999999</c:v>
                </c:pt>
                <c:pt idx="4">
                  <c:v>1.5759491414400004E-2</c:v>
                </c:pt>
                <c:pt idx="5">
                  <c:v>0.76615572600000004</c:v>
                </c:pt>
                <c:pt idx="6">
                  <c:v>0.57055331450000002</c:v>
                </c:pt>
                <c:pt idx="7">
                  <c:v>0.16247022530000002</c:v>
                </c:pt>
                <c:pt idx="8">
                  <c:v>6.2797693500000001E-2</c:v>
                </c:pt>
                <c:pt idx="9">
                  <c:v>0.21921985804199001</c:v>
                </c:pt>
                <c:pt idx="10">
                  <c:v>0.49447656154999997</c:v>
                </c:pt>
                <c:pt idx="11">
                  <c:v>0.25600093600022</c:v>
                </c:pt>
                <c:pt idx="12">
                  <c:v>0.20815147309000001</c:v>
                </c:pt>
                <c:pt idx="13">
                  <c:v>6.4601538799999997E-2</c:v>
                </c:pt>
                <c:pt idx="14">
                  <c:v>4.04700936E-2</c:v>
                </c:pt>
              </c:numCache>
            </c:numRef>
          </c:val>
        </c:ser>
        <c:gapWidth val="50"/>
        <c:axId val="157474816"/>
        <c:axId val="157476352"/>
      </c:barChart>
      <c:catAx>
        <c:axId val="1574748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7476352"/>
        <c:crosses val="autoZero"/>
        <c:auto val="1"/>
        <c:lblAlgn val="ctr"/>
        <c:lblOffset val="100"/>
      </c:catAx>
      <c:valAx>
        <c:axId val="15747635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</a:t>
                </a:r>
                <a:r>
                  <a:rPr lang="en-US" baseline="0"/>
                  <a:t> tonnes of P / year</a:t>
                </a:r>
                <a:endParaRPr lang="en-US"/>
              </a:p>
            </c:rich>
          </c:tx>
        </c:title>
        <c:numFmt formatCode="General" sourceLinked="1"/>
        <c:tickLblPos val="nextTo"/>
        <c:crossAx val="15747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723185917549801"/>
          <c:y val="3.7477283843456596E-2"/>
          <c:w val="9.3394707240542343E-2"/>
          <c:h val="0.2531291462582925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633903337840346"/>
          <c:y val="8.4005192285747071E-2"/>
          <c:w val="0.85403133699196687"/>
          <c:h val="0.50676794476777287"/>
        </c:manualLayout>
      </c:layout>
      <c:barChart>
        <c:barDir val="col"/>
        <c:grouping val="clustered"/>
        <c:ser>
          <c:idx val="0"/>
          <c:order val="0"/>
          <c:tx>
            <c:strRef>
              <c:f>'Fig8a N_Surplus'!$D$2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'Fig8a N_Surplus'!$C$3:$C$17</c:f>
              <c:strCache>
                <c:ptCount val="15"/>
                <c:pt idx="0">
                  <c:v>Oceania</c:v>
                </c:pt>
                <c:pt idx="1">
                  <c:v>Southern Africa</c:v>
                </c:pt>
                <c:pt idx="2">
                  <c:v>Rest of Africa</c:v>
                </c:pt>
                <c:pt idx="3">
                  <c:v>Rest of L.America</c:v>
                </c:pt>
                <c:pt idx="4">
                  <c:v>Ukraine and Central Asia</c:v>
                </c:pt>
                <c:pt idx="5">
                  <c:v>Brazil</c:v>
                </c:pt>
                <c:pt idx="6">
                  <c:v>Russia region</c:v>
                </c:pt>
                <c:pt idx="7">
                  <c:v>Middle East</c:v>
                </c:pt>
                <c:pt idx="8">
                  <c:v>OECD N America</c:v>
                </c:pt>
                <c:pt idx="9">
                  <c:v>Indonesia</c:v>
                </c:pt>
                <c:pt idx="10">
                  <c:v>China region</c:v>
                </c:pt>
                <c:pt idx="11">
                  <c:v>OECD Europe</c:v>
                </c:pt>
                <c:pt idx="12">
                  <c:v>Rest of SE Asia</c:v>
                </c:pt>
                <c:pt idx="13">
                  <c:v>India region</c:v>
                </c:pt>
                <c:pt idx="14">
                  <c:v>Japan &amp; Korea</c:v>
                </c:pt>
              </c:strCache>
            </c:strRef>
          </c:cat>
          <c:val>
            <c:numRef>
              <c:f>'Fig8a N_Surplus'!$D$3:$D$17</c:f>
              <c:numCache>
                <c:formatCode>General</c:formatCode>
                <c:ptCount val="15"/>
                <c:pt idx="0">
                  <c:v>5.5042422563744315</c:v>
                </c:pt>
                <c:pt idx="1">
                  <c:v>7.167804295566448</c:v>
                </c:pt>
                <c:pt idx="2">
                  <c:v>9.3592352224809332</c:v>
                </c:pt>
                <c:pt idx="3">
                  <c:v>9.0707481844412445</c:v>
                </c:pt>
                <c:pt idx="4">
                  <c:v>19.119954567848968</c:v>
                </c:pt>
                <c:pt idx="5">
                  <c:v>8.9485684535892762</c:v>
                </c:pt>
                <c:pt idx="6">
                  <c:v>23.762666899529165</c:v>
                </c:pt>
                <c:pt idx="7">
                  <c:v>8.5124692077259621</c:v>
                </c:pt>
                <c:pt idx="8">
                  <c:v>22.464822091065194</c:v>
                </c:pt>
                <c:pt idx="9">
                  <c:v>7.4869291575238055</c:v>
                </c:pt>
                <c:pt idx="10">
                  <c:v>14.336835911498163</c:v>
                </c:pt>
                <c:pt idx="11">
                  <c:v>51.551407111054218</c:v>
                </c:pt>
                <c:pt idx="12">
                  <c:v>22.05230207606996</c:v>
                </c:pt>
                <c:pt idx="13">
                  <c:v>38.011704323833392</c:v>
                </c:pt>
                <c:pt idx="14">
                  <c:v>68.319091828231791</c:v>
                </c:pt>
              </c:numCache>
            </c:numRef>
          </c:val>
        </c:ser>
        <c:ser>
          <c:idx val="1"/>
          <c:order val="1"/>
          <c:tx>
            <c:strRef>
              <c:f>'Fig8a N_Surplus'!$E$2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'Fig8a N_Surplus'!$C$3:$C$17</c:f>
              <c:strCache>
                <c:ptCount val="15"/>
                <c:pt idx="0">
                  <c:v>Oceania</c:v>
                </c:pt>
                <c:pt idx="1">
                  <c:v>Southern Africa</c:v>
                </c:pt>
                <c:pt idx="2">
                  <c:v>Rest of Africa</c:v>
                </c:pt>
                <c:pt idx="3">
                  <c:v>Rest of L.America</c:v>
                </c:pt>
                <c:pt idx="4">
                  <c:v>Ukraine and Central Asia</c:v>
                </c:pt>
                <c:pt idx="5">
                  <c:v>Brazil</c:v>
                </c:pt>
                <c:pt idx="6">
                  <c:v>Russia region</c:v>
                </c:pt>
                <c:pt idx="7">
                  <c:v>Middle East</c:v>
                </c:pt>
                <c:pt idx="8">
                  <c:v>OECD N America</c:v>
                </c:pt>
                <c:pt idx="9">
                  <c:v>Indonesia</c:v>
                </c:pt>
                <c:pt idx="10">
                  <c:v>China region</c:v>
                </c:pt>
                <c:pt idx="11">
                  <c:v>OECD Europe</c:v>
                </c:pt>
                <c:pt idx="12">
                  <c:v>Rest of SE Asia</c:v>
                </c:pt>
                <c:pt idx="13">
                  <c:v>India region</c:v>
                </c:pt>
                <c:pt idx="14">
                  <c:v>Japan &amp; Korea</c:v>
                </c:pt>
              </c:strCache>
            </c:strRef>
          </c:cat>
          <c:val>
            <c:numRef>
              <c:f>'Fig8a N_Surplus'!$E$3:$E$17</c:f>
              <c:numCache>
                <c:formatCode>General</c:formatCode>
                <c:ptCount val="15"/>
                <c:pt idx="0">
                  <c:v>7.9012220372867628</c:v>
                </c:pt>
                <c:pt idx="1">
                  <c:v>7.9223435488843741</c:v>
                </c:pt>
                <c:pt idx="2">
                  <c:v>11.907980334067634</c:v>
                </c:pt>
                <c:pt idx="3">
                  <c:v>14.881879487795837</c:v>
                </c:pt>
                <c:pt idx="4">
                  <c:v>12.609273683488288</c:v>
                </c:pt>
                <c:pt idx="5">
                  <c:v>19.991521021254488</c:v>
                </c:pt>
                <c:pt idx="6">
                  <c:v>15.322401705329785</c:v>
                </c:pt>
                <c:pt idx="7">
                  <c:v>19.122451918996092</c:v>
                </c:pt>
                <c:pt idx="8">
                  <c:v>34.527821192360918</c:v>
                </c:pt>
                <c:pt idx="9">
                  <c:v>36.623554396027146</c:v>
                </c:pt>
                <c:pt idx="10">
                  <c:v>48.743719354697525</c:v>
                </c:pt>
                <c:pt idx="11">
                  <c:v>49.984702555511355</c:v>
                </c:pt>
                <c:pt idx="12">
                  <c:v>52.247123575283851</c:v>
                </c:pt>
                <c:pt idx="13">
                  <c:v>94.47194668211867</c:v>
                </c:pt>
                <c:pt idx="14">
                  <c:v>135.7666916781472</c:v>
                </c:pt>
              </c:numCache>
            </c:numRef>
          </c:val>
        </c:ser>
        <c:ser>
          <c:idx val="2"/>
          <c:order val="2"/>
          <c:tx>
            <c:strRef>
              <c:f>'Fig8a N_Surplus'!$F$2</c:f>
              <c:strCache>
                <c:ptCount val="1"/>
                <c:pt idx="0">
                  <c:v>2030</c:v>
                </c:pt>
              </c:strCache>
            </c:strRef>
          </c:tx>
          <c:spPr>
            <a:pattFill prst="ltUpDiag">
              <a:fgClr>
                <a:srgbClr val="254061"/>
              </a:fgClr>
              <a:bgClr>
                <a:srgbClr val="DBE5F1"/>
              </a:bgClr>
            </a:pattFill>
          </c:spPr>
          <c:cat>
            <c:strRef>
              <c:f>'Fig8a N_Surplus'!$C$3:$C$17</c:f>
              <c:strCache>
                <c:ptCount val="15"/>
                <c:pt idx="0">
                  <c:v>Oceania</c:v>
                </c:pt>
                <c:pt idx="1">
                  <c:v>Southern Africa</c:v>
                </c:pt>
                <c:pt idx="2">
                  <c:v>Rest of Africa</c:v>
                </c:pt>
                <c:pt idx="3">
                  <c:v>Rest of L.America</c:v>
                </c:pt>
                <c:pt idx="4">
                  <c:v>Ukraine and Central Asia</c:v>
                </c:pt>
                <c:pt idx="5">
                  <c:v>Brazil</c:v>
                </c:pt>
                <c:pt idx="6">
                  <c:v>Russia region</c:v>
                </c:pt>
                <c:pt idx="7">
                  <c:v>Middle East</c:v>
                </c:pt>
                <c:pt idx="8">
                  <c:v>OECD N America</c:v>
                </c:pt>
                <c:pt idx="9">
                  <c:v>Indonesia</c:v>
                </c:pt>
                <c:pt idx="10">
                  <c:v>China region</c:v>
                </c:pt>
                <c:pt idx="11">
                  <c:v>OECD Europe</c:v>
                </c:pt>
                <c:pt idx="12">
                  <c:v>Rest of SE Asia</c:v>
                </c:pt>
                <c:pt idx="13">
                  <c:v>India region</c:v>
                </c:pt>
                <c:pt idx="14">
                  <c:v>Japan &amp; Korea</c:v>
                </c:pt>
              </c:strCache>
            </c:strRef>
          </c:cat>
          <c:val>
            <c:numRef>
              <c:f>'Fig8a N_Surplus'!$F$3:$F$17</c:f>
              <c:numCache>
                <c:formatCode>General</c:formatCode>
                <c:ptCount val="15"/>
                <c:pt idx="0">
                  <c:v>7.3304001210655461</c:v>
                </c:pt>
                <c:pt idx="1">
                  <c:v>7.9469018110631255</c:v>
                </c:pt>
                <c:pt idx="2">
                  <c:v>12.73566000278915</c:v>
                </c:pt>
                <c:pt idx="3">
                  <c:v>15.87195063060615</c:v>
                </c:pt>
                <c:pt idx="4">
                  <c:v>13.85918421474719</c:v>
                </c:pt>
                <c:pt idx="5">
                  <c:v>23.214422978694888</c:v>
                </c:pt>
                <c:pt idx="6">
                  <c:v>18.440546903974603</c:v>
                </c:pt>
                <c:pt idx="7">
                  <c:v>24.528452590118171</c:v>
                </c:pt>
                <c:pt idx="8">
                  <c:v>32.024916158885205</c:v>
                </c:pt>
                <c:pt idx="9">
                  <c:v>36.809875736556556</c:v>
                </c:pt>
                <c:pt idx="10">
                  <c:v>57.12122605117117</c:v>
                </c:pt>
                <c:pt idx="11">
                  <c:v>46.430179348034365</c:v>
                </c:pt>
                <c:pt idx="12">
                  <c:v>54.898934326649602</c:v>
                </c:pt>
                <c:pt idx="13">
                  <c:v>103.78155687071292</c:v>
                </c:pt>
                <c:pt idx="14">
                  <c:v>139.69219856966609</c:v>
                </c:pt>
              </c:numCache>
            </c:numRef>
          </c:val>
        </c:ser>
        <c:ser>
          <c:idx val="3"/>
          <c:order val="3"/>
          <c:tx>
            <c:strRef>
              <c:f>'Fig8a N_Surplus'!$G$2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'Fig8a N_Surplus'!$C$3:$C$17</c:f>
              <c:strCache>
                <c:ptCount val="15"/>
                <c:pt idx="0">
                  <c:v>Oceania</c:v>
                </c:pt>
                <c:pt idx="1">
                  <c:v>Southern Africa</c:v>
                </c:pt>
                <c:pt idx="2">
                  <c:v>Rest of Africa</c:v>
                </c:pt>
                <c:pt idx="3">
                  <c:v>Rest of L.America</c:v>
                </c:pt>
                <c:pt idx="4">
                  <c:v>Ukraine and Central Asia</c:v>
                </c:pt>
                <c:pt idx="5">
                  <c:v>Brazil</c:v>
                </c:pt>
                <c:pt idx="6">
                  <c:v>Russia region</c:v>
                </c:pt>
                <c:pt idx="7">
                  <c:v>Middle East</c:v>
                </c:pt>
                <c:pt idx="8">
                  <c:v>OECD N America</c:v>
                </c:pt>
                <c:pt idx="9">
                  <c:v>Indonesia</c:v>
                </c:pt>
                <c:pt idx="10">
                  <c:v>China region</c:v>
                </c:pt>
                <c:pt idx="11">
                  <c:v>OECD Europe</c:v>
                </c:pt>
                <c:pt idx="12">
                  <c:v>Rest of SE Asia</c:v>
                </c:pt>
                <c:pt idx="13">
                  <c:v>India region</c:v>
                </c:pt>
                <c:pt idx="14">
                  <c:v>Japan &amp; Korea</c:v>
                </c:pt>
              </c:strCache>
            </c:strRef>
          </c:cat>
          <c:val>
            <c:numRef>
              <c:f>'Fig8a N_Surplus'!$G$3:$G$17</c:f>
              <c:numCache>
                <c:formatCode>General</c:formatCode>
                <c:ptCount val="15"/>
                <c:pt idx="0">
                  <c:v>6.8962598242246322</c:v>
                </c:pt>
                <c:pt idx="1">
                  <c:v>9.4623191944060938</c:v>
                </c:pt>
                <c:pt idx="2">
                  <c:v>20.901275810705243</c:v>
                </c:pt>
                <c:pt idx="3">
                  <c:v>17.974578722217615</c:v>
                </c:pt>
                <c:pt idx="4">
                  <c:v>17.069048926451764</c:v>
                </c:pt>
                <c:pt idx="5">
                  <c:v>23.105310363024465</c:v>
                </c:pt>
                <c:pt idx="6">
                  <c:v>20.55979885234111</c:v>
                </c:pt>
                <c:pt idx="7">
                  <c:v>26.798018998993729</c:v>
                </c:pt>
                <c:pt idx="8">
                  <c:v>31.465795340522035</c:v>
                </c:pt>
                <c:pt idx="9">
                  <c:v>42.38139734668858</c:v>
                </c:pt>
                <c:pt idx="10">
                  <c:v>58.047350579071306</c:v>
                </c:pt>
                <c:pt idx="11">
                  <c:v>38.049225927464072</c:v>
                </c:pt>
                <c:pt idx="12">
                  <c:v>68.714238164595443</c:v>
                </c:pt>
                <c:pt idx="13">
                  <c:v>117.18422202601604</c:v>
                </c:pt>
                <c:pt idx="14">
                  <c:v>121.60203153681715</c:v>
                </c:pt>
              </c:numCache>
            </c:numRef>
          </c:val>
        </c:ser>
        <c:gapWidth val="50"/>
        <c:axId val="157777920"/>
        <c:axId val="157779456"/>
      </c:barChart>
      <c:catAx>
        <c:axId val="157777920"/>
        <c:scaling>
          <c:orientation val="minMax"/>
        </c:scaling>
        <c:axPos val="b"/>
        <c:numFmt formatCode="General" sourceLinked="1"/>
        <c:majorTickMark val="cross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7779456"/>
        <c:crosses val="autoZero"/>
        <c:lblAlgn val="ctr"/>
        <c:lblOffset val="100"/>
      </c:catAx>
      <c:valAx>
        <c:axId val="15777945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 of</a:t>
                </a:r>
                <a:r>
                  <a:rPr lang="en-US" baseline="0"/>
                  <a:t> N / ha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936026936026942E-3"/>
              <c:y val="7.4028586100650481E-2"/>
            </c:manualLayout>
          </c:layout>
        </c:title>
        <c:numFmt formatCode="General" sourceLinked="1"/>
        <c:tickLblPos val="nextTo"/>
        <c:crossAx val="157777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769781807577083"/>
          <c:y val="1.0869565217391325E-2"/>
          <c:w val="0.80750921957540245"/>
          <c:h val="6.5517802122560767E-2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224890767978838"/>
          <c:y val="0.10422012822167742"/>
          <c:w val="0.86713169750779584"/>
          <c:h val="0.54123259182765926"/>
        </c:manualLayout>
      </c:layout>
      <c:barChart>
        <c:barDir val="col"/>
        <c:grouping val="clustered"/>
        <c:ser>
          <c:idx val="0"/>
          <c:order val="0"/>
          <c:tx>
            <c:strRef>
              <c:f>'Fig8b P_surplus'!$C$2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'Fig8b P_surplus'!$B$3:$B$17</c:f>
              <c:strCache>
                <c:ptCount val="15"/>
                <c:pt idx="0">
                  <c:v>Indonesia</c:v>
                </c:pt>
                <c:pt idx="1">
                  <c:v>Southern Africa</c:v>
                </c:pt>
                <c:pt idx="2">
                  <c:v>Ukraine and Central Asia</c:v>
                </c:pt>
                <c:pt idx="3">
                  <c:v>Russia region</c:v>
                </c:pt>
                <c:pt idx="4">
                  <c:v>Rest of Africa</c:v>
                </c:pt>
                <c:pt idx="5">
                  <c:v>Rest of L.America</c:v>
                </c:pt>
                <c:pt idx="6">
                  <c:v>Oceania</c:v>
                </c:pt>
                <c:pt idx="7">
                  <c:v>OECD N America</c:v>
                </c:pt>
                <c:pt idx="8">
                  <c:v>Middle East</c:v>
                </c:pt>
                <c:pt idx="9">
                  <c:v>China region</c:v>
                </c:pt>
                <c:pt idx="10">
                  <c:v>Brazil</c:v>
                </c:pt>
                <c:pt idx="11">
                  <c:v>OECD Europe</c:v>
                </c:pt>
                <c:pt idx="12">
                  <c:v>India region</c:v>
                </c:pt>
                <c:pt idx="13">
                  <c:v>Rest of SE Asia</c:v>
                </c:pt>
                <c:pt idx="14">
                  <c:v>Japan &amp; Korea</c:v>
                </c:pt>
              </c:strCache>
            </c:strRef>
          </c:cat>
          <c:val>
            <c:numRef>
              <c:f>'Fig8b P_surplus'!$C$3:$C$17</c:f>
              <c:numCache>
                <c:formatCode>General</c:formatCode>
                <c:ptCount val="15"/>
                <c:pt idx="0">
                  <c:v>-4.0158706911812088</c:v>
                </c:pt>
                <c:pt idx="1">
                  <c:v>0.84742141943019622</c:v>
                </c:pt>
                <c:pt idx="2">
                  <c:v>3.9770242538788954</c:v>
                </c:pt>
                <c:pt idx="3">
                  <c:v>5.397935687853848</c:v>
                </c:pt>
                <c:pt idx="4">
                  <c:v>0.470468257467277</c:v>
                </c:pt>
                <c:pt idx="5">
                  <c:v>1.3241159126710018</c:v>
                </c:pt>
                <c:pt idx="6">
                  <c:v>1.9471708800330692</c:v>
                </c:pt>
                <c:pt idx="7">
                  <c:v>5.9131981492284638</c:v>
                </c:pt>
                <c:pt idx="8">
                  <c:v>0.86177567262462051</c:v>
                </c:pt>
                <c:pt idx="9">
                  <c:v>0.74815555601198458</c:v>
                </c:pt>
                <c:pt idx="10">
                  <c:v>1.6658059399609477</c:v>
                </c:pt>
                <c:pt idx="11">
                  <c:v>19.417463246249504</c:v>
                </c:pt>
                <c:pt idx="12">
                  <c:v>8.1472857059104573</c:v>
                </c:pt>
                <c:pt idx="13">
                  <c:v>2.0780899395875263</c:v>
                </c:pt>
                <c:pt idx="14">
                  <c:v>44.523861615692638</c:v>
                </c:pt>
              </c:numCache>
            </c:numRef>
          </c:val>
        </c:ser>
        <c:ser>
          <c:idx val="1"/>
          <c:order val="1"/>
          <c:tx>
            <c:strRef>
              <c:f>'Fig8b P_surplus'!$D$2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'Fig8b P_surplus'!$B$3:$B$17</c:f>
              <c:strCache>
                <c:ptCount val="15"/>
                <c:pt idx="0">
                  <c:v>Indonesia</c:v>
                </c:pt>
                <c:pt idx="1">
                  <c:v>Southern Africa</c:v>
                </c:pt>
                <c:pt idx="2">
                  <c:v>Ukraine and Central Asia</c:v>
                </c:pt>
                <c:pt idx="3">
                  <c:v>Russia region</c:v>
                </c:pt>
                <c:pt idx="4">
                  <c:v>Rest of Africa</c:v>
                </c:pt>
                <c:pt idx="5">
                  <c:v>Rest of L.America</c:v>
                </c:pt>
                <c:pt idx="6">
                  <c:v>Oceania</c:v>
                </c:pt>
                <c:pt idx="7">
                  <c:v>OECD N America</c:v>
                </c:pt>
                <c:pt idx="8">
                  <c:v>Middle East</c:v>
                </c:pt>
                <c:pt idx="9">
                  <c:v>China region</c:v>
                </c:pt>
                <c:pt idx="10">
                  <c:v>Brazil</c:v>
                </c:pt>
                <c:pt idx="11">
                  <c:v>OECD Europe</c:v>
                </c:pt>
                <c:pt idx="12">
                  <c:v>India region</c:v>
                </c:pt>
                <c:pt idx="13">
                  <c:v>Rest of SE Asia</c:v>
                </c:pt>
                <c:pt idx="14">
                  <c:v>Japan &amp; Korea</c:v>
                </c:pt>
              </c:strCache>
            </c:strRef>
          </c:cat>
          <c:val>
            <c:numRef>
              <c:f>'Fig8b P_surplus'!$D$3:$D$17</c:f>
              <c:numCache>
                <c:formatCode>General</c:formatCode>
                <c:ptCount val="15"/>
                <c:pt idx="0">
                  <c:v>-1.8079736281923287</c:v>
                </c:pt>
                <c:pt idx="1">
                  <c:v>0.64083158998662493</c:v>
                </c:pt>
                <c:pt idx="2">
                  <c:v>0.2877801484410572</c:v>
                </c:pt>
                <c:pt idx="3">
                  <c:v>0.47057202277028209</c:v>
                </c:pt>
                <c:pt idx="4">
                  <c:v>1.2565140174097296</c:v>
                </c:pt>
                <c:pt idx="5">
                  <c:v>2.119044764416306</c:v>
                </c:pt>
                <c:pt idx="6">
                  <c:v>3.0956310741349595</c:v>
                </c:pt>
                <c:pt idx="7">
                  <c:v>4.3314271963914512</c:v>
                </c:pt>
                <c:pt idx="8">
                  <c:v>4.7099094755785904</c:v>
                </c:pt>
                <c:pt idx="9">
                  <c:v>10.020154983577198</c:v>
                </c:pt>
                <c:pt idx="10">
                  <c:v>8.2596963146453248</c:v>
                </c:pt>
                <c:pt idx="11">
                  <c:v>7.583223715863026</c:v>
                </c:pt>
                <c:pt idx="12">
                  <c:v>27.322868104522833</c:v>
                </c:pt>
                <c:pt idx="13">
                  <c:v>12.57225843704439</c:v>
                </c:pt>
                <c:pt idx="14">
                  <c:v>79.519249325461885</c:v>
                </c:pt>
              </c:numCache>
            </c:numRef>
          </c:val>
        </c:ser>
        <c:ser>
          <c:idx val="2"/>
          <c:order val="2"/>
          <c:tx>
            <c:strRef>
              <c:f>'Fig8b P_surplus'!$E$2</c:f>
              <c:strCache>
                <c:ptCount val="1"/>
                <c:pt idx="0">
                  <c:v>2030</c:v>
                </c:pt>
              </c:strCache>
            </c:strRef>
          </c:tx>
          <c:spPr>
            <a:pattFill prst="ltDnDiag">
              <a:fgClr>
                <a:srgbClr val="254061"/>
              </a:fgClr>
              <a:bgClr>
                <a:srgbClr val="DBE5F1"/>
              </a:bgClr>
            </a:pattFill>
          </c:spPr>
          <c:cat>
            <c:strRef>
              <c:f>'Fig8b P_surplus'!$B$3:$B$17</c:f>
              <c:strCache>
                <c:ptCount val="15"/>
                <c:pt idx="0">
                  <c:v>Indonesia</c:v>
                </c:pt>
                <c:pt idx="1">
                  <c:v>Southern Africa</c:v>
                </c:pt>
                <c:pt idx="2">
                  <c:v>Ukraine and Central Asia</c:v>
                </c:pt>
                <c:pt idx="3">
                  <c:v>Russia region</c:v>
                </c:pt>
                <c:pt idx="4">
                  <c:v>Rest of Africa</c:v>
                </c:pt>
                <c:pt idx="5">
                  <c:v>Rest of L.America</c:v>
                </c:pt>
                <c:pt idx="6">
                  <c:v>Oceania</c:v>
                </c:pt>
                <c:pt idx="7">
                  <c:v>OECD N America</c:v>
                </c:pt>
                <c:pt idx="8">
                  <c:v>Middle East</c:v>
                </c:pt>
                <c:pt idx="9">
                  <c:v>China region</c:v>
                </c:pt>
                <c:pt idx="10">
                  <c:v>Brazil</c:v>
                </c:pt>
                <c:pt idx="11">
                  <c:v>OECD Europe</c:v>
                </c:pt>
                <c:pt idx="12">
                  <c:v>India region</c:v>
                </c:pt>
                <c:pt idx="13">
                  <c:v>Rest of SE Asia</c:v>
                </c:pt>
                <c:pt idx="14">
                  <c:v>Japan &amp; Korea</c:v>
                </c:pt>
              </c:strCache>
            </c:strRef>
          </c:cat>
          <c:val>
            <c:numRef>
              <c:f>'Fig8b P_surplus'!$E$3:$E$17</c:f>
              <c:numCache>
                <c:formatCode>General</c:formatCode>
                <c:ptCount val="15"/>
                <c:pt idx="0">
                  <c:v>3.2030707174706348</c:v>
                </c:pt>
                <c:pt idx="1">
                  <c:v>1.2645424361167488</c:v>
                </c:pt>
                <c:pt idx="2">
                  <c:v>0.2859879252008673</c:v>
                </c:pt>
                <c:pt idx="3">
                  <c:v>0.53052010499812874</c:v>
                </c:pt>
                <c:pt idx="4">
                  <c:v>1.4174120564119905</c:v>
                </c:pt>
                <c:pt idx="5">
                  <c:v>2.2277791813755488</c:v>
                </c:pt>
                <c:pt idx="6">
                  <c:v>4.4311806985102038</c:v>
                </c:pt>
                <c:pt idx="7">
                  <c:v>5.8492850073352587</c:v>
                </c:pt>
                <c:pt idx="8">
                  <c:v>10.02780034049507</c:v>
                </c:pt>
                <c:pt idx="9">
                  <c:v>9.9412858304507186</c:v>
                </c:pt>
                <c:pt idx="10">
                  <c:v>14.013762306892023</c:v>
                </c:pt>
                <c:pt idx="11">
                  <c:v>8.6956845225946058</c:v>
                </c:pt>
                <c:pt idx="12">
                  <c:v>26.199102124096623</c:v>
                </c:pt>
                <c:pt idx="13">
                  <c:v>51.626256964300588</c:v>
                </c:pt>
                <c:pt idx="14">
                  <c:v>79.570588923273604</c:v>
                </c:pt>
              </c:numCache>
            </c:numRef>
          </c:val>
        </c:ser>
        <c:ser>
          <c:idx val="3"/>
          <c:order val="3"/>
          <c:tx>
            <c:strRef>
              <c:f>'Fig8b P_surplus'!$F$2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'Fig8b P_surplus'!$B$3:$B$17</c:f>
              <c:strCache>
                <c:ptCount val="15"/>
                <c:pt idx="0">
                  <c:v>Indonesia</c:v>
                </c:pt>
                <c:pt idx="1">
                  <c:v>Southern Africa</c:v>
                </c:pt>
                <c:pt idx="2">
                  <c:v>Ukraine and Central Asia</c:v>
                </c:pt>
                <c:pt idx="3">
                  <c:v>Russia region</c:v>
                </c:pt>
                <c:pt idx="4">
                  <c:v>Rest of Africa</c:v>
                </c:pt>
                <c:pt idx="5">
                  <c:v>Rest of L.America</c:v>
                </c:pt>
                <c:pt idx="6">
                  <c:v>Oceania</c:v>
                </c:pt>
                <c:pt idx="7">
                  <c:v>OECD N America</c:v>
                </c:pt>
                <c:pt idx="8">
                  <c:v>Middle East</c:v>
                </c:pt>
                <c:pt idx="9">
                  <c:v>China region</c:v>
                </c:pt>
                <c:pt idx="10">
                  <c:v>Brazil</c:v>
                </c:pt>
                <c:pt idx="11">
                  <c:v>OECD Europe</c:v>
                </c:pt>
                <c:pt idx="12">
                  <c:v>India region</c:v>
                </c:pt>
                <c:pt idx="13">
                  <c:v>Rest of SE Asia</c:v>
                </c:pt>
                <c:pt idx="14">
                  <c:v>Japan &amp; Korea</c:v>
                </c:pt>
              </c:strCache>
            </c:strRef>
          </c:cat>
          <c:val>
            <c:numRef>
              <c:f>'Fig8b P_surplus'!$F$3:$F$17</c:f>
              <c:numCache>
                <c:formatCode>General</c:formatCode>
                <c:ptCount val="15"/>
                <c:pt idx="0">
                  <c:v>5.2453226999144302</c:v>
                </c:pt>
                <c:pt idx="1">
                  <c:v>1.8147575876884565</c:v>
                </c:pt>
                <c:pt idx="2">
                  <c:v>1.433018060529422</c:v>
                </c:pt>
                <c:pt idx="3">
                  <c:v>1.0937114539930348</c:v>
                </c:pt>
                <c:pt idx="4">
                  <c:v>5.2088803956884933</c:v>
                </c:pt>
                <c:pt idx="5">
                  <c:v>3.11989382346643</c:v>
                </c:pt>
                <c:pt idx="6">
                  <c:v>4.9590058365056686</c:v>
                </c:pt>
                <c:pt idx="7">
                  <c:v>5.8607316753220928</c:v>
                </c:pt>
                <c:pt idx="8">
                  <c:v>12.065008438529883</c:v>
                </c:pt>
                <c:pt idx="9">
                  <c:v>8.2576720011890252</c:v>
                </c:pt>
                <c:pt idx="10">
                  <c:v>17.698593435336299</c:v>
                </c:pt>
                <c:pt idx="11">
                  <c:v>7.3321598679944131</c:v>
                </c:pt>
                <c:pt idx="12">
                  <c:v>28.313047739961345</c:v>
                </c:pt>
                <c:pt idx="13">
                  <c:v>52.377238334223065</c:v>
                </c:pt>
                <c:pt idx="14">
                  <c:v>64.857457976773446</c:v>
                </c:pt>
              </c:numCache>
            </c:numRef>
          </c:val>
        </c:ser>
        <c:gapWidth val="50"/>
        <c:axId val="157818880"/>
        <c:axId val="157820416"/>
      </c:barChart>
      <c:catAx>
        <c:axId val="157818880"/>
        <c:scaling>
          <c:orientation val="minMax"/>
        </c:scaling>
        <c:axPos val="b"/>
        <c:numFmt formatCode="General" sourceLinked="1"/>
        <c:majorTickMark val="cross"/>
        <c:tickLblPos val="low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157820416"/>
        <c:crosses val="autoZero"/>
        <c:lblAlgn val="ctr"/>
        <c:lblOffset val="100"/>
      </c:catAx>
      <c:valAx>
        <c:axId val="1578204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 of P / ha /year</a:t>
                </a:r>
              </a:p>
            </c:rich>
          </c:tx>
          <c:layout>
            <c:manualLayout>
              <c:xMode val="edge"/>
              <c:yMode val="edge"/>
              <c:x val="1.8957140498126509E-3"/>
              <c:y val="4.5419158670739861E-2"/>
            </c:manualLayout>
          </c:layout>
        </c:title>
        <c:numFmt formatCode="General" sourceLinked="1"/>
        <c:tickLblPos val="nextTo"/>
        <c:crossAx val="157818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117566149687876"/>
          <c:y val="2.1857923497267805E-2"/>
          <c:w val="0.8607413134535572"/>
          <c:h val="6.5875822899186781E-2"/>
        </c:manualLayout>
      </c:layout>
      <c:spPr>
        <a:solidFill>
          <a:schemeClr val="bg1">
            <a:lumMod val="9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</c:chart>
  <c:spPr>
    <a:solidFill>
      <a:schemeClr val="bg1">
        <a:lumMod val="85000"/>
      </a:schemeClr>
    </a:solidFill>
  </c:sp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07620049518117"/>
          <c:y val="0.11052792053687897"/>
          <c:w val="0.8623683679216203"/>
          <c:h val="0.71698775676992477"/>
        </c:manualLayout>
      </c:layout>
      <c:barChart>
        <c:barDir val="col"/>
        <c:grouping val="clustered"/>
        <c:ser>
          <c:idx val="0"/>
          <c:order val="0"/>
          <c:tx>
            <c:strRef>
              <c:f>'Fig9a river_export_N'!$C$3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'Fig9a river_export_N'!$B$4:$B$8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'Fig9a river_export_N'!$C$4:$C$8</c:f>
              <c:numCache>
                <c:formatCode>General</c:formatCode>
                <c:ptCount val="5"/>
                <c:pt idx="0">
                  <c:v>0.85537205377400005</c:v>
                </c:pt>
                <c:pt idx="1">
                  <c:v>12.060115327799998</c:v>
                </c:pt>
                <c:pt idx="2">
                  <c:v>3.7477909935999998</c:v>
                </c:pt>
                <c:pt idx="3">
                  <c:v>1.36083601118</c:v>
                </c:pt>
                <c:pt idx="4">
                  <c:v>5.7495113692600004</c:v>
                </c:pt>
              </c:numCache>
            </c:numRef>
          </c:val>
        </c:ser>
        <c:ser>
          <c:idx val="1"/>
          <c:order val="1"/>
          <c:tx>
            <c:strRef>
              <c:f>'Fig9a river_export_N'!$D$3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'Fig9a river_export_N'!$B$4:$B$8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'Fig9a river_export_N'!$D$4:$D$8</c:f>
              <c:numCache>
                <c:formatCode>General</c:formatCode>
                <c:ptCount val="5"/>
                <c:pt idx="0">
                  <c:v>1.260783475</c:v>
                </c:pt>
                <c:pt idx="1">
                  <c:v>13.893976375100001</c:v>
                </c:pt>
                <c:pt idx="2">
                  <c:v>4.0374792305299998</c:v>
                </c:pt>
                <c:pt idx="3">
                  <c:v>1.9648729324600001</c:v>
                </c:pt>
                <c:pt idx="4">
                  <c:v>7.1712747934600003</c:v>
                </c:pt>
              </c:numCache>
            </c:numRef>
          </c:val>
        </c:ser>
        <c:ser>
          <c:idx val="2"/>
          <c:order val="2"/>
          <c:tx>
            <c:strRef>
              <c:f>'Fig9a river_export_N'!$E$3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'Fig9a river_export_N'!$B$4:$B$8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'Fig9a river_export_N'!$E$4:$E$8</c:f>
              <c:numCache>
                <c:formatCode>General</c:formatCode>
                <c:ptCount val="5"/>
                <c:pt idx="0">
                  <c:v>1.1699070905</c:v>
                </c:pt>
                <c:pt idx="1">
                  <c:v>14.591850559700001</c:v>
                </c:pt>
                <c:pt idx="2">
                  <c:v>5.3470574563100008</c:v>
                </c:pt>
                <c:pt idx="3">
                  <c:v>2.03706235282</c:v>
                </c:pt>
                <c:pt idx="4">
                  <c:v>10.6605922184</c:v>
                </c:pt>
              </c:numCache>
            </c:numRef>
          </c:val>
        </c:ser>
        <c:ser>
          <c:idx val="3"/>
          <c:order val="3"/>
          <c:tx>
            <c:strRef>
              <c:f>'Fig9a river_export_N'!$F$3</c:f>
              <c:strCache>
                <c:ptCount val="1"/>
                <c:pt idx="0">
                  <c:v>2030</c:v>
                </c:pt>
              </c:strCache>
            </c:strRef>
          </c:tx>
          <c:spPr>
            <a:pattFill prst="narHorz">
              <a:fgClr>
                <a:srgbClr val="254061"/>
              </a:fgClr>
              <a:bgClr>
                <a:srgbClr val="DBE5F1"/>
              </a:bgClr>
            </a:pattFill>
          </c:spPr>
          <c:cat>
            <c:strRef>
              <c:f>'Fig9a river_export_N'!$B$4:$B$8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'Fig9a river_export_N'!$F$4:$F$8</c:f>
              <c:numCache>
                <c:formatCode>General</c:formatCode>
                <c:ptCount val="5"/>
                <c:pt idx="0">
                  <c:v>1.0077359729199999</c:v>
                </c:pt>
                <c:pt idx="1">
                  <c:v>14.833221182999999</c:v>
                </c:pt>
                <c:pt idx="2">
                  <c:v>6.4597369468999997</c:v>
                </c:pt>
                <c:pt idx="3">
                  <c:v>2.3023055749899997</c:v>
                </c:pt>
                <c:pt idx="4">
                  <c:v>13.318374045100001</c:v>
                </c:pt>
              </c:numCache>
            </c:numRef>
          </c:val>
        </c:ser>
        <c:ser>
          <c:idx val="4"/>
          <c:order val="4"/>
          <c:tx>
            <c:strRef>
              <c:f>'Fig9a river_export_N'!$G$3</c:f>
              <c:strCache>
                <c:ptCount val="1"/>
                <c:pt idx="0">
                  <c:v>2050</c:v>
                </c:pt>
              </c:strCache>
            </c:strRef>
          </c:tx>
          <c:spPr>
            <a:pattFill prst="wdUpDiag">
              <a:fgClr>
                <a:srgbClr val="95B3D7"/>
              </a:fgClr>
              <a:bgClr>
                <a:srgbClr val="FFFFFF"/>
              </a:bgClr>
            </a:pattFill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cat>
            <c:strRef>
              <c:f>'Fig9a river_export_N'!$B$4:$B$8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'Fig9a river_export_N'!$G$4:$G$8</c:f>
              <c:numCache>
                <c:formatCode>General</c:formatCode>
                <c:ptCount val="5"/>
                <c:pt idx="0">
                  <c:v>0.997211028635</c:v>
                </c:pt>
                <c:pt idx="1">
                  <c:v>15.613280057100001</c:v>
                </c:pt>
                <c:pt idx="2">
                  <c:v>7.6532649686000003</c:v>
                </c:pt>
                <c:pt idx="3">
                  <c:v>2.4382778273600003</c:v>
                </c:pt>
                <c:pt idx="4">
                  <c:v>13.7767543836</c:v>
                </c:pt>
              </c:numCache>
            </c:numRef>
          </c:val>
        </c:ser>
        <c:axId val="157897472"/>
        <c:axId val="157899008"/>
      </c:barChart>
      <c:catAx>
        <c:axId val="157897472"/>
        <c:scaling>
          <c:orientation val="minMax"/>
        </c:scaling>
        <c:axPos val="b"/>
        <c:numFmt formatCode="General" sourceLinked="1"/>
        <c:tickLblPos val="nextTo"/>
        <c:crossAx val="157899008"/>
        <c:crosses val="autoZero"/>
        <c:auto val="1"/>
        <c:lblAlgn val="ctr"/>
        <c:lblOffset val="100"/>
      </c:catAx>
      <c:valAx>
        <c:axId val="157899008"/>
        <c:scaling>
          <c:orientation val="minMax"/>
          <c:max val="16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 tons of N per year</a:t>
                </a:r>
              </a:p>
            </c:rich>
          </c:tx>
          <c:layout>
            <c:manualLayout>
              <c:xMode val="edge"/>
              <c:yMode val="edge"/>
              <c:x val="0"/>
              <c:y val="0.15937102173605538"/>
            </c:manualLayout>
          </c:layout>
        </c:title>
        <c:numFmt formatCode="General" sourceLinked="1"/>
        <c:tickLblPos val="nextTo"/>
        <c:crossAx val="1578974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152284102139075"/>
          <c:y val="1.9793798230311053E-2"/>
          <c:w val="0.83108376635106851"/>
          <c:h val="6.7749225957533882E-2"/>
        </c:manualLayout>
      </c:layout>
    </c:legend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07620049518123"/>
          <c:y val="0.11052792053687897"/>
          <c:w val="0.86236836792162008"/>
          <c:h val="0.71698775676992477"/>
        </c:manualLayout>
      </c:layout>
      <c:barChart>
        <c:barDir val="col"/>
        <c:grouping val="clustered"/>
        <c:ser>
          <c:idx val="0"/>
          <c:order val="0"/>
          <c:tx>
            <c:strRef>
              <c:f>Fig9b_river_export_P!$D$4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Fig9b_river_export_P!$C$5:$C$9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Fig9b_river_export_P!$D$5:$D$9</c:f>
              <c:numCache>
                <c:formatCode>General</c:formatCode>
                <c:ptCount val="5"/>
                <c:pt idx="0">
                  <c:v>5.8366572483399999E-2</c:v>
                </c:pt>
                <c:pt idx="1">
                  <c:v>0.72619789217399999</c:v>
                </c:pt>
                <c:pt idx="2">
                  <c:v>0.30145707266399996</c:v>
                </c:pt>
                <c:pt idx="3">
                  <c:v>0.22519379287400001</c:v>
                </c:pt>
                <c:pt idx="4">
                  <c:v>0.42531289585799997</c:v>
                </c:pt>
              </c:numCache>
            </c:numRef>
          </c:val>
        </c:ser>
        <c:ser>
          <c:idx val="1"/>
          <c:order val="1"/>
          <c:tx>
            <c:strRef>
              <c:f>Fig9b_river_export_P!$E$4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Fig9b_river_export_P!$C$5:$C$9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Fig9b_river_export_P!$E$5:$E$9</c:f>
              <c:numCache>
                <c:formatCode>General</c:formatCode>
                <c:ptCount val="5"/>
                <c:pt idx="0">
                  <c:v>7.2426230656100002E-2</c:v>
                </c:pt>
                <c:pt idx="1">
                  <c:v>1.0908011387000001</c:v>
                </c:pt>
                <c:pt idx="2">
                  <c:v>0.36792563813200002</c:v>
                </c:pt>
                <c:pt idx="3">
                  <c:v>0.46619553127999996</c:v>
                </c:pt>
                <c:pt idx="4">
                  <c:v>0.632461879299</c:v>
                </c:pt>
              </c:numCache>
            </c:numRef>
          </c:val>
        </c:ser>
        <c:ser>
          <c:idx val="2"/>
          <c:order val="2"/>
          <c:tx>
            <c:strRef>
              <c:f>Fig9b_river_export_P!$F$4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Fig9b_river_export_P!$C$5:$C$9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Fig9b_river_export_P!$F$5:$F$9</c:f>
              <c:numCache>
                <c:formatCode>General</c:formatCode>
                <c:ptCount val="5"/>
                <c:pt idx="0">
                  <c:v>6.6515315566500005E-2</c:v>
                </c:pt>
                <c:pt idx="1">
                  <c:v>1.2146771225599999</c:v>
                </c:pt>
                <c:pt idx="2">
                  <c:v>0.85874911622500005</c:v>
                </c:pt>
                <c:pt idx="3">
                  <c:v>0.439152152016</c:v>
                </c:pt>
                <c:pt idx="4">
                  <c:v>1.6518589239300001</c:v>
                </c:pt>
              </c:numCache>
            </c:numRef>
          </c:val>
        </c:ser>
        <c:ser>
          <c:idx val="3"/>
          <c:order val="3"/>
          <c:tx>
            <c:strRef>
              <c:f>Fig9b_river_export_P!$G$4</c:f>
              <c:strCache>
                <c:ptCount val="1"/>
                <c:pt idx="0">
                  <c:v>2030</c:v>
                </c:pt>
              </c:strCache>
            </c:strRef>
          </c:tx>
          <c:spPr>
            <a:pattFill prst="narHorz">
              <a:fgClr>
                <a:srgbClr val="254061"/>
              </a:fgClr>
              <a:bgClr>
                <a:srgbClr val="DBE5F1"/>
              </a:bgClr>
            </a:pattFill>
          </c:spPr>
          <c:cat>
            <c:strRef>
              <c:f>Fig9b_river_export_P!$C$5:$C$9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Fig9b_river_export_P!$G$5:$G$9</c:f>
              <c:numCache>
                <c:formatCode>General</c:formatCode>
                <c:ptCount val="5"/>
                <c:pt idx="0">
                  <c:v>6.6367606710500002E-2</c:v>
                </c:pt>
                <c:pt idx="1">
                  <c:v>1.5534447284799999</c:v>
                </c:pt>
                <c:pt idx="2">
                  <c:v>1.35483155147</c:v>
                </c:pt>
                <c:pt idx="3">
                  <c:v>0.53511661505399999</c:v>
                </c:pt>
                <c:pt idx="4">
                  <c:v>2.8079036361799998</c:v>
                </c:pt>
              </c:numCache>
            </c:numRef>
          </c:val>
        </c:ser>
        <c:ser>
          <c:idx val="4"/>
          <c:order val="4"/>
          <c:tx>
            <c:strRef>
              <c:f>Fig9b_river_export_P!$H$4</c:f>
              <c:strCache>
                <c:ptCount val="1"/>
                <c:pt idx="0">
                  <c:v>2050</c:v>
                </c:pt>
              </c:strCache>
            </c:strRef>
          </c:tx>
          <c:spPr>
            <a:pattFill prst="wdUpDiag">
              <a:fgClr>
                <a:srgbClr val="95B3D7"/>
              </a:fgClr>
              <a:bgClr>
                <a:srgbClr val="FFFFFF"/>
              </a:bgClr>
            </a:pattFill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cat>
            <c:strRef>
              <c:f>Fig9b_river_export_P!$C$5:$C$9</c:f>
              <c:strCache>
                <c:ptCount val="5"/>
                <c:pt idx="0">
                  <c:v>Artic Ocean</c:v>
                </c:pt>
                <c:pt idx="1">
                  <c:v>Atlantic Ocean</c:v>
                </c:pt>
                <c:pt idx="2">
                  <c:v>Indian Ocean</c:v>
                </c:pt>
                <c:pt idx="3">
                  <c:v>Medit + Black Sea</c:v>
                </c:pt>
                <c:pt idx="4">
                  <c:v>Pacific Ocean</c:v>
                </c:pt>
              </c:strCache>
            </c:strRef>
          </c:cat>
          <c:val>
            <c:numRef>
              <c:f>Fig9b_river_export_P!$H$5:$H$9</c:f>
              <c:numCache>
                <c:formatCode>General</c:formatCode>
                <c:ptCount val="5"/>
                <c:pt idx="0">
                  <c:v>6.3923400453900006E-2</c:v>
                </c:pt>
                <c:pt idx="1">
                  <c:v>1.7138147567899999</c:v>
                </c:pt>
                <c:pt idx="2">
                  <c:v>1.54731826567</c:v>
                </c:pt>
                <c:pt idx="3">
                  <c:v>0.51909288236200002</c:v>
                </c:pt>
                <c:pt idx="4">
                  <c:v>2.9215440604499996</c:v>
                </c:pt>
              </c:numCache>
            </c:numRef>
          </c:val>
        </c:ser>
        <c:axId val="157492736"/>
        <c:axId val="157494272"/>
      </c:barChart>
      <c:catAx>
        <c:axId val="157492736"/>
        <c:scaling>
          <c:orientation val="minMax"/>
        </c:scaling>
        <c:axPos val="b"/>
        <c:numFmt formatCode="General" sourceLinked="1"/>
        <c:tickLblPos val="nextTo"/>
        <c:crossAx val="157494272"/>
        <c:crosses val="autoZero"/>
        <c:auto val="1"/>
        <c:lblAlgn val="ctr"/>
        <c:lblOffset val="100"/>
      </c:catAx>
      <c:valAx>
        <c:axId val="157494272"/>
        <c:scaling>
          <c:orientation val="minMax"/>
          <c:max val="3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 tons of P per year</a:t>
                </a:r>
              </a:p>
            </c:rich>
          </c:tx>
          <c:layout>
            <c:manualLayout>
              <c:xMode val="edge"/>
              <c:yMode val="edge"/>
              <c:x val="0"/>
              <c:y val="0.15937102173605538"/>
            </c:manualLayout>
          </c:layout>
        </c:title>
        <c:numFmt formatCode="#,##0.0" sourceLinked="0"/>
        <c:tickLblPos val="nextTo"/>
        <c:crossAx val="1574927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152284102139081"/>
          <c:y val="1.9793798230311063E-2"/>
          <c:w val="0.83108376635106851"/>
          <c:h val="6.774922595753391E-2"/>
        </c:manualLayout>
      </c:layout>
    </c:legend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260530866560622"/>
          <c:y val="0.10081606442855653"/>
          <c:w val="0.82516051238556665"/>
          <c:h val="0.72902282540647445"/>
        </c:manualLayout>
      </c:layout>
      <c:barChart>
        <c:barDir val="col"/>
        <c:grouping val="stacked"/>
        <c:ser>
          <c:idx val="0"/>
          <c:order val="0"/>
          <c:tx>
            <c:strRef>
              <c:f>Fig12_no_access_impr_water!$D$2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cat>
            <c:multiLvlStrRef>
              <c:f>Fig12_no_access_impr_water!$B$3:$C$10</c:f>
              <c:multiLvlStrCache>
                <c:ptCount val="8"/>
                <c:lvl>
                  <c:pt idx="0">
                    <c:v>1990</c:v>
                  </c:pt>
                  <c:pt idx="1">
                    <c:v>2010</c:v>
                  </c:pt>
                  <c:pt idx="2">
                    <c:v>2030</c:v>
                  </c:pt>
                  <c:pt idx="3">
                    <c:v>2050</c:v>
                  </c:pt>
                  <c:pt idx="4">
                    <c:v>1990</c:v>
                  </c:pt>
                  <c:pt idx="5">
                    <c:v>2010</c:v>
                  </c:pt>
                  <c:pt idx="6">
                    <c:v>2030</c:v>
                  </c:pt>
                  <c:pt idx="7">
                    <c:v>2050</c:v>
                  </c:pt>
                </c:lvl>
                <c:lvl>
                  <c:pt idx="0">
                    <c:v>urban </c:v>
                  </c:pt>
                  <c:pt idx="4">
                    <c:v>rural</c:v>
                  </c:pt>
                </c:lvl>
              </c:multiLvlStrCache>
            </c:multiLvlStrRef>
          </c:cat>
          <c:val>
            <c:numRef>
              <c:f>Fig12_no_access_impr_water!$D$3:$D$10</c:f>
              <c:numCache>
                <c:formatCode>0.00E+00</c:formatCode>
                <c:ptCount val="8"/>
                <c:pt idx="0">
                  <c:v>10.12039</c:v>
                </c:pt>
                <c:pt idx="1">
                  <c:v>3.9947729999999999</c:v>
                </c:pt>
                <c:pt idx="2">
                  <c:v>0</c:v>
                </c:pt>
                <c:pt idx="3">
                  <c:v>0</c:v>
                </c:pt>
                <c:pt idx="4">
                  <c:v>25.198160000000001</c:v>
                </c:pt>
                <c:pt idx="5">
                  <c:v>9.8391350000000006</c:v>
                </c:pt>
                <c:pt idx="6">
                  <c:v>1.516615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Fig12_no_access_impr_water!$E$2</c:f>
              <c:strCache>
                <c:ptCount val="1"/>
                <c:pt idx="0">
                  <c:v>BRIICS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cat>
            <c:multiLvlStrRef>
              <c:f>Fig12_no_access_impr_water!$B$3:$C$10</c:f>
              <c:multiLvlStrCache>
                <c:ptCount val="8"/>
                <c:lvl>
                  <c:pt idx="0">
                    <c:v>1990</c:v>
                  </c:pt>
                  <c:pt idx="1">
                    <c:v>2010</c:v>
                  </c:pt>
                  <c:pt idx="2">
                    <c:v>2030</c:v>
                  </c:pt>
                  <c:pt idx="3">
                    <c:v>2050</c:v>
                  </c:pt>
                  <c:pt idx="4">
                    <c:v>1990</c:v>
                  </c:pt>
                  <c:pt idx="5">
                    <c:v>2010</c:v>
                  </c:pt>
                  <c:pt idx="6">
                    <c:v>2030</c:v>
                  </c:pt>
                  <c:pt idx="7">
                    <c:v>2050</c:v>
                  </c:pt>
                </c:lvl>
                <c:lvl>
                  <c:pt idx="0">
                    <c:v>urban </c:v>
                  </c:pt>
                  <c:pt idx="4">
                    <c:v>rural</c:v>
                  </c:pt>
                </c:lvl>
              </c:multiLvlStrCache>
            </c:multiLvlStrRef>
          </c:cat>
          <c:val>
            <c:numRef>
              <c:f>Fig12_no_access_impr_water!$E$3:$E$10</c:f>
              <c:numCache>
                <c:formatCode>0.00E+00</c:formatCode>
                <c:ptCount val="8"/>
                <c:pt idx="0">
                  <c:v>40.06035</c:v>
                </c:pt>
                <c:pt idx="1">
                  <c:v>27.418800000000001</c:v>
                </c:pt>
                <c:pt idx="2">
                  <c:v>5.240183</c:v>
                </c:pt>
                <c:pt idx="3">
                  <c:v>0</c:v>
                </c:pt>
                <c:pt idx="4">
                  <c:v>548.07240000000002</c:v>
                </c:pt>
                <c:pt idx="5">
                  <c:v>297.7396</c:v>
                </c:pt>
                <c:pt idx="6">
                  <c:v>31.158750000000001</c:v>
                </c:pt>
                <c:pt idx="7">
                  <c:v>2.137467</c:v>
                </c:pt>
              </c:numCache>
            </c:numRef>
          </c:val>
        </c:ser>
        <c:ser>
          <c:idx val="2"/>
          <c:order val="2"/>
          <c:tx>
            <c:strRef>
              <c:f>Fig12_no_access_impr_water!$F$2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multiLvlStrRef>
              <c:f>Fig12_no_access_impr_water!$B$3:$C$10</c:f>
              <c:multiLvlStrCache>
                <c:ptCount val="8"/>
                <c:lvl>
                  <c:pt idx="0">
                    <c:v>1990</c:v>
                  </c:pt>
                  <c:pt idx="1">
                    <c:v>2010</c:v>
                  </c:pt>
                  <c:pt idx="2">
                    <c:v>2030</c:v>
                  </c:pt>
                  <c:pt idx="3">
                    <c:v>2050</c:v>
                  </c:pt>
                  <c:pt idx="4">
                    <c:v>1990</c:v>
                  </c:pt>
                  <c:pt idx="5">
                    <c:v>2010</c:v>
                  </c:pt>
                  <c:pt idx="6">
                    <c:v>2030</c:v>
                  </c:pt>
                  <c:pt idx="7">
                    <c:v>2050</c:v>
                  </c:pt>
                </c:lvl>
                <c:lvl>
                  <c:pt idx="0">
                    <c:v>urban </c:v>
                  </c:pt>
                  <c:pt idx="4">
                    <c:v>rural</c:v>
                  </c:pt>
                </c:lvl>
              </c:multiLvlStrCache>
            </c:multiLvlStrRef>
          </c:cat>
          <c:val>
            <c:numRef>
              <c:f>Fig12_no_access_impr_water!$F$3:$F$10</c:f>
              <c:numCache>
                <c:formatCode>0.00E+00</c:formatCode>
                <c:ptCount val="8"/>
                <c:pt idx="0">
                  <c:v>56.418959999999998</c:v>
                </c:pt>
                <c:pt idx="1">
                  <c:v>82.150400000000005</c:v>
                </c:pt>
                <c:pt idx="2">
                  <c:v>86.355189999999993</c:v>
                </c:pt>
                <c:pt idx="3">
                  <c:v>69.253380000000007</c:v>
                </c:pt>
                <c:pt idx="4">
                  <c:v>360.9776</c:v>
                </c:pt>
                <c:pt idx="5">
                  <c:v>408.25479999999999</c:v>
                </c:pt>
                <c:pt idx="6">
                  <c:v>321.34710000000001</c:v>
                </c:pt>
                <c:pt idx="7">
                  <c:v>170.96379999999999</c:v>
                </c:pt>
              </c:numCache>
            </c:numRef>
          </c:val>
        </c:ser>
        <c:gapWidth val="50"/>
        <c:overlap val="100"/>
        <c:axId val="157577984"/>
        <c:axId val="157579520"/>
      </c:barChart>
      <c:catAx>
        <c:axId val="157577984"/>
        <c:scaling>
          <c:orientation val="minMax"/>
        </c:scaling>
        <c:axPos val="b"/>
        <c:numFmt formatCode="General" sourceLinked="1"/>
        <c:tickLblPos val="nextTo"/>
        <c:crossAx val="157579520"/>
        <c:crosses val="autoZero"/>
        <c:auto val="1"/>
        <c:lblAlgn val="ctr"/>
        <c:lblOffset val="100"/>
      </c:catAx>
      <c:valAx>
        <c:axId val="157579520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persons</a:t>
                </a:r>
              </a:p>
            </c:rich>
          </c:tx>
          <c:layout>
            <c:manualLayout>
              <c:xMode val="edge"/>
              <c:yMode val="edge"/>
              <c:x val="9.5333878962688317E-4"/>
              <c:y val="0.1000396981745699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crossAx val="1575779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513303840746651"/>
          <c:y val="2.2727279505869617E-2"/>
          <c:w val="0.81522182143399402"/>
          <c:h val="4.5694060395508392E-2"/>
        </c:manualLayout>
      </c:layout>
      <c:spPr>
        <a:solidFill>
          <a:schemeClr val="bg1">
            <a:lumMod val="95000"/>
          </a:schemeClr>
        </a:solidFill>
        <a:effectLst/>
      </c:spPr>
    </c:legend>
    <c:plotVisOnly val="1"/>
    <c:dispBlanksAs val="gap"/>
  </c:chart>
  <c:spPr>
    <a:solidFill>
      <a:sysClr val="window" lastClr="FFFFFF">
        <a:lumMod val="95000"/>
      </a:sysClr>
    </a:solidFill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 alignWithMargins="0"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69140918788677"/>
          <c:y val="9.4982078853046645E-2"/>
          <c:w val="0.81938696259458865"/>
          <c:h val="0.70878333756667578"/>
        </c:manualLayout>
      </c:layout>
      <c:barChart>
        <c:barDir val="col"/>
        <c:grouping val="stacked"/>
        <c:ser>
          <c:idx val="0"/>
          <c:order val="0"/>
          <c:tx>
            <c:strRef>
              <c:f>'Fig13_no_access_sanitation '!$D$3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cat>
            <c:multiLvlStrRef>
              <c:f>'Fig13_no_access_sanitation '!$B$4:$C$11</c:f>
              <c:multiLvlStrCache>
                <c:ptCount val="8"/>
                <c:lvl>
                  <c:pt idx="0">
                    <c:v>1990</c:v>
                  </c:pt>
                  <c:pt idx="1">
                    <c:v>2010</c:v>
                  </c:pt>
                  <c:pt idx="2">
                    <c:v>2030</c:v>
                  </c:pt>
                  <c:pt idx="3">
                    <c:v>2050</c:v>
                  </c:pt>
                  <c:pt idx="4">
                    <c:v>1990</c:v>
                  </c:pt>
                  <c:pt idx="5">
                    <c:v>2010</c:v>
                  </c:pt>
                  <c:pt idx="6">
                    <c:v>2030</c:v>
                  </c:pt>
                  <c:pt idx="7">
                    <c:v>2050</c:v>
                  </c:pt>
                </c:lvl>
                <c:lvl>
                  <c:pt idx="0">
                    <c:v>Urban </c:v>
                  </c:pt>
                  <c:pt idx="4">
                    <c:v>Rural</c:v>
                  </c:pt>
                </c:lvl>
              </c:multiLvlStrCache>
            </c:multiLvlStrRef>
          </c:cat>
          <c:val>
            <c:numRef>
              <c:f>'Fig13_no_access_sanitation '!$D$4:$D$11</c:f>
              <c:numCache>
                <c:formatCode>0.00E+00</c:formatCode>
                <c:ptCount val="8"/>
                <c:pt idx="0">
                  <c:v>34.126260000000002</c:v>
                </c:pt>
                <c:pt idx="1">
                  <c:v>13.402889999999999</c:v>
                </c:pt>
                <c:pt idx="2">
                  <c:v>3.9561440000000001</c:v>
                </c:pt>
                <c:pt idx="3">
                  <c:v>0</c:v>
                </c:pt>
                <c:pt idx="4">
                  <c:v>39.59648</c:v>
                </c:pt>
                <c:pt idx="5">
                  <c:v>23.129940000000001</c:v>
                </c:pt>
                <c:pt idx="6">
                  <c:v>11.45978</c:v>
                </c:pt>
                <c:pt idx="7">
                  <c:v>4.2718569999999998</c:v>
                </c:pt>
              </c:numCache>
            </c:numRef>
          </c:val>
        </c:ser>
        <c:ser>
          <c:idx val="1"/>
          <c:order val="1"/>
          <c:tx>
            <c:strRef>
              <c:f>'Fig13_no_access_sanitation '!$E$3</c:f>
              <c:strCache>
                <c:ptCount val="1"/>
                <c:pt idx="0">
                  <c:v>BRIICS</c:v>
                </c:pt>
              </c:strCache>
            </c:strRef>
          </c:tx>
          <c:spPr>
            <a:pattFill prst="dkDnDiag">
              <a:fgClr>
                <a:srgbClr val="4F81BD"/>
              </a:fgClr>
              <a:bgClr>
                <a:srgbClr val="FFFFFF"/>
              </a:bgClr>
            </a:pattFill>
            <a:ln>
              <a:solidFill>
                <a:schemeClr val="accent1"/>
              </a:solidFill>
            </a:ln>
          </c:spPr>
          <c:cat>
            <c:multiLvlStrRef>
              <c:f>'Fig13_no_access_sanitation '!$B$4:$C$11</c:f>
              <c:multiLvlStrCache>
                <c:ptCount val="8"/>
                <c:lvl>
                  <c:pt idx="0">
                    <c:v>1990</c:v>
                  </c:pt>
                  <c:pt idx="1">
                    <c:v>2010</c:v>
                  </c:pt>
                  <c:pt idx="2">
                    <c:v>2030</c:v>
                  </c:pt>
                  <c:pt idx="3">
                    <c:v>2050</c:v>
                  </c:pt>
                  <c:pt idx="4">
                    <c:v>1990</c:v>
                  </c:pt>
                  <c:pt idx="5">
                    <c:v>2010</c:v>
                  </c:pt>
                  <c:pt idx="6">
                    <c:v>2030</c:v>
                  </c:pt>
                  <c:pt idx="7">
                    <c:v>2050</c:v>
                  </c:pt>
                </c:lvl>
                <c:lvl>
                  <c:pt idx="0">
                    <c:v>Urban </c:v>
                  </c:pt>
                  <c:pt idx="4">
                    <c:v>Rural</c:v>
                  </c:pt>
                </c:lvl>
              </c:multiLvlStrCache>
            </c:multiLvlStrRef>
          </c:cat>
          <c:val>
            <c:numRef>
              <c:f>'Fig13_no_access_sanitation '!$E$4:$E$11</c:f>
              <c:numCache>
                <c:formatCode>0.00E+00</c:formatCode>
                <c:ptCount val="8"/>
                <c:pt idx="0">
                  <c:v>318.84859999999998</c:v>
                </c:pt>
                <c:pt idx="1">
                  <c:v>426.97550000000001</c:v>
                </c:pt>
                <c:pt idx="2">
                  <c:v>370.47379999999998</c:v>
                </c:pt>
                <c:pt idx="3">
                  <c:v>235.91290000000001</c:v>
                </c:pt>
                <c:pt idx="4">
                  <c:v>1220.5129999999999</c:v>
                </c:pt>
                <c:pt idx="5">
                  <c:v>1021.457</c:v>
                </c:pt>
                <c:pt idx="6">
                  <c:v>656.44680000000005</c:v>
                </c:pt>
                <c:pt idx="7">
                  <c:v>325.62520000000001</c:v>
                </c:pt>
              </c:numCache>
            </c:numRef>
          </c:val>
        </c:ser>
        <c:ser>
          <c:idx val="2"/>
          <c:order val="2"/>
          <c:tx>
            <c:strRef>
              <c:f>'Fig13_no_access_sanitation '!$F$3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multiLvlStrRef>
              <c:f>'Fig13_no_access_sanitation '!$B$4:$C$11</c:f>
              <c:multiLvlStrCache>
                <c:ptCount val="8"/>
                <c:lvl>
                  <c:pt idx="0">
                    <c:v>1990</c:v>
                  </c:pt>
                  <c:pt idx="1">
                    <c:v>2010</c:v>
                  </c:pt>
                  <c:pt idx="2">
                    <c:v>2030</c:v>
                  </c:pt>
                  <c:pt idx="3">
                    <c:v>2050</c:v>
                  </c:pt>
                  <c:pt idx="4">
                    <c:v>1990</c:v>
                  </c:pt>
                  <c:pt idx="5">
                    <c:v>2010</c:v>
                  </c:pt>
                  <c:pt idx="6">
                    <c:v>2030</c:v>
                  </c:pt>
                  <c:pt idx="7">
                    <c:v>2050</c:v>
                  </c:pt>
                </c:lvl>
                <c:lvl>
                  <c:pt idx="0">
                    <c:v>Urban </c:v>
                  </c:pt>
                  <c:pt idx="4">
                    <c:v>Rural</c:v>
                  </c:pt>
                </c:lvl>
              </c:multiLvlStrCache>
            </c:multiLvlStrRef>
          </c:cat>
          <c:val>
            <c:numRef>
              <c:f>'Fig13_no_access_sanitation '!$F$4:$F$11</c:f>
              <c:numCache>
                <c:formatCode>0.00E+00</c:formatCode>
                <c:ptCount val="8"/>
                <c:pt idx="0">
                  <c:v>165.86189999999999</c:v>
                </c:pt>
                <c:pt idx="1">
                  <c:v>274.90929999999997</c:v>
                </c:pt>
                <c:pt idx="2">
                  <c:v>361.33429999999998</c:v>
                </c:pt>
                <c:pt idx="3">
                  <c:v>392.15910000000002</c:v>
                </c:pt>
                <c:pt idx="4">
                  <c:v>568.447</c:v>
                </c:pt>
                <c:pt idx="5">
                  <c:v>686.30539999999996</c:v>
                </c:pt>
                <c:pt idx="6">
                  <c:v>618.27650000000006</c:v>
                </c:pt>
                <c:pt idx="7">
                  <c:v>402.76339999999999</c:v>
                </c:pt>
              </c:numCache>
            </c:numRef>
          </c:val>
        </c:ser>
        <c:gapWidth val="50"/>
        <c:overlap val="100"/>
        <c:axId val="158089216"/>
        <c:axId val="158090752"/>
      </c:barChart>
      <c:catAx>
        <c:axId val="158089216"/>
        <c:scaling>
          <c:orientation val="minMax"/>
        </c:scaling>
        <c:axPos val="b"/>
        <c:numFmt formatCode="General" sourceLinked="1"/>
        <c:tickLblPos val="nextTo"/>
        <c:crossAx val="158090752"/>
        <c:crosses val="autoZero"/>
        <c:auto val="1"/>
        <c:lblAlgn val="ctr"/>
        <c:lblOffset val="100"/>
      </c:catAx>
      <c:valAx>
        <c:axId val="15809075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persons</a:t>
                </a:r>
              </a:p>
            </c:rich>
          </c:tx>
          <c:layout>
            <c:manualLayout>
              <c:xMode val="edge"/>
              <c:yMode val="edge"/>
              <c:x val="1.459788286698082E-3"/>
              <c:y val="0.1219363305393276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crossAx val="1580892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448696105969221"/>
          <c:y val="1.4336917562723992E-2"/>
          <c:w val="0.79080515520355332"/>
          <c:h val="6.4813309626619339E-2"/>
        </c:manualLayout>
      </c:layout>
    </c:legend>
    <c:plotVisOnly val="1"/>
    <c:dispBlanksAs val="gap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 alignWithMargins="0"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19050</xdr:rowOff>
    </xdr:from>
    <xdr:to>
      <xdr:col>11</xdr:col>
      <xdr:colOff>466725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114300</xdr:rowOff>
    </xdr:from>
    <xdr:to>
      <xdr:col>16</xdr:col>
      <xdr:colOff>304800</xdr:colOff>
      <xdr:row>28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8</xdr:row>
      <xdr:rowOff>57150</xdr:rowOff>
    </xdr:from>
    <xdr:to>
      <xdr:col>9</xdr:col>
      <xdr:colOff>342900</xdr:colOff>
      <xdr:row>32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22</xdr:row>
      <xdr:rowOff>38100</xdr:rowOff>
    </xdr:from>
    <xdr:to>
      <xdr:col>4</xdr:col>
      <xdr:colOff>752475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23</xdr:row>
      <xdr:rowOff>57149</xdr:rowOff>
    </xdr:from>
    <xdr:to>
      <xdr:col>4</xdr:col>
      <xdr:colOff>781050</xdr:colOff>
      <xdr:row>45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21</xdr:row>
      <xdr:rowOff>19050</xdr:rowOff>
    </xdr:from>
    <xdr:to>
      <xdr:col>10</xdr:col>
      <xdr:colOff>476250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21</xdr:row>
      <xdr:rowOff>66675</xdr:rowOff>
    </xdr:from>
    <xdr:to>
      <xdr:col>9</xdr:col>
      <xdr:colOff>504825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11</xdr:row>
      <xdr:rowOff>19050</xdr:rowOff>
    </xdr:from>
    <xdr:to>
      <xdr:col>10</xdr:col>
      <xdr:colOff>504825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13</xdr:row>
      <xdr:rowOff>28575</xdr:rowOff>
    </xdr:from>
    <xdr:to>
      <xdr:col>11</xdr:col>
      <xdr:colOff>495300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14</xdr:row>
      <xdr:rowOff>19050</xdr:rowOff>
    </xdr:from>
    <xdr:to>
      <xdr:col>8</xdr:col>
      <xdr:colOff>590550</xdr:colOff>
      <xdr:row>34</xdr:row>
      <xdr:rowOff>133349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38100</xdr:rowOff>
    </xdr:from>
    <xdr:to>
      <xdr:col>10</xdr:col>
      <xdr:colOff>19050</xdr:colOff>
      <xdr:row>37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showGridLines="0" tabSelected="1" workbookViewId="0">
      <selection activeCell="O9" sqref="O9:Q13"/>
    </sheetView>
  </sheetViews>
  <sheetFormatPr defaultRowHeight="12.75"/>
  <cols>
    <col min="1" max="1" width="20.5" style="1" customWidth="1"/>
    <col min="2" max="256" width="9.33203125" style="1"/>
    <col min="257" max="257" width="20.5" style="1" customWidth="1"/>
    <col min="258" max="512" width="9.33203125" style="1"/>
    <col min="513" max="513" width="20.5" style="1" customWidth="1"/>
    <col min="514" max="768" width="9.33203125" style="1"/>
    <col min="769" max="769" width="20.5" style="1" customWidth="1"/>
    <col min="770" max="1024" width="9.33203125" style="1"/>
    <col min="1025" max="1025" width="20.5" style="1" customWidth="1"/>
    <col min="1026" max="1280" width="9.33203125" style="1"/>
    <col min="1281" max="1281" width="20.5" style="1" customWidth="1"/>
    <col min="1282" max="1536" width="9.33203125" style="1"/>
    <col min="1537" max="1537" width="20.5" style="1" customWidth="1"/>
    <col min="1538" max="1792" width="9.33203125" style="1"/>
    <col min="1793" max="1793" width="20.5" style="1" customWidth="1"/>
    <col min="1794" max="2048" width="9.33203125" style="1"/>
    <col min="2049" max="2049" width="20.5" style="1" customWidth="1"/>
    <col min="2050" max="2304" width="9.33203125" style="1"/>
    <col min="2305" max="2305" width="20.5" style="1" customWidth="1"/>
    <col min="2306" max="2560" width="9.33203125" style="1"/>
    <col min="2561" max="2561" width="20.5" style="1" customWidth="1"/>
    <col min="2562" max="2816" width="9.33203125" style="1"/>
    <col min="2817" max="2817" width="20.5" style="1" customWidth="1"/>
    <col min="2818" max="3072" width="9.33203125" style="1"/>
    <col min="3073" max="3073" width="20.5" style="1" customWidth="1"/>
    <col min="3074" max="3328" width="9.33203125" style="1"/>
    <col min="3329" max="3329" width="20.5" style="1" customWidth="1"/>
    <col min="3330" max="3584" width="9.33203125" style="1"/>
    <col min="3585" max="3585" width="20.5" style="1" customWidth="1"/>
    <col min="3586" max="3840" width="9.33203125" style="1"/>
    <col min="3841" max="3841" width="20.5" style="1" customWidth="1"/>
    <col min="3842" max="4096" width="9.33203125" style="1"/>
    <col min="4097" max="4097" width="20.5" style="1" customWidth="1"/>
    <col min="4098" max="4352" width="9.33203125" style="1"/>
    <col min="4353" max="4353" width="20.5" style="1" customWidth="1"/>
    <col min="4354" max="4608" width="9.33203125" style="1"/>
    <col min="4609" max="4609" width="20.5" style="1" customWidth="1"/>
    <col min="4610" max="4864" width="9.33203125" style="1"/>
    <col min="4865" max="4865" width="20.5" style="1" customWidth="1"/>
    <col min="4866" max="5120" width="9.33203125" style="1"/>
    <col min="5121" max="5121" width="20.5" style="1" customWidth="1"/>
    <col min="5122" max="5376" width="9.33203125" style="1"/>
    <col min="5377" max="5377" width="20.5" style="1" customWidth="1"/>
    <col min="5378" max="5632" width="9.33203125" style="1"/>
    <col min="5633" max="5633" width="20.5" style="1" customWidth="1"/>
    <col min="5634" max="5888" width="9.33203125" style="1"/>
    <col min="5889" max="5889" width="20.5" style="1" customWidth="1"/>
    <col min="5890" max="6144" width="9.33203125" style="1"/>
    <col min="6145" max="6145" width="20.5" style="1" customWidth="1"/>
    <col min="6146" max="6400" width="9.33203125" style="1"/>
    <col min="6401" max="6401" width="20.5" style="1" customWidth="1"/>
    <col min="6402" max="6656" width="9.33203125" style="1"/>
    <col min="6657" max="6657" width="20.5" style="1" customWidth="1"/>
    <col min="6658" max="6912" width="9.33203125" style="1"/>
    <col min="6913" max="6913" width="20.5" style="1" customWidth="1"/>
    <col min="6914" max="7168" width="9.33203125" style="1"/>
    <col min="7169" max="7169" width="20.5" style="1" customWidth="1"/>
    <col min="7170" max="7424" width="9.33203125" style="1"/>
    <col min="7425" max="7425" width="20.5" style="1" customWidth="1"/>
    <col min="7426" max="7680" width="9.33203125" style="1"/>
    <col min="7681" max="7681" width="20.5" style="1" customWidth="1"/>
    <col min="7682" max="7936" width="9.33203125" style="1"/>
    <col min="7937" max="7937" width="20.5" style="1" customWidth="1"/>
    <col min="7938" max="8192" width="9.33203125" style="1"/>
    <col min="8193" max="8193" width="20.5" style="1" customWidth="1"/>
    <col min="8194" max="8448" width="9.33203125" style="1"/>
    <col min="8449" max="8449" width="20.5" style="1" customWidth="1"/>
    <col min="8450" max="8704" width="9.33203125" style="1"/>
    <col min="8705" max="8705" width="20.5" style="1" customWidth="1"/>
    <col min="8706" max="8960" width="9.33203125" style="1"/>
    <col min="8961" max="8961" width="20.5" style="1" customWidth="1"/>
    <col min="8962" max="9216" width="9.33203125" style="1"/>
    <col min="9217" max="9217" width="20.5" style="1" customWidth="1"/>
    <col min="9218" max="9472" width="9.33203125" style="1"/>
    <col min="9473" max="9473" width="20.5" style="1" customWidth="1"/>
    <col min="9474" max="9728" width="9.33203125" style="1"/>
    <col min="9729" max="9729" width="20.5" style="1" customWidth="1"/>
    <col min="9730" max="9984" width="9.33203125" style="1"/>
    <col min="9985" max="9985" width="20.5" style="1" customWidth="1"/>
    <col min="9986" max="10240" width="9.33203125" style="1"/>
    <col min="10241" max="10241" width="20.5" style="1" customWidth="1"/>
    <col min="10242" max="10496" width="9.33203125" style="1"/>
    <col min="10497" max="10497" width="20.5" style="1" customWidth="1"/>
    <col min="10498" max="10752" width="9.33203125" style="1"/>
    <col min="10753" max="10753" width="20.5" style="1" customWidth="1"/>
    <col min="10754" max="11008" width="9.33203125" style="1"/>
    <col min="11009" max="11009" width="20.5" style="1" customWidth="1"/>
    <col min="11010" max="11264" width="9.33203125" style="1"/>
    <col min="11265" max="11265" width="20.5" style="1" customWidth="1"/>
    <col min="11266" max="11520" width="9.33203125" style="1"/>
    <col min="11521" max="11521" width="20.5" style="1" customWidth="1"/>
    <col min="11522" max="11776" width="9.33203125" style="1"/>
    <col min="11777" max="11777" width="20.5" style="1" customWidth="1"/>
    <col min="11778" max="12032" width="9.33203125" style="1"/>
    <col min="12033" max="12033" width="20.5" style="1" customWidth="1"/>
    <col min="12034" max="12288" width="9.33203125" style="1"/>
    <col min="12289" max="12289" width="20.5" style="1" customWidth="1"/>
    <col min="12290" max="12544" width="9.33203125" style="1"/>
    <col min="12545" max="12545" width="20.5" style="1" customWidth="1"/>
    <col min="12546" max="12800" width="9.33203125" style="1"/>
    <col min="12801" max="12801" width="20.5" style="1" customWidth="1"/>
    <col min="12802" max="13056" width="9.33203125" style="1"/>
    <col min="13057" max="13057" width="20.5" style="1" customWidth="1"/>
    <col min="13058" max="13312" width="9.33203125" style="1"/>
    <col min="13313" max="13313" width="20.5" style="1" customWidth="1"/>
    <col min="13314" max="13568" width="9.33203125" style="1"/>
    <col min="13569" max="13569" width="20.5" style="1" customWidth="1"/>
    <col min="13570" max="13824" width="9.33203125" style="1"/>
    <col min="13825" max="13825" width="20.5" style="1" customWidth="1"/>
    <col min="13826" max="14080" width="9.33203125" style="1"/>
    <col min="14081" max="14081" width="20.5" style="1" customWidth="1"/>
    <col min="14082" max="14336" width="9.33203125" style="1"/>
    <col min="14337" max="14337" width="20.5" style="1" customWidth="1"/>
    <col min="14338" max="14592" width="9.33203125" style="1"/>
    <col min="14593" max="14593" width="20.5" style="1" customWidth="1"/>
    <col min="14594" max="14848" width="9.33203125" style="1"/>
    <col min="14849" max="14849" width="20.5" style="1" customWidth="1"/>
    <col min="14850" max="15104" width="9.33203125" style="1"/>
    <col min="15105" max="15105" width="20.5" style="1" customWidth="1"/>
    <col min="15106" max="15360" width="9.33203125" style="1"/>
    <col min="15361" max="15361" width="20.5" style="1" customWidth="1"/>
    <col min="15362" max="15616" width="9.33203125" style="1"/>
    <col min="15617" max="15617" width="20.5" style="1" customWidth="1"/>
    <col min="15618" max="15872" width="9.33203125" style="1"/>
    <col min="15873" max="15873" width="20.5" style="1" customWidth="1"/>
    <col min="15874" max="16128" width="9.33203125" style="1"/>
    <col min="16129" max="16129" width="20.5" style="1" customWidth="1"/>
    <col min="16130" max="16384" width="9.33203125" style="1"/>
  </cols>
  <sheetData>
    <row r="1" spans="1:19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19">
      <c r="A2" s="1" t="s">
        <v>51</v>
      </c>
      <c r="B2" s="1">
        <v>2384.2139309667268</v>
      </c>
      <c r="C2" s="1">
        <v>348.64012475328383</v>
      </c>
      <c r="D2" s="1">
        <v>27.517416604176976</v>
      </c>
      <c r="E2" s="1">
        <v>236.23846979891812</v>
      </c>
      <c r="F2" s="1">
        <v>568.15981449970025</v>
      </c>
      <c r="I2" s="1" t="s">
        <v>52</v>
      </c>
    </row>
    <row r="3" spans="1:19">
      <c r="A3" s="1" t="s">
        <v>53</v>
      </c>
      <c r="B3" s="1">
        <v>2049.0369358432245</v>
      </c>
      <c r="C3" s="1">
        <v>790.20353829590476</v>
      </c>
      <c r="D3" s="1">
        <v>44.973533049873438</v>
      </c>
      <c r="E3" s="1">
        <v>1195.8316030077676</v>
      </c>
      <c r="F3" s="1">
        <v>1386.5445824944281</v>
      </c>
      <c r="I3" s="1">
        <f>B2/SUM(B2:F2)</f>
        <v>0.66882690713396453</v>
      </c>
    </row>
    <row r="4" spans="1:19">
      <c r="A4" s="1" t="s">
        <v>54</v>
      </c>
      <c r="B4" s="1">
        <v>397.07083217921104</v>
      </c>
      <c r="C4" s="1">
        <v>152.74351581968301</v>
      </c>
      <c r="D4" s="1">
        <v>7.8844708054466626</v>
      </c>
      <c r="E4" s="1">
        <v>91.569508524037801</v>
      </c>
      <c r="F4" s="1">
        <v>343.55463389221472</v>
      </c>
      <c r="I4" s="1">
        <f>B3/SUM(B3:F3)</f>
        <v>0.37482907326449599</v>
      </c>
    </row>
    <row r="5" spans="1:19">
      <c r="A5" s="1" t="s">
        <v>53</v>
      </c>
      <c r="B5" s="1">
        <v>230.44138574956804</v>
      </c>
      <c r="C5" s="1">
        <v>161.53919523529862</v>
      </c>
      <c r="D5" s="1">
        <v>8.4866693799061412</v>
      </c>
      <c r="E5" s="1">
        <v>149.19525893837502</v>
      </c>
      <c r="F5" s="1">
        <v>327.02753088145226</v>
      </c>
      <c r="O5" s="1" t="s">
        <v>46</v>
      </c>
      <c r="P5" s="1" t="s">
        <v>47</v>
      </c>
      <c r="Q5" s="1" t="s">
        <v>48</v>
      </c>
      <c r="R5" s="1" t="s">
        <v>49</v>
      </c>
      <c r="S5" s="1" t="s">
        <v>50</v>
      </c>
    </row>
    <row r="6" spans="1:19">
      <c r="A6" s="1" t="s">
        <v>55</v>
      </c>
      <c r="B6" s="1">
        <v>1453.9610541921115</v>
      </c>
      <c r="C6" s="1">
        <v>123.2410406553004</v>
      </c>
      <c r="D6" s="1">
        <v>12.71069569614037</v>
      </c>
      <c r="E6" s="1">
        <v>103.9405082516539</v>
      </c>
      <c r="F6" s="1">
        <v>133.1119461986838</v>
      </c>
      <c r="O6" s="1">
        <v>2384.2139309667268</v>
      </c>
      <c r="P6" s="1">
        <v>348.64012475328383</v>
      </c>
      <c r="Q6" s="1">
        <v>27.517416604176976</v>
      </c>
      <c r="R6" s="1">
        <v>236.23846979891812</v>
      </c>
      <c r="S6" s="1">
        <v>568.15981449970025</v>
      </c>
    </row>
    <row r="7" spans="1:19">
      <c r="A7" s="1" t="s">
        <v>53</v>
      </c>
      <c r="B7" s="1">
        <v>1313.7809188575591</v>
      </c>
      <c r="C7" s="1">
        <v>447.00068747245621</v>
      </c>
      <c r="D7" s="1">
        <v>19.010303586708829</v>
      </c>
      <c r="E7" s="1">
        <v>855.66126412647304</v>
      </c>
      <c r="F7" s="1">
        <v>627.47444942413006</v>
      </c>
      <c r="O7" s="1">
        <v>2049.0369358432245</v>
      </c>
      <c r="P7" s="1">
        <v>790.20353829590476</v>
      </c>
      <c r="Q7" s="1">
        <v>44.973533049873438</v>
      </c>
      <c r="R7" s="1">
        <v>1195.8316030077676</v>
      </c>
      <c r="S7" s="1">
        <v>1386.5445824944281</v>
      </c>
    </row>
    <row r="8" spans="1:19">
      <c r="A8" s="1" t="s">
        <v>56</v>
      </c>
      <c r="B8" s="1">
        <v>533.18204459540425</v>
      </c>
      <c r="C8" s="1">
        <v>72.655568278300422</v>
      </c>
      <c r="D8" s="1">
        <v>6.9222501025899419</v>
      </c>
      <c r="E8" s="1">
        <v>40.728453023226407</v>
      </c>
      <c r="F8" s="1">
        <v>91.493234408801726</v>
      </c>
    </row>
    <row r="9" spans="1:19">
      <c r="A9" s="1" t="s">
        <v>53</v>
      </c>
      <c r="B9" s="1">
        <v>504.81463123609728</v>
      </c>
      <c r="C9" s="1">
        <v>181.66365558814994</v>
      </c>
      <c r="D9" s="1">
        <v>17.47656008325847</v>
      </c>
      <c r="E9" s="1">
        <v>190.97507994291959</v>
      </c>
      <c r="F9" s="1">
        <v>432.04260218884576</v>
      </c>
      <c r="O9" s="1" t="s">
        <v>87</v>
      </c>
      <c r="P9" s="1">
        <v>2000</v>
      </c>
      <c r="Q9" s="1">
        <v>2050</v>
      </c>
    </row>
    <row r="10" spans="1:19">
      <c r="O10" s="1" t="s">
        <v>47</v>
      </c>
      <c r="P10" s="1">
        <v>348.64012475328383</v>
      </c>
      <c r="Q10" s="1">
        <v>790.20353829590476</v>
      </c>
    </row>
    <row r="11" spans="1:19">
      <c r="O11" s="1" t="s">
        <v>49</v>
      </c>
      <c r="P11" s="1">
        <v>236.23846979891812</v>
      </c>
      <c r="Q11" s="1">
        <v>1195.8316030077676</v>
      </c>
    </row>
    <row r="12" spans="1:19" ht="15.75">
      <c r="B12" s="15" t="s">
        <v>67</v>
      </c>
      <c r="O12" s="1" t="s">
        <v>50</v>
      </c>
      <c r="P12" s="1">
        <v>568.15981449970025</v>
      </c>
      <c r="Q12" s="1">
        <v>1386.5445824944281</v>
      </c>
    </row>
    <row r="13" spans="1:19">
      <c r="O13" s="1" t="s">
        <v>46</v>
      </c>
      <c r="P13" s="1">
        <f>B2+D2</f>
        <v>2411.7313475709038</v>
      </c>
      <c r="Q13" s="1">
        <f>B3+D3</f>
        <v>2094.0104688930978</v>
      </c>
    </row>
    <row r="14" spans="1:19">
      <c r="P14" s="1" t="e">
        <f>P13+#REF!</f>
        <v>#REF!</v>
      </c>
    </row>
  </sheetData>
  <sortState ref="O10:Q14">
    <sortCondition ref="Q11"/>
  </sortState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F35"/>
  <sheetViews>
    <sheetView showGridLines="0" workbookViewId="0">
      <selection activeCell="E4" sqref="E4:F5"/>
    </sheetView>
  </sheetViews>
  <sheetFormatPr defaultColWidth="10.6640625" defaultRowHeight="12.75"/>
  <cols>
    <col min="1" max="1" width="12.1640625" style="14" bestFit="1" customWidth="1"/>
    <col min="2" max="256" width="10.6640625" style="14"/>
    <col min="257" max="257" width="12.1640625" style="14" bestFit="1" customWidth="1"/>
    <col min="258" max="512" width="10.6640625" style="14"/>
    <col min="513" max="513" width="12.1640625" style="14" bestFit="1" customWidth="1"/>
    <col min="514" max="768" width="10.6640625" style="14"/>
    <col min="769" max="769" width="12.1640625" style="14" bestFit="1" customWidth="1"/>
    <col min="770" max="1024" width="10.6640625" style="14"/>
    <col min="1025" max="1025" width="12.1640625" style="14" bestFit="1" customWidth="1"/>
    <col min="1026" max="1280" width="10.6640625" style="14"/>
    <col min="1281" max="1281" width="12.1640625" style="14" bestFit="1" customWidth="1"/>
    <col min="1282" max="1536" width="10.6640625" style="14"/>
    <col min="1537" max="1537" width="12.1640625" style="14" bestFit="1" customWidth="1"/>
    <col min="1538" max="1792" width="10.6640625" style="14"/>
    <col min="1793" max="1793" width="12.1640625" style="14" bestFit="1" customWidth="1"/>
    <col min="1794" max="2048" width="10.6640625" style="14"/>
    <col min="2049" max="2049" width="12.1640625" style="14" bestFit="1" customWidth="1"/>
    <col min="2050" max="2304" width="10.6640625" style="14"/>
    <col min="2305" max="2305" width="12.1640625" style="14" bestFit="1" customWidth="1"/>
    <col min="2306" max="2560" width="10.6640625" style="14"/>
    <col min="2561" max="2561" width="12.1640625" style="14" bestFit="1" customWidth="1"/>
    <col min="2562" max="2816" width="10.6640625" style="14"/>
    <col min="2817" max="2817" width="12.1640625" style="14" bestFit="1" customWidth="1"/>
    <col min="2818" max="3072" width="10.6640625" style="14"/>
    <col min="3073" max="3073" width="12.1640625" style="14" bestFit="1" customWidth="1"/>
    <col min="3074" max="3328" width="10.6640625" style="14"/>
    <col min="3329" max="3329" width="12.1640625" style="14" bestFit="1" customWidth="1"/>
    <col min="3330" max="3584" width="10.6640625" style="14"/>
    <col min="3585" max="3585" width="12.1640625" style="14" bestFit="1" customWidth="1"/>
    <col min="3586" max="3840" width="10.6640625" style="14"/>
    <col min="3841" max="3841" width="12.1640625" style="14" bestFit="1" customWidth="1"/>
    <col min="3842" max="4096" width="10.6640625" style="14"/>
    <col min="4097" max="4097" width="12.1640625" style="14" bestFit="1" customWidth="1"/>
    <col min="4098" max="4352" width="10.6640625" style="14"/>
    <col min="4353" max="4353" width="12.1640625" style="14" bestFit="1" customWidth="1"/>
    <col min="4354" max="4608" width="10.6640625" style="14"/>
    <col min="4609" max="4609" width="12.1640625" style="14" bestFit="1" customWidth="1"/>
    <col min="4610" max="4864" width="10.6640625" style="14"/>
    <col min="4865" max="4865" width="12.1640625" style="14" bestFit="1" customWidth="1"/>
    <col min="4866" max="5120" width="10.6640625" style="14"/>
    <col min="5121" max="5121" width="12.1640625" style="14" bestFit="1" customWidth="1"/>
    <col min="5122" max="5376" width="10.6640625" style="14"/>
    <col min="5377" max="5377" width="12.1640625" style="14" bestFit="1" customWidth="1"/>
    <col min="5378" max="5632" width="10.6640625" style="14"/>
    <col min="5633" max="5633" width="12.1640625" style="14" bestFit="1" customWidth="1"/>
    <col min="5634" max="5888" width="10.6640625" style="14"/>
    <col min="5889" max="5889" width="12.1640625" style="14" bestFit="1" customWidth="1"/>
    <col min="5890" max="6144" width="10.6640625" style="14"/>
    <col min="6145" max="6145" width="12.1640625" style="14" bestFit="1" customWidth="1"/>
    <col min="6146" max="6400" width="10.6640625" style="14"/>
    <col min="6401" max="6401" width="12.1640625" style="14" bestFit="1" customWidth="1"/>
    <col min="6402" max="6656" width="10.6640625" style="14"/>
    <col min="6657" max="6657" width="12.1640625" style="14" bestFit="1" customWidth="1"/>
    <col min="6658" max="6912" width="10.6640625" style="14"/>
    <col min="6913" max="6913" width="12.1640625" style="14" bestFit="1" customWidth="1"/>
    <col min="6914" max="7168" width="10.6640625" style="14"/>
    <col min="7169" max="7169" width="12.1640625" style="14" bestFit="1" customWidth="1"/>
    <col min="7170" max="7424" width="10.6640625" style="14"/>
    <col min="7425" max="7425" width="12.1640625" style="14" bestFit="1" customWidth="1"/>
    <col min="7426" max="7680" width="10.6640625" style="14"/>
    <col min="7681" max="7681" width="12.1640625" style="14" bestFit="1" customWidth="1"/>
    <col min="7682" max="7936" width="10.6640625" style="14"/>
    <col min="7937" max="7937" width="12.1640625" style="14" bestFit="1" customWidth="1"/>
    <col min="7938" max="8192" width="10.6640625" style="14"/>
    <col min="8193" max="8193" width="12.1640625" style="14" bestFit="1" customWidth="1"/>
    <col min="8194" max="8448" width="10.6640625" style="14"/>
    <col min="8449" max="8449" width="12.1640625" style="14" bestFit="1" customWidth="1"/>
    <col min="8450" max="8704" width="10.6640625" style="14"/>
    <col min="8705" max="8705" width="12.1640625" style="14" bestFit="1" customWidth="1"/>
    <col min="8706" max="8960" width="10.6640625" style="14"/>
    <col min="8961" max="8961" width="12.1640625" style="14" bestFit="1" customWidth="1"/>
    <col min="8962" max="9216" width="10.6640625" style="14"/>
    <col min="9217" max="9217" width="12.1640625" style="14" bestFit="1" customWidth="1"/>
    <col min="9218" max="9472" width="10.6640625" style="14"/>
    <col min="9473" max="9473" width="12.1640625" style="14" bestFit="1" customWidth="1"/>
    <col min="9474" max="9728" width="10.6640625" style="14"/>
    <col min="9729" max="9729" width="12.1640625" style="14" bestFit="1" customWidth="1"/>
    <col min="9730" max="9984" width="10.6640625" style="14"/>
    <col min="9985" max="9985" width="12.1640625" style="14" bestFit="1" customWidth="1"/>
    <col min="9986" max="10240" width="10.6640625" style="14"/>
    <col min="10241" max="10241" width="12.1640625" style="14" bestFit="1" customWidth="1"/>
    <col min="10242" max="10496" width="10.6640625" style="14"/>
    <col min="10497" max="10497" width="12.1640625" style="14" bestFit="1" customWidth="1"/>
    <col min="10498" max="10752" width="10.6640625" style="14"/>
    <col min="10753" max="10753" width="12.1640625" style="14" bestFit="1" customWidth="1"/>
    <col min="10754" max="11008" width="10.6640625" style="14"/>
    <col min="11009" max="11009" width="12.1640625" style="14" bestFit="1" customWidth="1"/>
    <col min="11010" max="11264" width="10.6640625" style="14"/>
    <col min="11265" max="11265" width="12.1640625" style="14" bestFit="1" customWidth="1"/>
    <col min="11266" max="11520" width="10.6640625" style="14"/>
    <col min="11521" max="11521" width="12.1640625" style="14" bestFit="1" customWidth="1"/>
    <col min="11522" max="11776" width="10.6640625" style="14"/>
    <col min="11777" max="11777" width="12.1640625" style="14" bestFit="1" customWidth="1"/>
    <col min="11778" max="12032" width="10.6640625" style="14"/>
    <col min="12033" max="12033" width="12.1640625" style="14" bestFit="1" customWidth="1"/>
    <col min="12034" max="12288" width="10.6640625" style="14"/>
    <col min="12289" max="12289" width="12.1640625" style="14" bestFit="1" customWidth="1"/>
    <col min="12290" max="12544" width="10.6640625" style="14"/>
    <col min="12545" max="12545" width="12.1640625" style="14" bestFit="1" customWidth="1"/>
    <col min="12546" max="12800" width="10.6640625" style="14"/>
    <col min="12801" max="12801" width="12.1640625" style="14" bestFit="1" customWidth="1"/>
    <col min="12802" max="13056" width="10.6640625" style="14"/>
    <col min="13057" max="13057" width="12.1640625" style="14" bestFit="1" customWidth="1"/>
    <col min="13058" max="13312" width="10.6640625" style="14"/>
    <col min="13313" max="13313" width="12.1640625" style="14" bestFit="1" customWidth="1"/>
    <col min="13314" max="13568" width="10.6640625" style="14"/>
    <col min="13569" max="13569" width="12.1640625" style="14" bestFit="1" customWidth="1"/>
    <col min="13570" max="13824" width="10.6640625" style="14"/>
    <col min="13825" max="13825" width="12.1640625" style="14" bestFit="1" customWidth="1"/>
    <col min="13826" max="14080" width="10.6640625" style="14"/>
    <col min="14081" max="14081" width="12.1640625" style="14" bestFit="1" customWidth="1"/>
    <col min="14082" max="14336" width="10.6640625" style="14"/>
    <col min="14337" max="14337" width="12.1640625" style="14" bestFit="1" customWidth="1"/>
    <col min="14338" max="14592" width="10.6640625" style="14"/>
    <col min="14593" max="14593" width="12.1640625" style="14" bestFit="1" customWidth="1"/>
    <col min="14594" max="14848" width="10.6640625" style="14"/>
    <col min="14849" max="14849" width="12.1640625" style="14" bestFit="1" customWidth="1"/>
    <col min="14850" max="15104" width="10.6640625" style="14"/>
    <col min="15105" max="15105" width="12.1640625" style="14" bestFit="1" customWidth="1"/>
    <col min="15106" max="15360" width="10.6640625" style="14"/>
    <col min="15361" max="15361" width="12.1640625" style="14" bestFit="1" customWidth="1"/>
    <col min="15362" max="15616" width="10.6640625" style="14"/>
    <col min="15617" max="15617" width="12.1640625" style="14" bestFit="1" customWidth="1"/>
    <col min="15618" max="15872" width="10.6640625" style="14"/>
    <col min="15873" max="15873" width="12.1640625" style="14" bestFit="1" customWidth="1"/>
    <col min="15874" max="16128" width="10.6640625" style="14"/>
    <col min="16129" max="16129" width="12.1640625" style="14" bestFit="1" customWidth="1"/>
    <col min="16130" max="16384" width="10.6640625" style="14"/>
  </cols>
  <sheetData>
    <row r="3" spans="1:6">
      <c r="B3" s="14" t="s">
        <v>57</v>
      </c>
      <c r="C3" s="14" t="s">
        <v>58</v>
      </c>
      <c r="D3" s="14" t="s">
        <v>59</v>
      </c>
      <c r="E3" s="14" t="s">
        <v>60</v>
      </c>
    </row>
    <row r="4" spans="1:6">
      <c r="A4" s="14" t="s">
        <v>51</v>
      </c>
      <c r="B4" s="14">
        <v>2238.5817779900008</v>
      </c>
      <c r="C4" s="14">
        <v>966.47181759999989</v>
      </c>
      <c r="D4" s="14">
        <v>1273.6307922000001</v>
      </c>
      <c r="E4" s="14">
        <v>1608.27259295</v>
      </c>
      <c r="F4" s="14">
        <v>6086.9569807400012</v>
      </c>
    </row>
    <row r="5" spans="1:6">
      <c r="A5" s="14" t="s">
        <v>61</v>
      </c>
      <c r="B5" s="14">
        <v>2771.9859419900004</v>
      </c>
      <c r="C5" s="14">
        <v>1107.7808990000001</v>
      </c>
      <c r="D5" s="14">
        <v>1375.3127721999997</v>
      </c>
      <c r="E5" s="14">
        <v>3895.3774960300002</v>
      </c>
      <c r="F5" s="14">
        <v>9150.4571092200003</v>
      </c>
    </row>
    <row r="6" spans="1:6">
      <c r="A6" s="14" t="s">
        <v>62</v>
      </c>
      <c r="B6" s="14">
        <v>3166.2249772899995</v>
      </c>
      <c r="C6" s="14">
        <v>1633.515742</v>
      </c>
      <c r="D6" s="14">
        <v>681.39070190000007</v>
      </c>
      <c r="E6" s="14">
        <v>3669.3256910299997</v>
      </c>
      <c r="F6" s="14">
        <v>9150.4571122199995</v>
      </c>
    </row>
    <row r="10" spans="1:6">
      <c r="A10" s="14" t="s">
        <v>54</v>
      </c>
      <c r="B10" s="14">
        <v>275.05012529999999</v>
      </c>
      <c r="C10" s="14">
        <v>326.20234000000005</v>
      </c>
      <c r="D10" s="14">
        <v>299.16209279999998</v>
      </c>
      <c r="E10" s="14">
        <v>322.55492735000001</v>
      </c>
      <c r="F10" s="14">
        <v>1222.9694854500001</v>
      </c>
    </row>
    <row r="11" spans="1:6">
      <c r="A11" s="14" t="s">
        <v>61</v>
      </c>
      <c r="B11" s="14">
        <v>510.15862900000002</v>
      </c>
      <c r="C11" s="14">
        <v>105.35319500000001</v>
      </c>
      <c r="D11" s="14">
        <v>494.69624899999997</v>
      </c>
      <c r="E11" s="14">
        <v>302.70435003000006</v>
      </c>
      <c r="F11" s="14">
        <v>1412.9124230300001</v>
      </c>
    </row>
    <row r="12" spans="1:6">
      <c r="A12" s="14" t="s">
        <v>62</v>
      </c>
      <c r="B12" s="14">
        <v>552.99098299999991</v>
      </c>
      <c r="C12" s="14">
        <v>357.23984100000001</v>
      </c>
      <c r="D12" s="14">
        <v>266.08368400000001</v>
      </c>
      <c r="E12" s="14">
        <v>236.59791602999999</v>
      </c>
      <c r="F12" s="14">
        <v>1412.91242403</v>
      </c>
    </row>
    <row r="16" spans="1:6">
      <c r="A16" s="14" t="s">
        <v>55</v>
      </c>
      <c r="B16" s="14">
        <v>971.3990500000001</v>
      </c>
      <c r="C16" s="14">
        <v>567.92670699999996</v>
      </c>
      <c r="D16" s="14">
        <v>849.32355099999995</v>
      </c>
      <c r="E16" s="14">
        <v>983.11638199999993</v>
      </c>
      <c r="F16" s="14">
        <v>3371.7656900000002</v>
      </c>
    </row>
    <row r="17" spans="1:6">
      <c r="A17" s="14" t="s">
        <v>61</v>
      </c>
      <c r="B17" s="14">
        <v>783.56576399999994</v>
      </c>
      <c r="C17" s="14">
        <v>392.96797299999997</v>
      </c>
      <c r="D17" s="14">
        <v>693.23031000000003</v>
      </c>
      <c r="E17" s="14">
        <v>2902.792488</v>
      </c>
      <c r="F17" s="14">
        <v>4772.5565349999997</v>
      </c>
    </row>
    <row r="18" spans="1:6">
      <c r="A18" s="14" t="s">
        <v>62</v>
      </c>
      <c r="B18" s="14">
        <v>994.666338</v>
      </c>
      <c r="C18" s="14">
        <v>733.40742</v>
      </c>
      <c r="D18" s="14">
        <v>259.36017799999996</v>
      </c>
      <c r="E18" s="14">
        <v>2785.1225989999998</v>
      </c>
      <c r="F18" s="14">
        <v>4772.5565349999997</v>
      </c>
    </row>
    <row r="21" spans="1:6">
      <c r="A21" s="14" t="s">
        <v>56</v>
      </c>
      <c r="B21" s="14">
        <v>992.13260269000068</v>
      </c>
      <c r="C21" s="14">
        <v>72.342770599999881</v>
      </c>
      <c r="D21" s="14">
        <v>125.14514840000015</v>
      </c>
      <c r="E21" s="14">
        <v>302.60128359999999</v>
      </c>
      <c r="F21" s="14">
        <v>1492.2218052900007</v>
      </c>
    </row>
    <row r="22" spans="1:6">
      <c r="A22" s="14" t="s">
        <v>61</v>
      </c>
      <c r="B22" s="14">
        <v>1478.2615489900004</v>
      </c>
      <c r="C22" s="14">
        <v>609.45973100000015</v>
      </c>
      <c r="D22" s="14">
        <v>187.3862131999997</v>
      </c>
      <c r="E22" s="14">
        <v>689.88065800000004</v>
      </c>
      <c r="F22" s="14">
        <v>2964.9881511900003</v>
      </c>
    </row>
    <row r="23" spans="1:6">
      <c r="A23" s="14" t="s">
        <v>62</v>
      </c>
      <c r="B23" s="14">
        <v>1618.5676562899998</v>
      </c>
      <c r="C23" s="14">
        <v>542.86848099999997</v>
      </c>
      <c r="D23" s="14">
        <v>155.9468399000001</v>
      </c>
      <c r="E23" s="14">
        <v>647.60517600000003</v>
      </c>
      <c r="F23" s="14">
        <v>2964.98815319</v>
      </c>
    </row>
    <row r="28" spans="1:6">
      <c r="A28" s="14" t="s">
        <v>52</v>
      </c>
    </row>
    <row r="29" spans="1:6">
      <c r="A29" s="14" t="s">
        <v>63</v>
      </c>
    </row>
    <row r="35" spans="1:1">
      <c r="A35" s="14" t="s">
        <v>64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6"/>
  <sheetViews>
    <sheetView showGridLines="0" zoomScaleNormal="100" workbookViewId="0">
      <selection activeCell="B14" sqref="B14"/>
    </sheetView>
  </sheetViews>
  <sheetFormatPr defaultColWidth="10.6640625" defaultRowHeight="12.75"/>
  <cols>
    <col min="1" max="1" width="10.6640625" style="11"/>
    <col min="2" max="2" width="44.6640625" style="11" bestFit="1" customWidth="1"/>
    <col min="3" max="3" width="14.33203125" style="11" customWidth="1"/>
    <col min="4" max="6" width="14.5" style="11" customWidth="1"/>
    <col min="7" max="7" width="17.6640625" style="11" customWidth="1"/>
    <col min="8" max="16384" width="10.6640625" style="11"/>
  </cols>
  <sheetData>
    <row r="2" spans="1:7">
      <c r="C2" s="11" t="s">
        <v>36</v>
      </c>
      <c r="D2" s="11" t="s">
        <v>37</v>
      </c>
      <c r="E2" s="11" t="s">
        <v>38</v>
      </c>
    </row>
    <row r="3" spans="1:7">
      <c r="A3" s="11">
        <v>2030</v>
      </c>
      <c r="B3" s="11" t="s">
        <v>44</v>
      </c>
      <c r="C3" s="12">
        <v>0</v>
      </c>
      <c r="D3" s="12">
        <v>0</v>
      </c>
      <c r="E3" s="12">
        <v>97309800</v>
      </c>
      <c r="F3" s="13"/>
      <c r="G3" s="13"/>
    </row>
    <row r="4" spans="1:7">
      <c r="B4" s="11" t="s">
        <v>45</v>
      </c>
      <c r="C4" s="12">
        <v>1814930</v>
      </c>
      <c r="D4" s="12">
        <v>157199000</v>
      </c>
      <c r="E4" s="12">
        <v>302306200</v>
      </c>
    </row>
    <row r="5" spans="1:7">
      <c r="A5" s="11">
        <v>2050</v>
      </c>
      <c r="B5" s="11" t="s">
        <v>44</v>
      </c>
      <c r="C5" s="12">
        <v>0</v>
      </c>
      <c r="D5" s="12">
        <v>2137467</v>
      </c>
      <c r="E5" s="12">
        <v>240217200</v>
      </c>
    </row>
    <row r="6" spans="1:7">
      <c r="B6" s="11" t="s">
        <v>45</v>
      </c>
      <c r="C6" s="12">
        <v>4271857</v>
      </c>
      <c r="D6" s="12">
        <v>561538100</v>
      </c>
      <c r="E6" s="12">
        <v>794922500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X34"/>
  <sheetViews>
    <sheetView workbookViewId="0">
      <selection activeCell="I21" sqref="I21:I25"/>
    </sheetView>
  </sheetViews>
  <sheetFormatPr defaultRowHeight="12.75"/>
  <cols>
    <col min="2" max="3" width="10.83203125" bestFit="1" customWidth="1"/>
  </cols>
  <sheetData>
    <row r="1" spans="1:102"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E1">
        <v>2025</v>
      </c>
      <c r="BF1">
        <v>2026</v>
      </c>
      <c r="BG1">
        <v>2027</v>
      </c>
      <c r="BH1">
        <v>2028</v>
      </c>
      <c r="BI1">
        <v>2029</v>
      </c>
      <c r="BJ1">
        <v>2030</v>
      </c>
      <c r="BK1">
        <v>2031</v>
      </c>
      <c r="BL1">
        <v>2032</v>
      </c>
      <c r="BM1">
        <v>2033</v>
      </c>
      <c r="BN1">
        <v>2034</v>
      </c>
      <c r="BO1">
        <v>2035</v>
      </c>
      <c r="BP1">
        <v>2036</v>
      </c>
      <c r="BQ1">
        <v>2037</v>
      </c>
      <c r="BR1">
        <v>2038</v>
      </c>
      <c r="BS1">
        <v>2039</v>
      </c>
      <c r="BT1">
        <v>2040</v>
      </c>
      <c r="BU1">
        <v>2041</v>
      </c>
      <c r="BV1">
        <v>2042</v>
      </c>
      <c r="BW1">
        <v>2043</v>
      </c>
      <c r="BX1">
        <v>2044</v>
      </c>
      <c r="BY1">
        <v>2045</v>
      </c>
      <c r="BZ1">
        <v>2046</v>
      </c>
      <c r="CA1">
        <v>2047</v>
      </c>
      <c r="CB1">
        <v>2048</v>
      </c>
      <c r="CC1">
        <v>2049</v>
      </c>
      <c r="CD1">
        <v>2050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</row>
    <row r="2" spans="1:102">
      <c r="A2" t="s">
        <v>75</v>
      </c>
      <c r="B2">
        <v>3685014.6270000013</v>
      </c>
      <c r="C2">
        <v>3759241.0839999989</v>
      </c>
      <c r="D2">
        <v>3834296.0840000026</v>
      </c>
      <c r="E2">
        <v>3909799.711999998</v>
      </c>
      <c r="F2">
        <v>3985295.3430000013</v>
      </c>
      <c r="G2">
        <v>4060492.4819999989</v>
      </c>
      <c r="H2">
        <v>4135204.5250000004</v>
      </c>
      <c r="I2">
        <v>4209599.6529999981</v>
      </c>
      <c r="J2">
        <v>4284193.228000002</v>
      </c>
      <c r="K2">
        <v>4359721.1030000011</v>
      </c>
      <c r="L2">
        <v>4436736.8320000023</v>
      </c>
      <c r="M2">
        <v>4515267.550999999</v>
      </c>
      <c r="N2">
        <v>4595193.0290000029</v>
      </c>
      <c r="O2">
        <v>4676722.0460000001</v>
      </c>
      <c r="P2">
        <v>4760072.7329999954</v>
      </c>
      <c r="Q2">
        <v>4845312.0089999996</v>
      </c>
      <c r="R2">
        <v>4932574.0710000042</v>
      </c>
      <c r="S2">
        <v>5021579.6180000026</v>
      </c>
      <c r="T2">
        <v>5111457.4419999979</v>
      </c>
      <c r="U2">
        <v>5201037.5779999979</v>
      </c>
      <c r="V2">
        <v>5289445.4440000001</v>
      </c>
      <c r="W2">
        <v>5376361.3130000019</v>
      </c>
      <c r="X2">
        <v>5461902.191999997</v>
      </c>
      <c r="Y2">
        <v>5546177.3690000018</v>
      </c>
      <c r="Z2">
        <v>5629465.5919999983</v>
      </c>
      <c r="AA2">
        <v>5711991.4039999992</v>
      </c>
      <c r="AB2">
        <v>5793718.459999999</v>
      </c>
      <c r="AC2">
        <v>5874586.6999999993</v>
      </c>
      <c r="AD2">
        <v>5954795.0140000023</v>
      </c>
      <c r="AE2">
        <v>6034603.9339999966</v>
      </c>
      <c r="AF2">
        <v>6114218.0400000019</v>
      </c>
      <c r="AG2">
        <v>6193718.3780000042</v>
      </c>
      <c r="AH2">
        <v>6273113.7620000038</v>
      </c>
      <c r="AI2">
        <v>6352448.8690000027</v>
      </c>
      <c r="AJ2">
        <v>6431747.9189999998</v>
      </c>
      <c r="AK2">
        <v>6511027.8449999942</v>
      </c>
      <c r="AL2">
        <v>6590284.5069999993</v>
      </c>
      <c r="AM2">
        <v>6669523.9929999951</v>
      </c>
      <c r="AN2">
        <v>6748773.1079999981</v>
      </c>
      <c r="AO2">
        <v>6828060.9759999961</v>
      </c>
      <c r="AP2">
        <v>6907377.7829999961</v>
      </c>
      <c r="AQ2">
        <v>6986699.1630000025</v>
      </c>
      <c r="AR2">
        <v>7065920.3499999922</v>
      </c>
      <c r="AS2">
        <v>7144843.6660000011</v>
      </c>
      <c r="AT2">
        <v>7223215.5749999816</v>
      </c>
      <c r="AU2">
        <v>7300818.1939999983</v>
      </c>
      <c r="AV2">
        <v>7377552.0150000015</v>
      </c>
      <c r="AW2">
        <v>7453342.1320000021</v>
      </c>
      <c r="AX2">
        <v>7528025.0809999984</v>
      </c>
      <c r="AY2">
        <v>7601427.0089999959</v>
      </c>
      <c r="AZ2">
        <v>7673407.8590000048</v>
      </c>
      <c r="BA2">
        <v>7743877.0630000019</v>
      </c>
      <c r="BB2">
        <v>7812791.1839999938</v>
      </c>
      <c r="BC2">
        <v>7880124.4650000101</v>
      </c>
      <c r="BD2">
        <v>7945877.7589999977</v>
      </c>
      <c r="BE2">
        <v>8010055.151000008</v>
      </c>
      <c r="BF2">
        <v>8072633.0149999987</v>
      </c>
      <c r="BG2">
        <v>8133601.8419999946</v>
      </c>
      <c r="BH2">
        <v>8193005.5700000003</v>
      </c>
      <c r="BI2">
        <v>8250909.6300000073</v>
      </c>
      <c r="BJ2">
        <v>8307370.8579999926</v>
      </c>
      <c r="BK2">
        <v>8362390.8370000012</v>
      </c>
      <c r="BL2">
        <v>8415981.0340000018</v>
      </c>
      <c r="BM2">
        <v>8468220.4779999945</v>
      </c>
      <c r="BN2">
        <v>8519206.4809999969</v>
      </c>
      <c r="BO2">
        <v>8569005.1060000025</v>
      </c>
      <c r="BP2">
        <v>8617638.4339999929</v>
      </c>
      <c r="BQ2">
        <v>8665077.4890000001</v>
      </c>
      <c r="BR2">
        <v>8711269.0609999932</v>
      </c>
      <c r="BS2">
        <v>8756132.9770000055</v>
      </c>
      <c r="BT2">
        <v>8799599.0179999955</v>
      </c>
      <c r="BU2">
        <v>8841619.9339999985</v>
      </c>
      <c r="BV2">
        <v>8882166.8089999929</v>
      </c>
      <c r="BW2">
        <v>8921218.618999999</v>
      </c>
      <c r="BX2">
        <v>8958750.2409999929</v>
      </c>
      <c r="BY2">
        <v>8994721.3389999922</v>
      </c>
      <c r="BZ2">
        <v>9029072.5530000031</v>
      </c>
      <c r="CA2">
        <v>9061723.3160000034</v>
      </c>
      <c r="CB2">
        <v>9092571.0809999928</v>
      </c>
      <c r="CC2">
        <v>9121491.9600000046</v>
      </c>
      <c r="CD2">
        <v>9148341.0070000011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4" spans="1:102">
      <c r="A4">
        <v>1990</v>
      </c>
      <c r="B4">
        <f>V2</f>
        <v>5289445.4440000001</v>
      </c>
      <c r="C4">
        <f>B4/1000</f>
        <v>5289.445444</v>
      </c>
    </row>
    <row r="5" spans="1:102">
      <c r="A5">
        <v>2000</v>
      </c>
      <c r="B5">
        <f>AF2</f>
        <v>6114218.0400000019</v>
      </c>
      <c r="C5">
        <f t="shared" ref="C5:C8" si="0">B5/1000</f>
        <v>6114.2180400000016</v>
      </c>
    </row>
    <row r="6" spans="1:102">
      <c r="A6">
        <v>2010</v>
      </c>
      <c r="B6">
        <f>AP2</f>
        <v>6907377.7829999961</v>
      </c>
      <c r="C6">
        <f t="shared" si="0"/>
        <v>6907.3777829999963</v>
      </c>
    </row>
    <row r="7" spans="1:102">
      <c r="A7">
        <v>2030</v>
      </c>
      <c r="B7">
        <f>BJ2</f>
        <v>8307370.8579999926</v>
      </c>
      <c r="C7">
        <f t="shared" si="0"/>
        <v>8307.3708579999929</v>
      </c>
    </row>
    <row r="8" spans="1:102">
      <c r="A8">
        <v>2050</v>
      </c>
      <c r="B8">
        <f>CD2</f>
        <v>9148341.0070000011</v>
      </c>
      <c r="C8">
        <f t="shared" si="0"/>
        <v>9148.3410070000009</v>
      </c>
    </row>
    <row r="11" spans="1:102">
      <c r="A11" t="s">
        <v>76</v>
      </c>
      <c r="E11" t="s">
        <v>79</v>
      </c>
      <c r="F11">
        <v>16</v>
      </c>
      <c r="G11" t="str">
        <f>"var data={series:"""&amp;A11&amp;""", label:"""&amp;E11&amp;""", label_size:"&amp;F11&amp;" ,values:["</f>
        <v>var data={series:"People living under severe water stress", label:"Population under severe water stress", label_size:16 ,values:[</v>
      </c>
      <c r="I11" t="str">
        <f>G11&amp;H11</f>
        <v>var data={series:"People living under severe water stress", label:"Population under severe water stress", label_size:16 ,values:[</v>
      </c>
    </row>
    <row r="12" spans="1:102">
      <c r="A12">
        <v>2000</v>
      </c>
      <c r="B12" s="17">
        <v>1608.27259295</v>
      </c>
      <c r="C12" s="17">
        <v>6086.9569807400012</v>
      </c>
      <c r="D12" s="16">
        <f>B12/C12</f>
        <v>0.26421619177510264</v>
      </c>
      <c r="G12" t="str">
        <f>"{key:"&amp;A12&amp;", value:"&amp;B12&amp;", population:"&amp;C12&amp;", percentage:"&amp;D12&amp;", legend:"""&amp;E12&amp;"""}"</f>
        <v>{key:2000, value:1608.27259295, population:6086.95698074, percentage:0.264216191775103, legend:""}</v>
      </c>
      <c r="H12" t="s">
        <v>78</v>
      </c>
      <c r="I12" t="str">
        <f>G12&amp;H12</f>
        <v>{key:2000, value:1608.27259295, population:6086.95698074, percentage:0.264216191775103, legend:""},</v>
      </c>
    </row>
    <row r="13" spans="1:102">
      <c r="A13">
        <v>2050</v>
      </c>
      <c r="B13" s="17">
        <v>3895.3774960300002</v>
      </c>
      <c r="C13" s="17">
        <v>9150.4571092200003</v>
      </c>
      <c r="D13" s="16">
        <f>B13/C13</f>
        <v>0.4257030495345438</v>
      </c>
      <c r="E13" t="s">
        <v>80</v>
      </c>
      <c r="G13" t="str">
        <f>"{key:"&amp;A13&amp;", value:"&amp;B13&amp;", population:"&amp;C13&amp;", percentage:"&amp;D13&amp;", legend:"""&amp;E13&amp;"""}"</f>
        <v>{key:2050, value:3895.37749603, population:9150.45710922, percentage:0.425703049534544, legend:"In 2050, over 40% of the world population, or nearly 4 billion people, will live in areas under severe water stress (where water demand exceeds 40% of water supply)"}</v>
      </c>
      <c r="H13" t="s">
        <v>81</v>
      </c>
      <c r="I13" t="str">
        <f>G13&amp;H13</f>
        <v>{key:2050, value:3895.37749603, population:9150.45710922, percentage:0.425703049534544, legend:"In 2050, over 40% of the world population, or nearly 4 billion people, will live in areas under severe water stress (where water demand exceeds 40% of water supply)"}]};</v>
      </c>
    </row>
    <row r="15" spans="1:102">
      <c r="A15" t="s">
        <v>82</v>
      </c>
      <c r="E15" t="s">
        <v>86</v>
      </c>
      <c r="F15">
        <v>16</v>
      </c>
      <c r="G15" t="str">
        <f>"var data={series:"""&amp;A15&amp;""", label:"""&amp;E15&amp;""", label_size:"&amp;F15&amp;" ,values:["</f>
        <v>var data={series:"Access to water", label:"No improved water supply", label_size:16 ,values:[</v>
      </c>
      <c r="I15" t="str">
        <f>G15&amp;H15</f>
        <v>var data={series:"Access to water", label:"No improved water supply", label_size:16 ,values:[</v>
      </c>
    </row>
    <row r="16" spans="1:102">
      <c r="A16">
        <v>1990</v>
      </c>
      <c r="B16" s="17">
        <v>1040.8478600000001</v>
      </c>
      <c r="C16" s="17">
        <f>C4</f>
        <v>5289.445444</v>
      </c>
      <c r="D16" s="16">
        <f>B16/C16</f>
        <v>0.19677825795153434</v>
      </c>
      <c r="G16" t="str">
        <f>"{key:"&amp;A16&amp;", value:"&amp;B16&amp;", population:"&amp;C16&amp;", percentage:"&amp;D16&amp;", legend:"""&amp;E16&amp;"""}"</f>
        <v>{key:1990, value:1040.84786, population:5289.445444, percentage:0.196778257951534, legend:""}</v>
      </c>
      <c r="H16" t="s">
        <v>78</v>
      </c>
      <c r="I16" t="str">
        <f>G16&amp;H16</f>
        <v>{key:1990, value:1040.84786, population:5289.445444, percentage:0.196778257951534, legend:""},</v>
      </c>
    </row>
    <row r="17" spans="1:9">
      <c r="A17">
        <v>2010</v>
      </c>
      <c r="B17" s="17">
        <v>829.39750800000002</v>
      </c>
      <c r="C17" s="17">
        <f>C6</f>
        <v>6907.3777829999963</v>
      </c>
      <c r="D17" s="16">
        <f>B17/C17</f>
        <v>0.12007414883854492</v>
      </c>
      <c r="E17" t="s">
        <v>83</v>
      </c>
      <c r="G17" t="str">
        <f>"{key:"&amp;A17&amp;", value:"&amp;B17&amp;", population:"&amp;C17&amp;", percentage:"&amp;D17&amp;", legend:"""&amp;E17&amp;"""}"</f>
        <v>{key:2010, value:829.397508, population:6907.377783, percentage:0.120074148838545, legend:"Despite heavy investments over the last 20 years, the number of people without access to improved water supply hasn't decreased significantly."}</v>
      </c>
      <c r="H17" t="s">
        <v>78</v>
      </c>
      <c r="I17" t="str">
        <f>G17&amp;H17</f>
        <v>{key:2010, value:829.397508, population:6907.377783, percentage:0.120074148838545, legend:"Despite heavy investments over the last 20 years, the number of people without access to improved water supply hasn't decreased significantly."},</v>
      </c>
    </row>
    <row r="18" spans="1:9">
      <c r="A18">
        <v>2030</v>
      </c>
      <c r="B18" s="19">
        <v>445.61783800000001</v>
      </c>
      <c r="C18" s="19">
        <f>C7</f>
        <v>8307.3708579999929</v>
      </c>
      <c r="D18" s="16">
        <f>B18/C18</f>
        <v>5.3641259745960457E-2</v>
      </c>
      <c r="G18" t="str">
        <f>"{key:"&amp;A18&amp;", value:"&amp;B18&amp;", population:"&amp;C18&amp;", percentage:"&amp;D18&amp;", legend:"""&amp;E18&amp;"""}"</f>
        <v>{key:2030, value:445.617838, population:8307.37085799999, percentage:0.0536412597459605, legend:""}</v>
      </c>
      <c r="H18" t="s">
        <v>78</v>
      </c>
      <c r="I18" t="str">
        <f>G18&amp;H18</f>
        <v>{key:2030, value:445.617838, population:8307.37085799999, percentage:0.0536412597459605, legend:""},</v>
      </c>
    </row>
    <row r="19" spans="1:9">
      <c r="A19">
        <v>2050</v>
      </c>
      <c r="B19" s="19">
        <v>242.354647</v>
      </c>
      <c r="C19" s="19">
        <f>C13</f>
        <v>9150.4571092200003</v>
      </c>
      <c r="D19" s="16">
        <f>B19/C19</f>
        <v>2.6485523521639534E-2</v>
      </c>
      <c r="G19" t="str">
        <f>"{key:"&amp;A19&amp;", value:"&amp;B19&amp;", population:"&amp;C19&amp;", percentage:"&amp;D19&amp;", legend:"""&amp;E19&amp;"""}"</f>
        <v>{key:2050, value:242.354647, population:9150.45710922, percentage:0.0264855235216395, legend:""}</v>
      </c>
      <c r="H19" t="s">
        <v>81</v>
      </c>
      <c r="I19" t="str">
        <f>G19&amp;H19</f>
        <v>{key:2050, value:242.354647, population:9150.45710922, percentage:0.0264855235216395, legend:""}]};</v>
      </c>
    </row>
    <row r="21" spans="1:9">
      <c r="A21" t="s">
        <v>84</v>
      </c>
      <c r="E21" t="s">
        <v>77</v>
      </c>
      <c r="F21">
        <v>20</v>
      </c>
      <c r="G21" t="str">
        <f>"var data={series:"""&amp;A21&amp;""", label:"""&amp;E21&amp;""", label_size:"&amp;F21&amp;" ,values:["</f>
        <v>var data={series:"Access to sanitation", label:"People with no access to sanitation", label_size:20 ,values:[</v>
      </c>
      <c r="I21" t="str">
        <f t="shared" ref="I21:I25" si="1">G21&amp;H21</f>
        <v>var data={series:"Access to sanitation", label:"People with no access to sanitation", label_size:20 ,values:[</v>
      </c>
    </row>
    <row r="22" spans="1:9">
      <c r="A22">
        <v>1990</v>
      </c>
      <c r="B22" s="17">
        <v>2347.3932399999999</v>
      </c>
      <c r="C22" s="17">
        <f>C4</f>
        <v>5289.445444</v>
      </c>
      <c r="D22" s="16">
        <f>B22/C22</f>
        <v>0.44378815602734478</v>
      </c>
      <c r="G22" t="str">
        <f>"{key:"&amp;A22&amp;", value:"&amp;B22&amp;", population:"&amp;C22&amp;", percentage:"&amp;D22&amp;", legend:"""&amp;E22&amp;"""}"</f>
        <v>{key:1990, value:2347.39324, population:5289.445444, percentage:0.443788156027345, legend:""}</v>
      </c>
      <c r="H22" t="s">
        <v>78</v>
      </c>
      <c r="I22" t="str">
        <f t="shared" si="1"/>
        <v>{key:1990, value:2347.39324, population:5289.445444, percentage:0.443788156027345, legend:""},</v>
      </c>
    </row>
    <row r="23" spans="1:9">
      <c r="A23">
        <v>2010</v>
      </c>
      <c r="B23" s="17">
        <v>2446.18003</v>
      </c>
      <c r="C23" s="17">
        <f>C6</f>
        <v>6907.3777829999963</v>
      </c>
      <c r="D23" s="16">
        <f>B23/C23</f>
        <v>0.35414018269282799</v>
      </c>
      <c r="E23" t="s">
        <v>85</v>
      </c>
      <c r="G23" t="str">
        <f>"{key:"&amp;A23&amp;", value:"&amp;B23&amp;", population:"&amp;C23&amp;", percentage:"&amp;D23&amp;", legend:"""&amp;E23&amp;"""}"</f>
        <v>{key:2010, value:2446.18003, population:6907.377783, percentage:0.354140182692828, legend:"Despite heavy investments over the last 20 years, the number of people without access to sanitation has slightly increased in absolute terms."}</v>
      </c>
      <c r="H23" t="s">
        <v>78</v>
      </c>
      <c r="I23" t="str">
        <f t="shared" si="1"/>
        <v>{key:2010, value:2446.18003, population:6907.377783, percentage:0.354140182692828, legend:"Despite heavy investments over the last 20 years, the number of people without access to sanitation has slightly increased in absolute terms."},</v>
      </c>
    </row>
    <row r="24" spans="1:9">
      <c r="A24">
        <v>2030</v>
      </c>
      <c r="B24" s="19">
        <v>2021.9473240000002</v>
      </c>
      <c r="C24">
        <f>C18</f>
        <v>8307.3708579999929</v>
      </c>
      <c r="D24" s="16">
        <f>B24/C24</f>
        <v>0.24339196582910058</v>
      </c>
      <c r="G24" t="str">
        <f>"{key:"&amp;A24&amp;", value:"&amp;B24&amp;", population:"&amp;C24&amp;", percentage:"&amp;D24&amp;", legend:"""&amp;E24&amp;"""}"</f>
        <v>{key:2030, value:2021.947324, population:8307.37085799999, percentage:0.243391965829101, legend:""}</v>
      </c>
      <c r="H24" t="s">
        <v>78</v>
      </c>
      <c r="I24" t="str">
        <f t="shared" si="1"/>
        <v>{key:2030, value:2021.947324, population:8307.37085799999, percentage:0.243391965829101, legend:""},</v>
      </c>
    </row>
    <row r="25" spans="1:9">
      <c r="A25">
        <v>2050</v>
      </c>
      <c r="B25" s="19">
        <v>1360.7324570000001</v>
      </c>
      <c r="C25" s="18">
        <f>C13</f>
        <v>9150.4571092200003</v>
      </c>
      <c r="D25" s="16">
        <f>B25/C25</f>
        <v>0.14870650075272482</v>
      </c>
      <c r="G25" t="str">
        <f>"{key:"&amp;A25&amp;", value:"&amp;B25&amp;", population:"&amp;C25&amp;", percentage:"&amp;D25&amp;", legend:"""&amp;E25&amp;"""}"</f>
        <v>{key:2050, value:1360.732457, population:9150.45710922, percentage:0.148706500752725, legend:""}</v>
      </c>
      <c r="H25" t="s">
        <v>81</v>
      </c>
      <c r="I25" t="str">
        <f t="shared" si="1"/>
        <v>{key:2050, value:1360.732457, population:9150.45710922, percentage:0.148706500752725, legend:""}]};</v>
      </c>
    </row>
    <row r="26" spans="1:9">
      <c r="I26" t="str">
        <f>G26&amp;H26</f>
        <v/>
      </c>
    </row>
    <row r="30" spans="1:9">
      <c r="B30">
        <f>B12/C12</f>
        <v>0.26421619177510264</v>
      </c>
    </row>
    <row r="32" spans="1:9">
      <c r="B32" s="18">
        <f>B12</f>
        <v>1608.27259295</v>
      </c>
      <c r="C32">
        <f>SQRT($B32/$B33)*C33</f>
        <v>335.38869731014103</v>
      </c>
      <c r="D32">
        <f>SQRT($B32/$B33)*D33</f>
        <v>251.54152298260578</v>
      </c>
      <c r="E32">
        <f>D32*C32</f>
        <v>84364.183712545055</v>
      </c>
      <c r="F32">
        <f>E32/E33</f>
        <v>0.17575871606780219</v>
      </c>
    </row>
    <row r="33" spans="2:5">
      <c r="B33" s="18">
        <f>C13</f>
        <v>9150.4571092200003</v>
      </c>
      <c r="C33">
        <v>800</v>
      </c>
      <c r="D33">
        <v>600</v>
      </c>
      <c r="E33">
        <f>D33*C33</f>
        <v>480000</v>
      </c>
    </row>
    <row r="34" spans="2:5">
      <c r="C34">
        <f>B32/B33</f>
        <v>0.17575871606780219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22"/>
  <sheetViews>
    <sheetView showGridLines="0" workbookViewId="0">
      <selection activeCell="A21" sqref="A21"/>
    </sheetView>
  </sheetViews>
  <sheetFormatPr defaultRowHeight="12.75"/>
  <cols>
    <col min="1" max="1" width="7.83203125" style="1" customWidth="1"/>
    <col min="2" max="2" width="44" style="1" customWidth="1"/>
    <col min="3" max="3" width="17.6640625" style="1" customWidth="1"/>
    <col min="4" max="7" width="14.1640625" style="1" customWidth="1"/>
    <col min="8" max="15" width="18.83203125" style="1" bestFit="1" customWidth="1"/>
    <col min="16" max="16" width="12.1640625" style="1" bestFit="1" customWidth="1"/>
    <col min="17" max="16384" width="9.33203125" style="1"/>
  </cols>
  <sheetData>
    <row r="2" spans="2:6">
      <c r="B2" s="1" t="s">
        <v>0</v>
      </c>
    </row>
    <row r="3" spans="2:6">
      <c r="C3" s="1">
        <v>1970</v>
      </c>
      <c r="D3" s="1">
        <v>2000</v>
      </c>
      <c r="E3" s="1">
        <v>2030</v>
      </c>
      <c r="F3" s="1">
        <v>2050</v>
      </c>
    </row>
    <row r="4" spans="2:6">
      <c r="B4" s="1" t="s">
        <v>5</v>
      </c>
      <c r="C4" s="1">
        <v>4.5478992000000003E-2</v>
      </c>
      <c r="D4" s="1">
        <v>0.32790496000000002</v>
      </c>
      <c r="E4" s="1">
        <v>0.67873689999999998</v>
      </c>
      <c r="F4" s="1">
        <v>0.68863545999999998</v>
      </c>
    </row>
    <row r="5" spans="2:6">
      <c r="B5" s="1" t="s">
        <v>10</v>
      </c>
      <c r="C5" s="1">
        <v>5.1431186109999999E-2</v>
      </c>
      <c r="D5" s="1">
        <v>0.11335651645399999</v>
      </c>
      <c r="E5" s="1">
        <v>0.37671969360000002</v>
      </c>
      <c r="F5" s="1">
        <v>0.63327935349999998</v>
      </c>
    </row>
    <row r="6" spans="2:6">
      <c r="B6" s="1" t="s">
        <v>2</v>
      </c>
      <c r="C6" s="1">
        <v>1.3528518566000001</v>
      </c>
      <c r="D6" s="1">
        <v>1.3359271719169998</v>
      </c>
      <c r="E6" s="1">
        <v>1.5819882318129999</v>
      </c>
      <c r="F6" s="1">
        <v>1.574950742867</v>
      </c>
    </row>
    <row r="7" spans="2:6">
      <c r="B7" s="1" t="s">
        <v>11</v>
      </c>
      <c r="C7" s="1">
        <v>6.9039725410000002E-2</v>
      </c>
      <c r="D7" s="1">
        <v>0.22960955260000002</v>
      </c>
      <c r="E7" s="1">
        <v>0.53591032080000001</v>
      </c>
      <c r="F7" s="1">
        <v>0.62441349150000003</v>
      </c>
    </row>
    <row r="8" spans="2:6">
      <c r="B8" s="1" t="s">
        <v>4</v>
      </c>
      <c r="C8" s="1">
        <v>6.9600516415999999E-2</v>
      </c>
      <c r="D8" s="1">
        <v>8.6480585364399995E-2</v>
      </c>
      <c r="E8" s="1">
        <v>0.10478393744609998</v>
      </c>
      <c r="F8" s="1">
        <v>0.10110835461290001</v>
      </c>
    </row>
    <row r="9" spans="2:6">
      <c r="B9" s="1" t="s">
        <v>8</v>
      </c>
      <c r="C9" s="1">
        <v>0.13026609250000001</v>
      </c>
      <c r="D9" s="1">
        <v>0.8937282768</v>
      </c>
      <c r="E9" s="1">
        <v>3.2456115415000002</v>
      </c>
      <c r="F9" s="1">
        <v>3.689841554</v>
      </c>
    </row>
    <row r="10" spans="2:6">
      <c r="B10" s="1" t="s">
        <v>7</v>
      </c>
      <c r="C10" s="1">
        <v>7.3240572004500001E-2</v>
      </c>
      <c r="D10" s="1">
        <v>0.402717854687</v>
      </c>
      <c r="E10" s="1">
        <v>1.9252352287999999</v>
      </c>
      <c r="F10" s="1">
        <v>3.0649012114</v>
      </c>
    </row>
    <row r="11" spans="2:6">
      <c r="B11" s="1" t="s">
        <v>9</v>
      </c>
      <c r="C11" s="1">
        <v>7.3616269824000005E-2</v>
      </c>
      <c r="D11" s="1">
        <v>0.16181505428000001</v>
      </c>
      <c r="E11" s="1">
        <v>0.49661415980000001</v>
      </c>
      <c r="F11" s="1">
        <v>0.75542544749999996</v>
      </c>
    </row>
    <row r="12" spans="2:6">
      <c r="B12" s="1" t="s">
        <v>3</v>
      </c>
      <c r="C12" s="1">
        <v>0.1924526785</v>
      </c>
      <c r="D12" s="1">
        <v>0.41580299050000002</v>
      </c>
      <c r="E12" s="1">
        <v>0.44813533999999999</v>
      </c>
      <c r="F12" s="1">
        <v>0.379979334</v>
      </c>
    </row>
    <row r="13" spans="2:6">
      <c r="B13" s="1" t="s">
        <v>1</v>
      </c>
      <c r="C13" s="1">
        <v>0.68615441543900002</v>
      </c>
      <c r="D13" s="1">
        <v>0.96300187136769999</v>
      </c>
      <c r="E13" s="1">
        <v>1.2835455029319001</v>
      </c>
      <c r="F13" s="1">
        <v>1.3319275082219</v>
      </c>
    </row>
    <row r="14" spans="2:6">
      <c r="B14" s="1" t="s">
        <v>15</v>
      </c>
      <c r="C14" s="1">
        <v>9.0939439611999989E-2</v>
      </c>
      <c r="D14" s="1">
        <v>0.32257645631800003</v>
      </c>
      <c r="E14" s="1">
        <v>1.35247239351</v>
      </c>
      <c r="F14" s="1">
        <v>2.4378774415200004</v>
      </c>
    </row>
    <row r="15" spans="2:6">
      <c r="B15" s="1" t="s">
        <v>13</v>
      </c>
      <c r="C15" s="1">
        <v>0.20643778424671999</v>
      </c>
      <c r="D15" s="1">
        <v>0.49700727784439003</v>
      </c>
      <c r="E15" s="1">
        <v>1.0302617870492001</v>
      </c>
      <c r="F15" s="1">
        <v>1.2016531278338001</v>
      </c>
    </row>
    <row r="16" spans="2:6">
      <c r="B16" s="1" t="s">
        <v>14</v>
      </c>
      <c r="C16" s="1">
        <v>1.6880056153999998E-2</v>
      </c>
      <c r="D16" s="1">
        <v>7.9586220809999997E-2</v>
      </c>
      <c r="E16" s="1">
        <v>0.58101803660000007</v>
      </c>
      <c r="F16" s="1">
        <v>0.88464676099999995</v>
      </c>
    </row>
    <row r="17" spans="2:6">
      <c r="B17" s="1" t="s">
        <v>6</v>
      </c>
      <c r="C17" s="1">
        <v>0.3705983377</v>
      </c>
      <c r="D17" s="1">
        <v>0.38826236920000001</v>
      </c>
      <c r="E17" s="1">
        <v>0.38846906749999999</v>
      </c>
      <c r="F17" s="1">
        <v>0.33820053500000002</v>
      </c>
    </row>
    <row r="18" spans="2:6">
      <c r="B18" s="1" t="s">
        <v>12</v>
      </c>
      <c r="C18" s="1">
        <v>0.13318347921000001</v>
      </c>
      <c r="D18" s="1">
        <v>0.14709871089999998</v>
      </c>
      <c r="E18" s="1">
        <v>0.21206325300000001</v>
      </c>
      <c r="F18" s="1">
        <v>0.21318902150000002</v>
      </c>
    </row>
    <row r="19" spans="2:6">
      <c r="B19" s="1" t="s">
        <v>16</v>
      </c>
      <c r="C19" s="1">
        <v>3.5621714017262205</v>
      </c>
      <c r="D19" s="1">
        <v>6.3648758690424891</v>
      </c>
      <c r="E19" s="1">
        <v>14.2415653943502</v>
      </c>
      <c r="F19" s="1">
        <v>17.9200293444556</v>
      </c>
    </row>
    <row r="21" spans="2:6">
      <c r="B21" s="2" t="s">
        <v>70</v>
      </c>
    </row>
    <row r="22" spans="2:6">
      <c r="B22" s="1" t="s">
        <v>71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23"/>
  <sheetViews>
    <sheetView showGridLines="0" workbookViewId="0">
      <selection activeCell="A22" sqref="A22"/>
    </sheetView>
  </sheetViews>
  <sheetFormatPr defaultRowHeight="12.75"/>
  <cols>
    <col min="1" max="1" width="9.33203125" style="1"/>
    <col min="2" max="2" width="44" style="1" customWidth="1"/>
    <col min="3" max="3" width="17.6640625" style="1" customWidth="1"/>
    <col min="4" max="6" width="14.1640625" style="1" bestFit="1" customWidth="1"/>
    <col min="7" max="7" width="12.1640625" style="1" bestFit="1" customWidth="1"/>
    <col min="8" max="16384" width="9.33203125" style="1"/>
  </cols>
  <sheetData>
    <row r="1" spans="2:6">
      <c r="B1" s="2" t="s">
        <v>66</v>
      </c>
    </row>
    <row r="2" spans="2:6">
      <c r="B2" s="1" t="s">
        <v>65</v>
      </c>
    </row>
    <row r="3" spans="2:6">
      <c r="C3" s="1">
        <v>1970</v>
      </c>
      <c r="D3" s="1">
        <v>2000</v>
      </c>
      <c r="E3" s="1">
        <v>2030</v>
      </c>
      <c r="F3" s="1">
        <v>2050</v>
      </c>
    </row>
    <row r="4" spans="2:6">
      <c r="B4" s="1" t="s">
        <v>5</v>
      </c>
      <c r="C4" s="1">
        <v>9.6655839999999996E-3</v>
      </c>
      <c r="D4" s="1">
        <v>7.0109560000000001E-2</v>
      </c>
      <c r="E4" s="1">
        <v>0.16577917</v>
      </c>
      <c r="F4" s="1">
        <v>0.13823679999999999</v>
      </c>
    </row>
    <row r="5" spans="2:6">
      <c r="B5" s="1" t="s">
        <v>10</v>
      </c>
      <c r="C5" s="1">
        <v>1.0979418423000001E-2</v>
      </c>
      <c r="D5" s="1">
        <v>2.3626491427999999E-2</v>
      </c>
      <c r="E5" s="1">
        <v>8.6963983219999999E-2</v>
      </c>
      <c r="F5" s="1">
        <v>0.131495695</v>
      </c>
    </row>
    <row r="6" spans="2:6">
      <c r="B6" s="1" t="s">
        <v>2</v>
      </c>
      <c r="C6" s="1">
        <v>0.33844852292980004</v>
      </c>
      <c r="D6" s="1">
        <v>0.24535445180250001</v>
      </c>
      <c r="E6" s="1">
        <v>0.27427460025219996</v>
      </c>
      <c r="F6" s="1">
        <v>0.24999716059669999</v>
      </c>
    </row>
    <row r="7" spans="2:6">
      <c r="B7" s="1" t="s">
        <v>11</v>
      </c>
      <c r="C7" s="1">
        <v>1.5480804813999997E-2</v>
      </c>
      <c r="D7" s="1">
        <v>4.8266006160000006E-2</v>
      </c>
      <c r="E7" s="1">
        <v>0.10277388488</v>
      </c>
      <c r="F7" s="1">
        <v>0.11287330415999999</v>
      </c>
    </row>
    <row r="8" spans="2:6">
      <c r="B8" s="1" t="s">
        <v>4</v>
      </c>
      <c r="C8" s="1">
        <v>1.857092246138E-2</v>
      </c>
      <c r="D8" s="1">
        <v>1.7442552065399998E-2</v>
      </c>
      <c r="E8" s="1">
        <v>1.7384566934869998E-2</v>
      </c>
      <c r="F8" s="1">
        <v>1.5759491414400004E-2</v>
      </c>
    </row>
    <row r="9" spans="2:6">
      <c r="B9" s="1" t="s">
        <v>8</v>
      </c>
      <c r="C9" s="1">
        <v>3.0088282140000002E-2</v>
      </c>
      <c r="D9" s="1">
        <v>0.19037911412</v>
      </c>
      <c r="E9" s="1">
        <v>0.65012516489999994</v>
      </c>
      <c r="F9" s="1">
        <v>0.76615572600000004</v>
      </c>
    </row>
    <row r="10" spans="2:6">
      <c r="B10" s="1" t="s">
        <v>7</v>
      </c>
      <c r="C10" s="1">
        <v>1.6423814685399999E-2</v>
      </c>
      <c r="D10" s="1">
        <v>8.7368486903999995E-2</v>
      </c>
      <c r="E10" s="1">
        <v>0.36355500773999999</v>
      </c>
      <c r="F10" s="1">
        <v>0.57055331450000002</v>
      </c>
    </row>
    <row r="11" spans="2:6">
      <c r="B11" s="1" t="s">
        <v>9</v>
      </c>
      <c r="C11" s="1">
        <v>1.6661157712999999E-2</v>
      </c>
      <c r="D11" s="1">
        <v>3.0126249415999999E-2</v>
      </c>
      <c r="E11" s="1">
        <v>0.10215897087</v>
      </c>
      <c r="F11" s="1">
        <v>0.16247022530000002</v>
      </c>
    </row>
    <row r="12" spans="2:6">
      <c r="B12" s="1" t="s">
        <v>3</v>
      </c>
      <c r="C12" s="1">
        <v>5.1356866200000004E-2</v>
      </c>
      <c r="D12" s="1">
        <v>8.5232585899999991E-2</v>
      </c>
      <c r="E12" s="1">
        <v>7.9406852E-2</v>
      </c>
      <c r="F12" s="1">
        <v>6.2797693500000001E-2</v>
      </c>
    </row>
    <row r="13" spans="2:6">
      <c r="B13" s="1" t="s">
        <v>1</v>
      </c>
      <c r="C13" s="1">
        <v>0.16593465862220003</v>
      </c>
      <c r="D13" s="1">
        <v>0.16956227709810001</v>
      </c>
      <c r="E13" s="1">
        <v>0.21575976787786999</v>
      </c>
      <c r="F13" s="1">
        <v>0.21921985804199001</v>
      </c>
    </row>
    <row r="14" spans="2:6">
      <c r="B14" s="1" t="s">
        <v>15</v>
      </c>
      <c r="C14" s="1">
        <v>1.9979687757699999E-2</v>
      </c>
      <c r="D14" s="1">
        <v>6.8847077140900007E-2</v>
      </c>
      <c r="E14" s="1">
        <v>0.28304602648600002</v>
      </c>
      <c r="F14" s="1">
        <v>0.49447656154999997</v>
      </c>
    </row>
    <row r="15" spans="2:6">
      <c r="B15" s="1" t="s">
        <v>13</v>
      </c>
      <c r="C15" s="1">
        <v>4.5307765447147E-2</v>
      </c>
      <c r="D15" s="1">
        <v>0.10588757611904</v>
      </c>
      <c r="E15" s="1">
        <v>0.22208246437712004</v>
      </c>
      <c r="F15" s="1">
        <v>0.25600093600022</v>
      </c>
    </row>
    <row r="16" spans="2:6">
      <c r="B16" s="1" t="s">
        <v>14</v>
      </c>
      <c r="C16" s="1">
        <v>3.7145665619999994E-3</v>
      </c>
      <c r="D16" s="1">
        <v>1.7154789760000001E-2</v>
      </c>
      <c r="E16" s="1">
        <v>0.12801199902999999</v>
      </c>
      <c r="F16" s="1">
        <v>0.20815147309000001</v>
      </c>
    </row>
    <row r="17" spans="2:6">
      <c r="B17" s="1" t="s">
        <v>6</v>
      </c>
      <c r="C17" s="1">
        <v>7.79247931E-2</v>
      </c>
      <c r="D17" s="1">
        <v>7.4669847519999999E-2</v>
      </c>
      <c r="E17" s="1">
        <v>8.3771401599999989E-2</v>
      </c>
      <c r="F17" s="1">
        <v>6.4601538799999997E-2</v>
      </c>
    </row>
    <row r="18" spans="2:6">
      <c r="B18" s="1" t="s">
        <v>12</v>
      </c>
      <c r="C18" s="1">
        <v>2.8468471022000001E-2</v>
      </c>
      <c r="D18" s="1">
        <v>2.9196082070000001E-2</v>
      </c>
      <c r="E18" s="1">
        <v>3.9944404910000009E-2</v>
      </c>
      <c r="F18" s="1">
        <v>4.04700936E-2</v>
      </c>
    </row>
    <row r="19" spans="2:6">
      <c r="B19" s="1" t="s">
        <v>16</v>
      </c>
      <c r="C19" s="1">
        <v>0.84900531587762695</v>
      </c>
      <c r="D19" s="1">
        <v>1.2632231475039399</v>
      </c>
      <c r="E19" s="1">
        <v>2.8150382650780599</v>
      </c>
      <c r="F19" s="1">
        <v>3.4932598715533101</v>
      </c>
    </row>
    <row r="22" spans="2:6">
      <c r="B22" s="2" t="s">
        <v>68</v>
      </c>
    </row>
    <row r="23" spans="2:6">
      <c r="B23" s="1" t="s">
        <v>69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1"/>
  <sheetViews>
    <sheetView showGridLines="0" workbookViewId="0">
      <selection activeCell="B20" sqref="B20"/>
    </sheetView>
  </sheetViews>
  <sheetFormatPr defaultRowHeight="12.75"/>
  <cols>
    <col min="1" max="16384" width="9.33203125" style="1"/>
  </cols>
  <sheetData>
    <row r="2" spans="2:8">
      <c r="D2" s="1">
        <v>1970</v>
      </c>
      <c r="E2" s="1">
        <v>2000</v>
      </c>
      <c r="F2" s="1">
        <v>2030</v>
      </c>
      <c r="G2" s="1">
        <v>2050</v>
      </c>
      <c r="H2" s="1" t="s">
        <v>23</v>
      </c>
    </row>
    <row r="3" spans="2:8">
      <c r="B3" s="1" t="s">
        <v>4</v>
      </c>
      <c r="C3" s="1" t="s">
        <v>4</v>
      </c>
      <c r="D3" s="1">
        <v>5.5042422563744315</v>
      </c>
      <c r="E3" s="1">
        <v>7.9012220372867628</v>
      </c>
      <c r="F3" s="1">
        <v>7.3304001210655461</v>
      </c>
      <c r="G3" s="1">
        <v>6.8962598242246322</v>
      </c>
      <c r="H3" s="1">
        <v>27.632124238951373</v>
      </c>
    </row>
    <row r="4" spans="2:8">
      <c r="B4" s="1" t="s">
        <v>10</v>
      </c>
      <c r="C4" s="1" t="s">
        <v>10</v>
      </c>
      <c r="D4" s="1">
        <v>7.167804295566448</v>
      </c>
      <c r="E4" s="1">
        <v>7.9223435488843741</v>
      </c>
      <c r="F4" s="1">
        <v>7.9469018110631255</v>
      </c>
      <c r="G4" s="1">
        <v>9.4623191944060938</v>
      </c>
      <c r="H4" s="1">
        <v>32.499368849920039</v>
      </c>
    </row>
    <row r="5" spans="2:8">
      <c r="B5" s="1" t="s">
        <v>15</v>
      </c>
      <c r="C5" s="1" t="s">
        <v>19</v>
      </c>
      <c r="D5" s="1">
        <v>9.3592352224809332</v>
      </c>
      <c r="E5" s="1">
        <v>11.907980334067634</v>
      </c>
      <c r="F5" s="1">
        <v>12.73566000278915</v>
      </c>
      <c r="G5" s="1">
        <v>20.901275810705243</v>
      </c>
      <c r="H5" s="1">
        <v>54.90415137004296</v>
      </c>
    </row>
    <row r="6" spans="2:8">
      <c r="B6" s="1" t="s">
        <v>13</v>
      </c>
      <c r="C6" s="1" t="s">
        <v>20</v>
      </c>
      <c r="D6" s="1">
        <v>9.0707481844412445</v>
      </c>
      <c r="E6" s="1">
        <v>14.881879487795837</v>
      </c>
      <c r="F6" s="1">
        <v>15.87195063060615</v>
      </c>
      <c r="G6" s="1">
        <v>17.974578722217615</v>
      </c>
      <c r="H6" s="1">
        <v>57.79915702506085</v>
      </c>
    </row>
    <row r="7" spans="2:8">
      <c r="B7" s="1" t="s">
        <v>12</v>
      </c>
      <c r="C7" s="1" t="s">
        <v>22</v>
      </c>
      <c r="D7" s="1">
        <v>19.119954567848968</v>
      </c>
      <c r="E7" s="1">
        <v>12.609273683488288</v>
      </c>
      <c r="F7" s="1">
        <v>13.85918421474719</v>
      </c>
      <c r="G7" s="1">
        <v>17.069048926451764</v>
      </c>
      <c r="H7" s="1">
        <v>62.657461392536206</v>
      </c>
    </row>
    <row r="8" spans="2:8">
      <c r="B8" s="1" t="s">
        <v>5</v>
      </c>
      <c r="C8" s="1" t="s">
        <v>5</v>
      </c>
      <c r="D8" s="1">
        <v>8.9485684535892762</v>
      </c>
      <c r="E8" s="1">
        <v>19.991521021254488</v>
      </c>
      <c r="F8" s="1">
        <v>23.214422978694888</v>
      </c>
      <c r="G8" s="1">
        <v>23.105310363024465</v>
      </c>
      <c r="H8" s="1">
        <v>75.259822816563116</v>
      </c>
    </row>
    <row r="9" spans="2:8">
      <c r="B9" s="1" t="s">
        <v>6</v>
      </c>
      <c r="C9" s="1" t="s">
        <v>6</v>
      </c>
      <c r="D9" s="1">
        <v>23.762666899529165</v>
      </c>
      <c r="E9" s="1">
        <v>15.322401705329785</v>
      </c>
      <c r="F9" s="1">
        <v>18.440546903974603</v>
      </c>
      <c r="G9" s="1">
        <v>20.55979885234111</v>
      </c>
      <c r="H9" s="1">
        <v>78.085414361174657</v>
      </c>
    </row>
    <row r="10" spans="2:8">
      <c r="B10" s="1" t="s">
        <v>11</v>
      </c>
      <c r="C10" s="1" t="s">
        <v>11</v>
      </c>
      <c r="D10" s="1">
        <v>8.5124692077259621</v>
      </c>
      <c r="E10" s="1">
        <v>19.122451918996092</v>
      </c>
      <c r="F10" s="1">
        <v>24.528452590118171</v>
      </c>
      <c r="G10" s="1">
        <v>26.798018998993729</v>
      </c>
      <c r="H10" s="1">
        <v>78.961392715833952</v>
      </c>
    </row>
    <row r="11" spans="2:8">
      <c r="B11" s="1" t="s">
        <v>1</v>
      </c>
      <c r="C11" s="1" t="s">
        <v>18</v>
      </c>
      <c r="D11" s="1">
        <v>22.464822091065194</v>
      </c>
      <c r="E11" s="1">
        <v>34.527821192360918</v>
      </c>
      <c r="F11" s="1">
        <v>32.024916158885205</v>
      </c>
      <c r="G11" s="1">
        <v>31.465795340522035</v>
      </c>
      <c r="H11" s="1">
        <v>120.48335478283336</v>
      </c>
    </row>
    <row r="12" spans="2:8">
      <c r="B12" s="1" t="s">
        <v>9</v>
      </c>
      <c r="C12" s="1" t="s">
        <v>9</v>
      </c>
      <c r="D12" s="1">
        <v>7.4869291575238055</v>
      </c>
      <c r="E12" s="1">
        <v>36.623554396027146</v>
      </c>
      <c r="F12" s="1">
        <v>36.809875736556556</v>
      </c>
      <c r="G12" s="1">
        <v>42.38139734668858</v>
      </c>
      <c r="H12" s="1">
        <v>123.30175663679609</v>
      </c>
    </row>
    <row r="13" spans="2:8">
      <c r="B13" s="1" t="s">
        <v>8</v>
      </c>
      <c r="C13" s="1" t="s">
        <v>8</v>
      </c>
      <c r="D13" s="1">
        <v>14.336835911498163</v>
      </c>
      <c r="E13" s="1">
        <v>48.743719354697525</v>
      </c>
      <c r="F13" s="1">
        <v>57.12122605117117</v>
      </c>
      <c r="G13" s="1">
        <v>58.047350579071306</v>
      </c>
      <c r="H13" s="1">
        <v>178.24913189643814</v>
      </c>
    </row>
    <row r="14" spans="2:8">
      <c r="B14" s="1" t="s">
        <v>2</v>
      </c>
      <c r="C14" s="1" t="s">
        <v>2</v>
      </c>
      <c r="D14" s="1">
        <v>51.551407111054218</v>
      </c>
      <c r="E14" s="1">
        <v>49.984702555511355</v>
      </c>
      <c r="F14" s="1">
        <v>46.430179348034365</v>
      </c>
      <c r="G14" s="1">
        <v>38.049225927464072</v>
      </c>
      <c r="H14" s="1">
        <v>186.01551494206402</v>
      </c>
    </row>
    <row r="15" spans="2:8">
      <c r="B15" s="1" t="s">
        <v>14</v>
      </c>
      <c r="C15" s="1" t="s">
        <v>21</v>
      </c>
      <c r="D15" s="1">
        <v>22.05230207606996</v>
      </c>
      <c r="E15" s="1">
        <v>52.247123575283851</v>
      </c>
      <c r="F15" s="1">
        <v>54.898934326649602</v>
      </c>
      <c r="G15" s="1">
        <v>68.714238164595443</v>
      </c>
      <c r="H15" s="1">
        <v>197.91259814259888</v>
      </c>
    </row>
    <row r="16" spans="2:8">
      <c r="B16" s="1" t="s">
        <v>7</v>
      </c>
      <c r="C16" s="1" t="s">
        <v>7</v>
      </c>
      <c r="D16" s="1">
        <v>38.011704323833392</v>
      </c>
      <c r="E16" s="1">
        <v>94.47194668211867</v>
      </c>
      <c r="F16" s="1">
        <v>103.78155687071292</v>
      </c>
      <c r="G16" s="1">
        <v>117.18422202601604</v>
      </c>
      <c r="H16" s="1">
        <v>353.449429902681</v>
      </c>
    </row>
    <row r="17" spans="2:8">
      <c r="B17" s="1" t="s">
        <v>3</v>
      </c>
      <c r="C17" s="1" t="s">
        <v>17</v>
      </c>
      <c r="D17" s="1">
        <v>68.319091828231791</v>
      </c>
      <c r="E17" s="1">
        <v>135.7666916781472</v>
      </c>
      <c r="F17" s="1">
        <v>139.69219856966609</v>
      </c>
      <c r="G17" s="1">
        <v>121.60203153681715</v>
      </c>
      <c r="H17" s="1">
        <v>465.38001361286223</v>
      </c>
    </row>
    <row r="20" spans="2:8">
      <c r="C20" s="2" t="s">
        <v>24</v>
      </c>
    </row>
    <row r="21" spans="2:8">
      <c r="C21" s="1" t="s">
        <v>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T21"/>
  <sheetViews>
    <sheetView showGridLines="0" workbookViewId="0">
      <selection activeCell="A20" sqref="A20"/>
    </sheetView>
  </sheetViews>
  <sheetFormatPr defaultRowHeight="12.75"/>
  <cols>
    <col min="2" max="2" width="16" customWidth="1"/>
  </cols>
  <sheetData>
    <row r="2" spans="2:7">
      <c r="C2">
        <v>1970</v>
      </c>
      <c r="D2">
        <v>2000</v>
      </c>
      <c r="E2">
        <v>2030</v>
      </c>
      <c r="F2">
        <v>2050</v>
      </c>
      <c r="G2" t="s">
        <v>25</v>
      </c>
    </row>
    <row r="3" spans="2:7">
      <c r="B3" t="s">
        <v>9</v>
      </c>
      <c r="C3">
        <v>-4.0158706911812088</v>
      </c>
      <c r="D3">
        <v>-1.8079736281923287</v>
      </c>
      <c r="E3">
        <v>3.2030707174706348</v>
      </c>
      <c r="F3">
        <v>5.2453226999144302</v>
      </c>
      <c r="G3">
        <v>2.6245490980115274</v>
      </c>
    </row>
    <row r="4" spans="2:7">
      <c r="B4" t="s">
        <v>10</v>
      </c>
      <c r="C4">
        <v>0.84742141943019622</v>
      </c>
      <c r="D4">
        <v>0.64083158998662493</v>
      </c>
      <c r="E4">
        <v>1.2645424361167488</v>
      </c>
      <c r="F4">
        <v>1.8147575876884565</v>
      </c>
      <c r="G4">
        <v>4.5675530332220262</v>
      </c>
    </row>
    <row r="5" spans="2:7">
      <c r="B5" t="s">
        <v>22</v>
      </c>
      <c r="C5">
        <v>3.9770242538788954</v>
      </c>
      <c r="D5">
        <v>0.2877801484410572</v>
      </c>
      <c r="E5">
        <v>0.2859879252008673</v>
      </c>
      <c r="F5">
        <v>1.433018060529422</v>
      </c>
      <c r="G5">
        <v>5.9838103880502418</v>
      </c>
    </row>
    <row r="6" spans="2:7">
      <c r="B6" t="s">
        <v>6</v>
      </c>
      <c r="C6">
        <v>5.397935687853848</v>
      </c>
      <c r="D6">
        <v>0.47057202277028209</v>
      </c>
      <c r="E6">
        <v>0.53052010499812874</v>
      </c>
      <c r="F6">
        <v>1.0937114539930348</v>
      </c>
      <c r="G6">
        <v>7.4927392696152939</v>
      </c>
    </row>
    <row r="7" spans="2:7">
      <c r="B7" t="s">
        <v>19</v>
      </c>
      <c r="C7">
        <v>0.470468257467277</v>
      </c>
      <c r="D7">
        <v>1.2565140174097296</v>
      </c>
      <c r="E7">
        <v>1.4174120564119905</v>
      </c>
      <c r="F7">
        <v>5.2088803956884933</v>
      </c>
      <c r="G7">
        <v>8.3532747269774905</v>
      </c>
    </row>
    <row r="8" spans="2:7">
      <c r="B8" t="s">
        <v>20</v>
      </c>
      <c r="C8">
        <v>1.3241159126710018</v>
      </c>
      <c r="D8">
        <v>2.119044764416306</v>
      </c>
      <c r="E8">
        <v>2.2277791813755488</v>
      </c>
      <c r="F8">
        <v>3.11989382346643</v>
      </c>
      <c r="G8">
        <v>8.7908336819292874</v>
      </c>
    </row>
    <row r="9" spans="2:7">
      <c r="B9" t="s">
        <v>4</v>
      </c>
      <c r="C9">
        <v>1.9471708800330692</v>
      </c>
      <c r="D9">
        <v>3.0956310741349595</v>
      </c>
      <c r="E9">
        <v>4.4311806985102038</v>
      </c>
      <c r="F9">
        <v>4.9590058365056686</v>
      </c>
      <c r="G9">
        <v>14.432988489183902</v>
      </c>
    </row>
    <row r="10" spans="2:7">
      <c r="B10" t="s">
        <v>18</v>
      </c>
      <c r="C10">
        <v>5.9131981492284638</v>
      </c>
      <c r="D10">
        <v>4.3314271963914512</v>
      </c>
      <c r="E10">
        <v>5.8492850073352587</v>
      </c>
      <c r="F10">
        <v>5.8607316753220928</v>
      </c>
      <c r="G10">
        <v>21.954642028277267</v>
      </c>
    </row>
    <row r="11" spans="2:7">
      <c r="B11" t="s">
        <v>11</v>
      </c>
      <c r="C11">
        <v>0.86177567262462051</v>
      </c>
      <c r="D11">
        <v>4.7099094755785904</v>
      </c>
      <c r="E11">
        <v>10.02780034049507</v>
      </c>
      <c r="F11">
        <v>12.065008438529883</v>
      </c>
      <c r="G11">
        <v>27.664493927228165</v>
      </c>
    </row>
    <row r="12" spans="2:7">
      <c r="B12" t="s">
        <v>8</v>
      </c>
      <c r="C12">
        <v>0.74815555601198458</v>
      </c>
      <c r="D12">
        <v>10.020154983577198</v>
      </c>
      <c r="E12">
        <v>9.9412858304507186</v>
      </c>
      <c r="F12">
        <v>8.2576720011890252</v>
      </c>
      <c r="G12">
        <v>28.967268371228929</v>
      </c>
    </row>
    <row r="13" spans="2:7">
      <c r="B13" t="s">
        <v>5</v>
      </c>
      <c r="C13">
        <v>1.6658059399609477</v>
      </c>
      <c r="D13">
        <v>8.2596963146453248</v>
      </c>
      <c r="E13">
        <v>14.013762306892023</v>
      </c>
      <c r="F13">
        <v>17.698593435336299</v>
      </c>
      <c r="G13">
        <v>41.637857996834597</v>
      </c>
    </row>
    <row r="14" spans="2:7">
      <c r="B14" t="s">
        <v>2</v>
      </c>
      <c r="C14">
        <v>19.417463246249504</v>
      </c>
      <c r="D14">
        <v>7.583223715863026</v>
      </c>
      <c r="E14">
        <v>8.6956845225946058</v>
      </c>
      <c r="F14">
        <v>7.3321598679944131</v>
      </c>
      <c r="G14">
        <v>43.028531352701549</v>
      </c>
    </row>
    <row r="15" spans="2:7">
      <c r="B15" t="s">
        <v>7</v>
      </c>
      <c r="C15">
        <v>8.1472857059104573</v>
      </c>
      <c r="D15">
        <v>27.322868104522833</v>
      </c>
      <c r="E15">
        <v>26.199102124096623</v>
      </c>
      <c r="F15">
        <v>28.313047739961345</v>
      </c>
      <c r="G15">
        <v>89.982303674491263</v>
      </c>
    </row>
    <row r="16" spans="2:7">
      <c r="B16" t="s">
        <v>21</v>
      </c>
      <c r="C16">
        <v>2.0780899395875263</v>
      </c>
      <c r="D16">
        <v>12.57225843704439</v>
      </c>
      <c r="E16">
        <v>51.626256964300588</v>
      </c>
      <c r="F16">
        <v>52.377238334223065</v>
      </c>
      <c r="G16">
        <v>118.65384367515557</v>
      </c>
    </row>
    <row r="17" spans="2:20">
      <c r="B17" t="s">
        <v>17</v>
      </c>
      <c r="C17">
        <v>44.523861615692638</v>
      </c>
      <c r="D17">
        <v>79.519249325461885</v>
      </c>
      <c r="E17">
        <v>79.570588923273604</v>
      </c>
      <c r="F17">
        <v>64.857457976773446</v>
      </c>
      <c r="G17">
        <v>268.4711578412016</v>
      </c>
    </row>
    <row r="20" spans="2:20">
      <c r="B20" s="2" t="s">
        <v>24</v>
      </c>
    </row>
    <row r="21" spans="2:20">
      <c r="B21" s="3" t="s">
        <v>72</v>
      </c>
      <c r="K21" s="3"/>
      <c r="T2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1"/>
  <sheetViews>
    <sheetView showGridLines="0" workbookViewId="0">
      <selection activeCell="C10" sqref="C10"/>
    </sheetView>
  </sheetViews>
  <sheetFormatPr defaultRowHeight="12.75"/>
  <cols>
    <col min="1" max="16384" width="9.33203125" style="1"/>
  </cols>
  <sheetData>
    <row r="1" spans="2:12">
      <c r="C1" s="1" t="s">
        <v>26</v>
      </c>
    </row>
    <row r="3" spans="2:12">
      <c r="B3" s="1" t="s">
        <v>27</v>
      </c>
      <c r="C3" s="1">
        <v>1950</v>
      </c>
      <c r="D3" s="1">
        <v>1970</v>
      </c>
      <c r="E3" s="1">
        <v>2000</v>
      </c>
      <c r="F3" s="1">
        <v>2030</v>
      </c>
      <c r="G3" s="1">
        <v>2050</v>
      </c>
    </row>
    <row r="4" spans="2:12">
      <c r="B4" s="1" t="s">
        <v>28</v>
      </c>
      <c r="C4" s="1">
        <v>0.85537205377400005</v>
      </c>
      <c r="D4" s="1">
        <v>1.260783475</v>
      </c>
      <c r="E4" s="1">
        <v>1.1699070905</v>
      </c>
      <c r="F4" s="1">
        <v>1.0077359729199999</v>
      </c>
      <c r="G4" s="1">
        <v>0.997211028635</v>
      </c>
    </row>
    <row r="5" spans="2:12">
      <c r="B5" s="1" t="s">
        <v>29</v>
      </c>
      <c r="C5" s="1">
        <v>12.060115327799998</v>
      </c>
      <c r="D5" s="1">
        <v>13.893976375100001</v>
      </c>
      <c r="E5" s="1">
        <v>14.591850559700001</v>
      </c>
      <c r="F5" s="1">
        <v>14.833221182999999</v>
      </c>
      <c r="G5" s="1">
        <v>15.613280057100001</v>
      </c>
    </row>
    <row r="6" spans="2:12">
      <c r="B6" s="1" t="s">
        <v>30</v>
      </c>
      <c r="C6" s="1">
        <v>3.7477909935999998</v>
      </c>
      <c r="D6" s="1">
        <v>4.0374792305299998</v>
      </c>
      <c r="E6" s="1">
        <v>5.3470574563100008</v>
      </c>
      <c r="F6" s="1">
        <v>6.4597369468999997</v>
      </c>
      <c r="G6" s="1">
        <v>7.6532649686000003</v>
      </c>
    </row>
    <row r="7" spans="2:12">
      <c r="B7" s="1" t="s">
        <v>31</v>
      </c>
      <c r="C7" s="1">
        <v>1.36083601118</v>
      </c>
      <c r="D7" s="1">
        <v>1.9648729324600001</v>
      </c>
      <c r="E7" s="1">
        <v>2.03706235282</v>
      </c>
      <c r="F7" s="1">
        <v>2.3023055749899997</v>
      </c>
      <c r="G7" s="1">
        <v>2.4382778273600003</v>
      </c>
    </row>
    <row r="8" spans="2:12">
      <c r="B8" s="1" t="s">
        <v>32</v>
      </c>
      <c r="C8" s="1">
        <v>5.7495113692600004</v>
      </c>
      <c r="D8" s="1">
        <v>7.1712747934600003</v>
      </c>
      <c r="E8" s="1">
        <v>10.6605922184</v>
      </c>
      <c r="F8" s="1">
        <v>13.318374045100001</v>
      </c>
      <c r="G8" s="1">
        <v>13.7767543836</v>
      </c>
    </row>
    <row r="10" spans="2:12" ht="15">
      <c r="C10" s="4" t="s">
        <v>74</v>
      </c>
      <c r="L10" s="4"/>
    </row>
    <row r="11" spans="2:12">
      <c r="C11" s="1" t="s">
        <v>33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4:H13"/>
  <sheetViews>
    <sheetView showGridLines="0" workbookViewId="0">
      <selection activeCell="C12" sqref="C12"/>
    </sheetView>
  </sheetViews>
  <sheetFormatPr defaultRowHeight="12.75"/>
  <cols>
    <col min="1" max="16384" width="9.33203125" style="1"/>
  </cols>
  <sheetData>
    <row r="4" spans="3:8">
      <c r="C4" s="1" t="s">
        <v>27</v>
      </c>
      <c r="D4" s="1">
        <v>1950</v>
      </c>
      <c r="E4" s="1">
        <v>1970</v>
      </c>
      <c r="F4" s="1">
        <v>2000</v>
      </c>
      <c r="G4" s="1">
        <v>2030</v>
      </c>
      <c r="H4" s="1">
        <v>2050</v>
      </c>
    </row>
    <row r="5" spans="3:8">
      <c r="C5" s="1" t="s">
        <v>28</v>
      </c>
      <c r="D5" s="1">
        <v>5.8366572483399999E-2</v>
      </c>
      <c r="E5" s="1">
        <v>7.2426230656100002E-2</v>
      </c>
      <c r="F5" s="1">
        <v>6.6515315566500005E-2</v>
      </c>
      <c r="G5" s="1">
        <v>6.6367606710500002E-2</v>
      </c>
      <c r="H5" s="1">
        <v>6.3923400453900006E-2</v>
      </c>
    </row>
    <row r="6" spans="3:8">
      <c r="C6" s="1" t="s">
        <v>29</v>
      </c>
      <c r="D6" s="1">
        <v>0.72619789217399999</v>
      </c>
      <c r="E6" s="1">
        <v>1.0908011387000001</v>
      </c>
      <c r="F6" s="1">
        <v>1.2146771225599999</v>
      </c>
      <c r="G6" s="1">
        <v>1.5534447284799999</v>
      </c>
      <c r="H6" s="1">
        <v>1.7138147567899999</v>
      </c>
    </row>
    <row r="7" spans="3:8">
      <c r="C7" s="1" t="s">
        <v>30</v>
      </c>
      <c r="D7" s="1">
        <v>0.30145707266399996</v>
      </c>
      <c r="E7" s="1">
        <v>0.36792563813200002</v>
      </c>
      <c r="F7" s="1">
        <v>0.85874911622500005</v>
      </c>
      <c r="G7" s="1">
        <v>1.35483155147</v>
      </c>
      <c r="H7" s="1">
        <v>1.54731826567</v>
      </c>
    </row>
    <row r="8" spans="3:8">
      <c r="C8" s="1" t="s">
        <v>31</v>
      </c>
      <c r="D8" s="1">
        <v>0.22519379287400001</v>
      </c>
      <c r="E8" s="1">
        <v>0.46619553127999996</v>
      </c>
      <c r="F8" s="1">
        <v>0.439152152016</v>
      </c>
      <c r="G8" s="1">
        <v>0.53511661505399999</v>
      </c>
      <c r="H8" s="1">
        <v>0.51909288236200002</v>
      </c>
    </row>
    <row r="9" spans="3:8">
      <c r="C9" s="1" t="s">
        <v>32</v>
      </c>
      <c r="D9" s="1">
        <v>0.42531289585799997</v>
      </c>
      <c r="E9" s="1">
        <v>0.632461879299</v>
      </c>
      <c r="F9" s="1">
        <v>1.6518589239300001</v>
      </c>
      <c r="G9" s="1">
        <v>2.8079036361799998</v>
      </c>
      <c r="H9" s="1">
        <v>2.9215440604499996</v>
      </c>
    </row>
    <row r="12" spans="3:8" ht="15">
      <c r="D12" s="4" t="s">
        <v>74</v>
      </c>
    </row>
    <row r="13" spans="3:8">
      <c r="D13" s="1" t="s">
        <v>34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J14"/>
  <sheetViews>
    <sheetView showGridLines="0" workbookViewId="0">
      <selection activeCell="H5" sqref="H5:H6"/>
    </sheetView>
  </sheetViews>
  <sheetFormatPr defaultColWidth="10.6640625" defaultRowHeight="12.75"/>
  <cols>
    <col min="1" max="16384" width="10.6640625" style="5"/>
  </cols>
  <sheetData>
    <row r="2" spans="2:10">
      <c r="D2" s="5" t="s">
        <v>36</v>
      </c>
      <c r="E2" s="5" t="s">
        <v>37</v>
      </c>
      <c r="F2" s="5" t="s">
        <v>38</v>
      </c>
    </row>
    <row r="3" spans="2:10">
      <c r="B3" s="5" t="s">
        <v>39</v>
      </c>
      <c r="C3" s="5">
        <v>1990</v>
      </c>
      <c r="D3" s="6">
        <v>10.12039</v>
      </c>
      <c r="E3" s="6">
        <v>40.06035</v>
      </c>
      <c r="F3" s="6">
        <v>56.418959999999998</v>
      </c>
      <c r="H3" s="6">
        <f>D3+E3+F3+D7+E7+F7</f>
        <v>1040.8478600000001</v>
      </c>
    </row>
    <row r="4" spans="2:10">
      <c r="C4" s="5">
        <v>2010</v>
      </c>
      <c r="D4" s="6">
        <v>3.9947729999999999</v>
      </c>
      <c r="E4" s="6">
        <v>27.418800000000001</v>
      </c>
      <c r="F4" s="6">
        <v>82.150400000000005</v>
      </c>
      <c r="H4" s="6">
        <f>D4+E4+F4+D8+E8+F8</f>
        <v>829.39750800000002</v>
      </c>
    </row>
    <row r="5" spans="2:10">
      <c r="C5" s="5">
        <v>2030</v>
      </c>
      <c r="D5" s="6">
        <v>0</v>
      </c>
      <c r="E5" s="6">
        <v>5.240183</v>
      </c>
      <c r="F5" s="6">
        <v>86.355189999999993</v>
      </c>
      <c r="H5" s="6">
        <f>D5+E5+F5+D9+E9+F9</f>
        <v>445.61783800000001</v>
      </c>
    </row>
    <row r="6" spans="2:10">
      <c r="C6" s="5">
        <v>2050</v>
      </c>
      <c r="D6" s="6">
        <v>0</v>
      </c>
      <c r="E6" s="6">
        <v>0</v>
      </c>
      <c r="F6" s="6">
        <v>69.253380000000007</v>
      </c>
      <c r="H6" s="6">
        <f>D6+E6+F6+D10+E10+F10</f>
        <v>242.354647</v>
      </c>
    </row>
    <row r="7" spans="2:10">
      <c r="B7" s="5" t="s">
        <v>40</v>
      </c>
      <c r="C7" s="5">
        <v>1990</v>
      </c>
      <c r="D7" s="6">
        <v>25.198160000000001</v>
      </c>
      <c r="E7" s="6">
        <v>548.07240000000002</v>
      </c>
      <c r="F7" s="6">
        <v>360.9776</v>
      </c>
    </row>
    <row r="8" spans="2:10">
      <c r="C8" s="5">
        <v>2010</v>
      </c>
      <c r="D8" s="6">
        <v>9.8391350000000006</v>
      </c>
      <c r="E8" s="6">
        <v>297.7396</v>
      </c>
      <c r="F8" s="6">
        <v>408.25479999999999</v>
      </c>
    </row>
    <row r="9" spans="2:10">
      <c r="C9" s="5">
        <v>2030</v>
      </c>
      <c r="D9" s="6">
        <v>1.516615</v>
      </c>
      <c r="E9" s="6">
        <v>31.158750000000001</v>
      </c>
      <c r="F9" s="6">
        <v>321.34710000000001</v>
      </c>
    </row>
    <row r="10" spans="2:10">
      <c r="C10" s="5">
        <v>2050</v>
      </c>
      <c r="D10" s="6">
        <v>0</v>
      </c>
      <c r="E10" s="6">
        <v>2.137467</v>
      </c>
      <c r="F10" s="6">
        <v>170.96379999999999</v>
      </c>
    </row>
    <row r="14" spans="2:10">
      <c r="B14" s="7" t="s">
        <v>41</v>
      </c>
      <c r="J14" s="7"/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G15"/>
  <sheetViews>
    <sheetView showGridLines="0" workbookViewId="0">
      <selection activeCell="G6" sqref="G6:G7"/>
    </sheetView>
  </sheetViews>
  <sheetFormatPr defaultColWidth="10.6640625" defaultRowHeight="12.75"/>
  <cols>
    <col min="1" max="16384" width="10.6640625" style="8"/>
  </cols>
  <sheetData>
    <row r="3" spans="2:7">
      <c r="D3" s="8" t="s">
        <v>36</v>
      </c>
      <c r="E3" s="8" t="s">
        <v>37</v>
      </c>
      <c r="F3" s="8" t="s">
        <v>38</v>
      </c>
    </row>
    <row r="4" spans="2:7">
      <c r="B4" s="8" t="s">
        <v>42</v>
      </c>
      <c r="C4" s="8">
        <v>1990</v>
      </c>
      <c r="D4" s="9">
        <v>34.126260000000002</v>
      </c>
      <c r="E4" s="9">
        <v>318.84859999999998</v>
      </c>
      <c r="F4" s="9">
        <v>165.86189999999999</v>
      </c>
      <c r="G4" s="9">
        <f>D4+E4+F4+D8+E8+F8</f>
        <v>2347.3932399999999</v>
      </c>
    </row>
    <row r="5" spans="2:7">
      <c r="C5" s="8">
        <v>2010</v>
      </c>
      <c r="D5" s="9">
        <v>13.402889999999999</v>
      </c>
      <c r="E5" s="9">
        <v>426.97550000000001</v>
      </c>
      <c r="F5" s="9">
        <v>274.90929999999997</v>
      </c>
      <c r="G5" s="9">
        <f>D5+E5+F5+D9+E9+F9</f>
        <v>2446.18003</v>
      </c>
    </row>
    <row r="6" spans="2:7">
      <c r="C6" s="8">
        <v>2030</v>
      </c>
      <c r="D6" s="9">
        <v>3.9561440000000001</v>
      </c>
      <c r="E6" s="9">
        <v>370.47379999999998</v>
      </c>
      <c r="F6" s="9">
        <v>361.33429999999998</v>
      </c>
      <c r="G6" s="9">
        <f>D6+E6+F6+D10+E10+F10</f>
        <v>2021.9473240000002</v>
      </c>
    </row>
    <row r="7" spans="2:7">
      <c r="C7" s="8">
        <v>2050</v>
      </c>
      <c r="D7" s="9">
        <v>0</v>
      </c>
      <c r="E7" s="9">
        <v>235.91290000000001</v>
      </c>
      <c r="F7" s="9">
        <v>392.15910000000002</v>
      </c>
      <c r="G7" s="9">
        <f>D7+E7+F7+D11+E11+F11</f>
        <v>1360.7324570000001</v>
      </c>
    </row>
    <row r="8" spans="2:7">
      <c r="B8" s="8" t="s">
        <v>35</v>
      </c>
      <c r="C8" s="8">
        <v>1990</v>
      </c>
      <c r="D8" s="9">
        <v>39.59648</v>
      </c>
      <c r="E8" s="9">
        <v>1220.5129999999999</v>
      </c>
      <c r="F8" s="9">
        <v>568.447</v>
      </c>
    </row>
    <row r="9" spans="2:7">
      <c r="C9" s="8">
        <v>2010</v>
      </c>
      <c r="D9" s="9">
        <v>23.129940000000001</v>
      </c>
      <c r="E9" s="9">
        <v>1021.457</v>
      </c>
      <c r="F9" s="9">
        <v>686.30539999999996</v>
      </c>
    </row>
    <row r="10" spans="2:7">
      <c r="C10" s="8">
        <v>2030</v>
      </c>
      <c r="D10" s="9">
        <v>11.45978</v>
      </c>
      <c r="E10" s="9">
        <v>656.44680000000005</v>
      </c>
      <c r="F10" s="9">
        <v>618.27650000000006</v>
      </c>
    </row>
    <row r="11" spans="2:7">
      <c r="C11" s="8">
        <v>2050</v>
      </c>
      <c r="D11" s="9">
        <v>4.2718569999999998</v>
      </c>
      <c r="E11" s="9">
        <v>325.62520000000001</v>
      </c>
      <c r="F11" s="9">
        <v>402.76339999999999</v>
      </c>
    </row>
    <row r="15" spans="2:7" ht="15">
      <c r="C15" s="10" t="s">
        <v>43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Fig4</vt:lpstr>
      <vt:lpstr>Fig7a Effluents of nutrients N</vt:lpstr>
      <vt:lpstr>Fig7b Effluents of nutrients P</vt:lpstr>
      <vt:lpstr>Fig8a N_Surplus</vt:lpstr>
      <vt:lpstr>Fig8b P_surplus</vt:lpstr>
      <vt:lpstr>Fig9a river_export_N</vt:lpstr>
      <vt:lpstr>Fig9b_river_export_P</vt:lpstr>
      <vt:lpstr>Fig12_no_access_impr_water</vt:lpstr>
      <vt:lpstr>Fig13_no_access_sanitation </vt:lpstr>
      <vt:lpstr>Fig16 Water_stress</vt:lpstr>
      <vt:lpstr>Fig17 baseline-accel. access</vt:lpstr>
      <vt:lpstr>Sheet1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rebolledo-gomez_c</dc:creator>
  <cp:lastModifiedBy>Jérôme Cukier</cp:lastModifiedBy>
  <dcterms:created xsi:type="dcterms:W3CDTF">2011-09-21T14:18:53Z</dcterms:created>
  <dcterms:modified xsi:type="dcterms:W3CDTF">2012-03-09T21:43:07Z</dcterms:modified>
</cp:coreProperties>
</file>