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创业板20230903" sheetId="1" r:id="rId1"/>
  </sheets>
  <calcPr calcId="144525"/>
</workbook>
</file>

<file path=xl/sharedStrings.xml><?xml version="1.0" encoding="utf-8"?>
<sst xmlns="http://schemas.openxmlformats.org/spreadsheetml/2006/main" count="1298" uniqueCount="1298">
  <si>
    <t>代码</t>
  </si>
  <si>
    <t>名称</t>
  </si>
  <si>
    <t>流通股(亿)</t>
  </si>
  <si>
    <t>东方财富</t>
  </si>
  <si>
    <t>爱尔眼科</t>
  </si>
  <si>
    <t>温氏股份</t>
  </si>
  <si>
    <t>蓝思科技</t>
  </si>
  <si>
    <t>保力新</t>
  </si>
  <si>
    <t>宁德时代</t>
  </si>
  <si>
    <t>通裕重工</t>
  </si>
  <si>
    <t>碧水源</t>
  </si>
  <si>
    <t>汤姆猫</t>
  </si>
  <si>
    <t>光线传媒</t>
  </si>
  <si>
    <t>红日药业</t>
  </si>
  <si>
    <t>掌趣科技</t>
  </si>
  <si>
    <t>长信科技</t>
  </si>
  <si>
    <t>华谊兄弟</t>
  </si>
  <si>
    <t>宋城演艺</t>
  </si>
  <si>
    <t>海新能科</t>
  </si>
  <si>
    <t>易事特</t>
  </si>
  <si>
    <t>汇川技术</t>
  </si>
  <si>
    <t>蓝色光标</t>
  </si>
  <si>
    <t>网宿科技</t>
  </si>
  <si>
    <t>捷成股份</t>
  </si>
  <si>
    <t>利亚德</t>
  </si>
  <si>
    <t>节能铁汉</t>
  </si>
  <si>
    <t>中金环境</t>
  </si>
  <si>
    <t>亿纬锂能</t>
  </si>
  <si>
    <t>卫宁健康</t>
  </si>
  <si>
    <t>三环集团</t>
  </si>
  <si>
    <t>神州泰岳</t>
  </si>
  <si>
    <t>光环新网</t>
  </si>
  <si>
    <t>欣旺达</t>
  </si>
  <si>
    <t>旋极信息</t>
  </si>
  <si>
    <t>华策影视</t>
  </si>
  <si>
    <t>乐普医疗</t>
  </si>
  <si>
    <t>沃森生物</t>
  </si>
  <si>
    <t>兴源环境</t>
  </si>
  <si>
    <t>高新兴</t>
  </si>
  <si>
    <t>华测检测</t>
  </si>
  <si>
    <t>机器人</t>
  </si>
  <si>
    <t>新研股份</t>
  </si>
  <si>
    <t>华峰超纤</t>
  </si>
  <si>
    <t>先导智能</t>
  </si>
  <si>
    <t>美晨生态</t>
  </si>
  <si>
    <t>天海防务</t>
  </si>
  <si>
    <t>尔康制药</t>
  </si>
  <si>
    <t>康龙化成</t>
  </si>
  <si>
    <t>智飞生物</t>
  </si>
  <si>
    <t>蒙草生态</t>
  </si>
  <si>
    <t>万达信息</t>
  </si>
  <si>
    <t>创业慧康</t>
  </si>
  <si>
    <t>创世纪</t>
  </si>
  <si>
    <t>飞利信</t>
  </si>
  <si>
    <t>华昌达</t>
  </si>
  <si>
    <t>数码视讯</t>
  </si>
  <si>
    <t>聚飞光电</t>
  </si>
  <si>
    <t>东方电热</t>
  </si>
  <si>
    <t>晶盛机电</t>
  </si>
  <si>
    <t>易成新能</t>
  </si>
  <si>
    <t>北信源</t>
  </si>
  <si>
    <t>迈瑞医疗</t>
  </si>
  <si>
    <t>安科生物</t>
  </si>
  <si>
    <t>东岳硅材</t>
  </si>
  <si>
    <t>长盈精密</t>
  </si>
  <si>
    <t>富临精工</t>
  </si>
  <si>
    <t>华仁药业</t>
  </si>
  <si>
    <t>新天科技</t>
  </si>
  <si>
    <t>星源材质</t>
  </si>
  <si>
    <t>金力永磁</t>
  </si>
  <si>
    <t>汤臣倍健</t>
  </si>
  <si>
    <t>阳光电源</t>
  </si>
  <si>
    <t>安控科技</t>
  </si>
  <si>
    <t>向日葵</t>
  </si>
  <si>
    <t>吴通控股</t>
  </si>
  <si>
    <t>合康新能</t>
  </si>
  <si>
    <t>国联水产</t>
  </si>
  <si>
    <t>金通灵</t>
  </si>
  <si>
    <t>锦富技术</t>
  </si>
  <si>
    <t>昆仑万维</t>
  </si>
  <si>
    <t>联创股份</t>
  </si>
  <si>
    <t>朗新科技</t>
  </si>
  <si>
    <t>力源信息</t>
  </si>
  <si>
    <t>海伦哲</t>
  </si>
  <si>
    <t>英唐智控</t>
  </si>
  <si>
    <t>特锐德</t>
  </si>
  <si>
    <t>振东制药</t>
  </si>
  <si>
    <t>芒果超媒</t>
  </si>
  <si>
    <t>五洋停车</t>
  </si>
  <si>
    <t>三川智慧</t>
  </si>
  <si>
    <t>三丰智能</t>
  </si>
  <si>
    <t>亚光科技</t>
  </si>
  <si>
    <t>新诺威</t>
  </si>
  <si>
    <t>福安药业</t>
  </si>
  <si>
    <t>中船应急</t>
  </si>
  <si>
    <t>神农科技</t>
  </si>
  <si>
    <t>开山股份</t>
  </si>
  <si>
    <t>中来股份</t>
  </si>
  <si>
    <t>晶瑞电材</t>
  </si>
  <si>
    <t>汉得信息</t>
  </si>
  <si>
    <t>雅本化学</t>
  </si>
  <si>
    <t>合纵科技</t>
  </si>
  <si>
    <t>天铁股份</t>
  </si>
  <si>
    <t>常山药业</t>
  </si>
  <si>
    <t>宝利国际</t>
  </si>
  <si>
    <t>东方日升</t>
  </si>
  <si>
    <t>东方国信</t>
  </si>
  <si>
    <t>上海凯宝</t>
  </si>
  <si>
    <t>乾照光电</t>
  </si>
  <si>
    <t>纳川股份</t>
  </si>
  <si>
    <t>福石控股</t>
  </si>
  <si>
    <t>科顺股份</t>
  </si>
  <si>
    <t>荃银高科</t>
  </si>
  <si>
    <t>苏交科</t>
  </si>
  <si>
    <t>探路者</t>
  </si>
  <si>
    <t>康泰生物</t>
  </si>
  <si>
    <t>洲明科技</t>
  </si>
  <si>
    <t>胜宏科技</t>
  </si>
  <si>
    <t>云意电气</t>
  </si>
  <si>
    <t>天壕能源</t>
  </si>
  <si>
    <t>思创医惠</t>
  </si>
  <si>
    <t>星辉娱乐</t>
  </si>
  <si>
    <t>百纳千成</t>
  </si>
  <si>
    <t>珈伟新能</t>
  </si>
  <si>
    <t>南都电源</t>
  </si>
  <si>
    <t>麦捷科技</t>
  </si>
  <si>
    <t>信维通信</t>
  </si>
  <si>
    <t>金冠股份</t>
  </si>
  <si>
    <t>奥飞数据</t>
  </si>
  <si>
    <t>光威复材</t>
  </si>
  <si>
    <t>正海磁材</t>
  </si>
  <si>
    <t>莱美药业</t>
  </si>
  <si>
    <t>融捷健康</t>
  </si>
  <si>
    <t>国瓷材料</t>
  </si>
  <si>
    <t>金龙机电</t>
  </si>
  <si>
    <t>华宇软件</t>
  </si>
  <si>
    <t>博晖创新</t>
  </si>
  <si>
    <t>拓尔思</t>
  </si>
  <si>
    <t>天舟文化</t>
  </si>
  <si>
    <t>维尔利</t>
  </si>
  <si>
    <t>润和软件</t>
  </si>
  <si>
    <t>安诺其</t>
  </si>
  <si>
    <t>隆华科技</t>
  </si>
  <si>
    <t>慈星股份</t>
  </si>
  <si>
    <t>鹏鹞环保</t>
  </si>
  <si>
    <t>中汽股份</t>
  </si>
  <si>
    <t>苏奥传感</t>
  </si>
  <si>
    <t>光弘科技</t>
  </si>
  <si>
    <t>中际旭创</t>
  </si>
  <si>
    <t>华灿光电</t>
  </si>
  <si>
    <t>绿盟科技</t>
  </si>
  <si>
    <t>福能东方</t>
  </si>
  <si>
    <t>拉卡拉</t>
  </si>
  <si>
    <t>万顺新材</t>
  </si>
  <si>
    <t>钢研高纳</t>
  </si>
  <si>
    <t>鼎龙股份</t>
  </si>
  <si>
    <t>中集车辆</t>
  </si>
  <si>
    <t>亿联网络</t>
  </si>
  <si>
    <t>美亚柏科</t>
  </si>
  <si>
    <t>秀强股份</t>
  </si>
  <si>
    <t>天能重工</t>
  </si>
  <si>
    <t>嘉寓股份</t>
  </si>
  <si>
    <t>凯利泰</t>
  </si>
  <si>
    <t>大富科技</t>
  </si>
  <si>
    <t>新动力</t>
  </si>
  <si>
    <t>银邦股份</t>
  </si>
  <si>
    <t>航天智装</t>
  </si>
  <si>
    <t>鸿利智汇</t>
  </si>
  <si>
    <t>宇信科技</t>
  </si>
  <si>
    <t>大禹节水</t>
  </si>
  <si>
    <t>电科院</t>
  </si>
  <si>
    <t>新产业</t>
  </si>
  <si>
    <t>恒泰艾普</t>
  </si>
  <si>
    <t>节能国祯</t>
  </si>
  <si>
    <t>宜通世纪</t>
  </si>
  <si>
    <t>运达股份</t>
  </si>
  <si>
    <t>青岛中程</t>
  </si>
  <si>
    <t>赛为智能</t>
  </si>
  <si>
    <t>宜安科技</t>
  </si>
  <si>
    <t>软通动力</t>
  </si>
  <si>
    <t>奥克股份</t>
  </si>
  <si>
    <t>中建环能</t>
  </si>
  <si>
    <t>海峡创新</t>
  </si>
  <si>
    <t>赢时胜</t>
  </si>
  <si>
    <t>欧普康视</t>
  </si>
  <si>
    <t>巴安水务</t>
  </si>
  <si>
    <t>翰宇药业</t>
  </si>
  <si>
    <t>中文在线</t>
  </si>
  <si>
    <t>海兰信</t>
  </si>
  <si>
    <t>香雪制药</t>
  </si>
  <si>
    <t>泰胜风能</t>
  </si>
  <si>
    <t>富春股份</t>
  </si>
  <si>
    <t>永清环保</t>
  </si>
  <si>
    <t>航宇微</t>
  </si>
  <si>
    <t>捷捷微电</t>
  </si>
  <si>
    <t>盈康生命</t>
  </si>
  <si>
    <t>易华录</t>
  </si>
  <si>
    <t>鲍斯股份</t>
  </si>
  <si>
    <t>荣科科技</t>
  </si>
  <si>
    <t>立方数科</t>
  </si>
  <si>
    <t>凯普生物</t>
  </si>
  <si>
    <t>科大智能</t>
  </si>
  <si>
    <t>中科电气</t>
  </si>
  <si>
    <t>全通教育</t>
  </si>
  <si>
    <t>永利股份</t>
  </si>
  <si>
    <t>斯莱克</t>
  </si>
  <si>
    <t>上海瀚讯</t>
  </si>
  <si>
    <t>银江技术</t>
  </si>
  <si>
    <t>佳云科技</t>
  </si>
  <si>
    <t>万邦达</t>
  </si>
  <si>
    <t>中科环保</t>
  </si>
  <si>
    <t>天龙集团</t>
  </si>
  <si>
    <t>孩子王</t>
  </si>
  <si>
    <t>新易盛</t>
  </si>
  <si>
    <t>长亮科技</t>
  </si>
  <si>
    <t>华宝股份</t>
  </si>
  <si>
    <t>博思软件</t>
  </si>
  <si>
    <t>中海达</t>
  </si>
  <si>
    <t>立华股份</t>
  </si>
  <si>
    <t>佐力药业</t>
  </si>
  <si>
    <t>双杰电气</t>
  </si>
  <si>
    <t>中航电测</t>
  </si>
  <si>
    <t>赛微电子</t>
  </si>
  <si>
    <t>精准信息</t>
  </si>
  <si>
    <t>名家汇</t>
  </si>
  <si>
    <t>瑞丰光电</t>
  </si>
  <si>
    <t>泰格医药</t>
  </si>
  <si>
    <t>国民技术</t>
  </si>
  <si>
    <t>旗天科技</t>
  </si>
  <si>
    <t>东富龙</t>
  </si>
  <si>
    <t>振芯科技</t>
  </si>
  <si>
    <t>佳讯飞鸿</t>
  </si>
  <si>
    <t>晨曦航空</t>
  </si>
  <si>
    <t>世纪鼎利</t>
  </si>
  <si>
    <t>回天新材</t>
  </si>
  <si>
    <t>天华新能</t>
  </si>
  <si>
    <t>富瑞特装</t>
  </si>
  <si>
    <t>金龙鱼</t>
  </si>
  <si>
    <t>花园生物</t>
  </si>
  <si>
    <t>扬杰科技</t>
  </si>
  <si>
    <t>天源迪科</t>
  </si>
  <si>
    <t>新宙邦</t>
  </si>
  <si>
    <t>任子行</t>
  </si>
  <si>
    <t>美联新材</t>
  </si>
  <si>
    <t>金信诺</t>
  </si>
  <si>
    <t>汇金股份</t>
  </si>
  <si>
    <t>三角防务</t>
  </si>
  <si>
    <t>华平股份</t>
  </si>
  <si>
    <t>四方精创</t>
  </si>
  <si>
    <t>顺网科技</t>
  </si>
  <si>
    <t>楚天科技</t>
  </si>
  <si>
    <t>立中集团</t>
  </si>
  <si>
    <t>联建光电</t>
  </si>
  <si>
    <t>飞凯材料</t>
  </si>
  <si>
    <t>赢合科技</t>
  </si>
  <si>
    <t>中电环保</t>
  </si>
  <si>
    <t>麦克奥迪</t>
  </si>
  <si>
    <t>东宝生物</t>
  </si>
  <si>
    <t>世纪瑞尔</t>
  </si>
  <si>
    <t>南大光电</t>
  </si>
  <si>
    <t>龙源技术</t>
  </si>
  <si>
    <t>银之杰</t>
  </si>
  <si>
    <t>健帆生物</t>
  </si>
  <si>
    <t>数字政通</t>
  </si>
  <si>
    <t>锐科激光</t>
  </si>
  <si>
    <t>青松股份</t>
  </si>
  <si>
    <t>恒信东方</t>
  </si>
  <si>
    <t>全志科技</t>
  </si>
  <si>
    <t>苏试试验</t>
  </si>
  <si>
    <t>鹏翎股份</t>
  </si>
  <si>
    <t>迪安诊断</t>
  </si>
  <si>
    <t>创意信息</t>
  </si>
  <si>
    <t>润欣科技</t>
  </si>
  <si>
    <t>鼎汉技术</t>
  </si>
  <si>
    <t>博腾股份</t>
  </si>
  <si>
    <t>睿智医药</t>
  </si>
  <si>
    <t>迈克生物</t>
  </si>
  <si>
    <t>华力创通</t>
  </si>
  <si>
    <t>通源石油</t>
  </si>
  <si>
    <t>广和通</t>
  </si>
  <si>
    <t>海达股份</t>
  </si>
  <si>
    <t>北陆药业</t>
  </si>
  <si>
    <t>浩云科技</t>
  </si>
  <si>
    <t>正丹股份</t>
  </si>
  <si>
    <t>当升科技</t>
  </si>
  <si>
    <t>道氏技术</t>
  </si>
  <si>
    <t>先河环保</t>
  </si>
  <si>
    <t>森远股份</t>
  </si>
  <si>
    <t>我武生物</t>
  </si>
  <si>
    <t>南风股份</t>
  </si>
  <si>
    <t>英科医疗</t>
  </si>
  <si>
    <t>溢多利</t>
  </si>
  <si>
    <t>金力泰</t>
  </si>
  <si>
    <t>菲利华</t>
  </si>
  <si>
    <t>迦南科技</t>
  </si>
  <si>
    <t>阿尔特</t>
  </si>
  <si>
    <t>朗源股份</t>
  </si>
  <si>
    <t>舒泰神</t>
  </si>
  <si>
    <t>华鹏飞</t>
  </si>
  <si>
    <t>精锻科技</t>
  </si>
  <si>
    <t>弘信电子</t>
  </si>
  <si>
    <t>九洲集团</t>
  </si>
  <si>
    <t>恒华科技</t>
  </si>
  <si>
    <t>三诺生物</t>
  </si>
  <si>
    <t>银禧科技</t>
  </si>
  <si>
    <t>聚光科技</t>
  </si>
  <si>
    <t>长川科技</t>
  </si>
  <si>
    <t>圣邦股份</t>
  </si>
  <si>
    <t>富祥药业</t>
  </si>
  <si>
    <t>高伟达</t>
  </si>
  <si>
    <t>新宁物流</t>
  </si>
  <si>
    <t>华测导航</t>
  </si>
  <si>
    <t>卓胜微</t>
  </si>
  <si>
    <t>新雷能</t>
  </si>
  <si>
    <t>超频三</t>
  </si>
  <si>
    <t>运达科技</t>
  </si>
  <si>
    <t>硕贝德</t>
  </si>
  <si>
    <t>华民股份</t>
  </si>
  <si>
    <t>香农芯创</t>
  </si>
  <si>
    <t>东土科技</t>
  </si>
  <si>
    <t>佳士科技</t>
  </si>
  <si>
    <t>康芝药业</t>
  </si>
  <si>
    <t>华星创业</t>
  </si>
  <si>
    <t>东方通</t>
  </si>
  <si>
    <t>超图软件</t>
  </si>
  <si>
    <t>和晶科技</t>
  </si>
  <si>
    <t>彩讯股份</t>
  </si>
  <si>
    <t>开立医疗</t>
  </si>
  <si>
    <t>开能健康</t>
  </si>
  <si>
    <t>晨光生物</t>
  </si>
  <si>
    <t>九强生物</t>
  </si>
  <si>
    <t>博雅生物</t>
  </si>
  <si>
    <t>天喻信息</t>
  </si>
  <si>
    <t>GQY视讯</t>
  </si>
  <si>
    <t>中简科技</t>
  </si>
  <si>
    <t>中环装备</t>
  </si>
  <si>
    <t>伊之密</t>
  </si>
  <si>
    <t>高盟新材</t>
  </si>
  <si>
    <t>炬华科技</t>
  </si>
  <si>
    <t>赛摩智能</t>
  </si>
  <si>
    <t>润泽科技</t>
  </si>
  <si>
    <t>利德曼</t>
  </si>
  <si>
    <t>先锋新材</t>
  </si>
  <si>
    <t>华致酒行</t>
  </si>
  <si>
    <t>贝达药业</t>
  </si>
  <si>
    <t>天银机电</t>
  </si>
  <si>
    <t>北京君正</t>
  </si>
  <si>
    <t>华大基因</t>
  </si>
  <si>
    <t>雪榕生物</t>
  </si>
  <si>
    <t>光韵达</t>
  </si>
  <si>
    <t>汉宇集团</t>
  </si>
  <si>
    <t>新国都</t>
  </si>
  <si>
    <t>中元股份</t>
  </si>
  <si>
    <t>经纬辉开</t>
  </si>
  <si>
    <t>指南针</t>
  </si>
  <si>
    <t>日科化学</t>
  </si>
  <si>
    <t>科蓝软件</t>
  </si>
  <si>
    <t>天和防务</t>
  </si>
  <si>
    <t>天瑞仪器</t>
  </si>
  <si>
    <t>盛天网络</t>
  </si>
  <si>
    <t>艾德生物</t>
  </si>
  <si>
    <t>金明精机</t>
  </si>
  <si>
    <t>新开普</t>
  </si>
  <si>
    <t>唐德影视</t>
  </si>
  <si>
    <t>东杰智能</t>
  </si>
  <si>
    <t>阳谷华泰</t>
  </si>
  <si>
    <t>博世科</t>
  </si>
  <si>
    <t>玉禾田</t>
  </si>
  <si>
    <t>派生科技</t>
  </si>
  <si>
    <t>双林股份</t>
  </si>
  <si>
    <t>迪森股份</t>
  </si>
  <si>
    <t>中创环保</t>
  </si>
  <si>
    <t>金卡智能</t>
  </si>
  <si>
    <t>中能电气</t>
  </si>
  <si>
    <t>聚灿光电</t>
  </si>
  <si>
    <t>易联众</t>
  </si>
  <si>
    <t>四方达</t>
  </si>
  <si>
    <t>强力新材</t>
  </si>
  <si>
    <t>迪普科技</t>
  </si>
  <si>
    <t>中环环保</t>
  </si>
  <si>
    <t>幸福蓝海</t>
  </si>
  <si>
    <t>钢研纳克</t>
  </si>
  <si>
    <t>佳创视讯</t>
  </si>
  <si>
    <t>依米康</t>
  </si>
  <si>
    <t>浩丰科技</t>
  </si>
  <si>
    <t>正业科技</t>
  </si>
  <si>
    <t>同有科技</t>
  </si>
  <si>
    <t>三五互联</t>
  </si>
  <si>
    <t>中科创达</t>
  </si>
  <si>
    <t>通光线缆</t>
  </si>
  <si>
    <t>元力股份</t>
  </si>
  <si>
    <t>每日互动</t>
  </si>
  <si>
    <t>飞力达</t>
  </si>
  <si>
    <t>天孚通信</t>
  </si>
  <si>
    <t>贝斯美</t>
  </si>
  <si>
    <t>金城医药</t>
  </si>
  <si>
    <t>鹏辉能源</t>
  </si>
  <si>
    <t>三鑫医疗</t>
  </si>
  <si>
    <t>水羊股份</t>
  </si>
  <si>
    <t>首都在线</t>
  </si>
  <si>
    <t>电连技术</t>
  </si>
  <si>
    <t>长药控股</t>
  </si>
  <si>
    <t>开尔新材</t>
  </si>
  <si>
    <t>中泰股份</t>
  </si>
  <si>
    <t>移为通信</t>
  </si>
  <si>
    <t>宝通科技</t>
  </si>
  <si>
    <t>中旗股份</t>
  </si>
  <si>
    <t>厚普股份</t>
  </si>
  <si>
    <t>银信科技</t>
  </si>
  <si>
    <t>理邦仪器</t>
  </si>
  <si>
    <t>中颖电子</t>
  </si>
  <si>
    <t>建新股份</t>
  </si>
  <si>
    <t>金石亚药</t>
  </si>
  <si>
    <t>华伍股份</t>
  </si>
  <si>
    <t>东软载波</t>
  </si>
  <si>
    <t>硅宝科技</t>
  </si>
  <si>
    <t>海联讯</t>
  </si>
  <si>
    <t>兆日科技</t>
  </si>
  <si>
    <t>瑞普生物</t>
  </si>
  <si>
    <t>万孚生物</t>
  </si>
  <si>
    <t>万里马</t>
  </si>
  <si>
    <t>安居宝</t>
  </si>
  <si>
    <t>佳禾智能</t>
  </si>
  <si>
    <t>海默科技</t>
  </si>
  <si>
    <t>中亚股份</t>
  </si>
  <si>
    <t>华自科技</t>
  </si>
  <si>
    <t>商络电子</t>
  </si>
  <si>
    <t>吉峰科技</t>
  </si>
  <si>
    <t>世纪天鸿</t>
  </si>
  <si>
    <t>设研院</t>
  </si>
  <si>
    <t>普利制药</t>
  </si>
  <si>
    <t>锦浪科技</t>
  </si>
  <si>
    <t>昌红科技</t>
  </si>
  <si>
    <t>景嘉微</t>
  </si>
  <si>
    <t>瑞凌股份</t>
  </si>
  <si>
    <t>飞荣达</t>
  </si>
  <si>
    <t>贝斯特</t>
  </si>
  <si>
    <t>科泰电源</t>
  </si>
  <si>
    <t>锦鸡股份</t>
  </si>
  <si>
    <t>江苏雷利</t>
  </si>
  <si>
    <t>赛意信息</t>
  </si>
  <si>
    <t>昇辉科技</t>
  </si>
  <si>
    <t>北鼎股份</t>
  </si>
  <si>
    <t>七彩化学</t>
  </si>
  <si>
    <t>优博讯</t>
  </si>
  <si>
    <t>星徽股份</t>
  </si>
  <si>
    <t>长荣股份</t>
  </si>
  <si>
    <t>中光防雷</t>
  </si>
  <si>
    <t>佳发教育</t>
  </si>
  <si>
    <t>天玑科技</t>
  </si>
  <si>
    <t>金现代</t>
  </si>
  <si>
    <t>上海钢联</t>
  </si>
  <si>
    <t>易点天下</t>
  </si>
  <si>
    <t>温州宏丰</t>
  </si>
  <si>
    <t>津膜科技</t>
  </si>
  <si>
    <t>蓝晓科技</t>
  </si>
  <si>
    <t>天晟新材</t>
  </si>
  <si>
    <t>陇神戎发</t>
  </si>
  <si>
    <t>亿通科技</t>
  </si>
  <si>
    <t>怡合达</t>
  </si>
  <si>
    <t>乐歌股份</t>
  </si>
  <si>
    <t>汉邦高科</t>
  </si>
  <si>
    <t>中船汉光</t>
  </si>
  <si>
    <t>濮阳惠成</t>
  </si>
  <si>
    <t>农尚环境</t>
  </si>
  <si>
    <t>同和药业</t>
  </si>
  <si>
    <t>明阳电路</t>
  </si>
  <si>
    <t>雪浪环境</t>
  </si>
  <si>
    <t>中伟股份</t>
  </si>
  <si>
    <t>电声股份</t>
  </si>
  <si>
    <t>拓斯达</t>
  </si>
  <si>
    <t>新开源</t>
  </si>
  <si>
    <t>中科信息</t>
  </si>
  <si>
    <t>图南股份</t>
  </si>
  <si>
    <t>汉威科技</t>
  </si>
  <si>
    <t>富邦股份</t>
  </si>
  <si>
    <t>惠伦晶体</t>
  </si>
  <si>
    <t>恒实科技</t>
  </si>
  <si>
    <t>三只松鼠</t>
  </si>
  <si>
    <t>蓝英装备</t>
  </si>
  <si>
    <t>万凯新材</t>
  </si>
  <si>
    <t>美畅股份</t>
  </si>
  <si>
    <t>凯伦股份</t>
  </si>
  <si>
    <t>新莱应材</t>
  </si>
  <si>
    <t>上海新阳</t>
  </si>
  <si>
    <t>美康生物</t>
  </si>
  <si>
    <t>科翔股份</t>
  </si>
  <si>
    <t>赛升药业</t>
  </si>
  <si>
    <t>捷佳伟创</t>
  </si>
  <si>
    <t>深信服</t>
  </si>
  <si>
    <t>高澜股份</t>
  </si>
  <si>
    <t>寒锐钴业</t>
  </si>
  <si>
    <t>雷曼光电</t>
  </si>
  <si>
    <t>同花顺</t>
  </si>
  <si>
    <t>吉大通信</t>
  </si>
  <si>
    <t>思特奇</t>
  </si>
  <si>
    <t>博济医药</t>
  </si>
  <si>
    <t>阳普医疗</t>
  </si>
  <si>
    <t>金盾股份</t>
  </si>
  <si>
    <t>智云股份</t>
  </si>
  <si>
    <t>泰恩康</t>
  </si>
  <si>
    <t>鼎捷软件</t>
  </si>
  <si>
    <t>华大九天</t>
  </si>
  <si>
    <t>斯迪克</t>
  </si>
  <si>
    <t>冠昊生物</t>
  </si>
  <si>
    <t>聆达股份</t>
  </si>
  <si>
    <t>数字认证</t>
  </si>
  <si>
    <t>和仁科技</t>
  </si>
  <si>
    <t>首华燃气</t>
  </si>
  <si>
    <t>中青宝</t>
  </si>
  <si>
    <t>上能电气</t>
  </si>
  <si>
    <t>永贵电器</t>
  </si>
  <si>
    <t>诚益通</t>
  </si>
  <si>
    <t>天阳科技</t>
  </si>
  <si>
    <t>朗玛信息</t>
  </si>
  <si>
    <t>先进数通</t>
  </si>
  <si>
    <t>迪瑞医疗</t>
  </si>
  <si>
    <t>古鳌科技</t>
  </si>
  <si>
    <t>立昂技术</t>
  </si>
  <si>
    <t>海伦钢琴</t>
  </si>
  <si>
    <t>新元科技</t>
  </si>
  <si>
    <t>梅安森</t>
  </si>
  <si>
    <t>德方纳米</t>
  </si>
  <si>
    <t>广哈通信</t>
  </si>
  <si>
    <t>宇瞳光学</t>
  </si>
  <si>
    <t>盛弘股份</t>
  </si>
  <si>
    <t>新美星</t>
  </si>
  <si>
    <t>长海股份</t>
  </si>
  <si>
    <t>国瑞科技</t>
  </si>
  <si>
    <t>天源环保</t>
  </si>
  <si>
    <t>达刚控股</t>
  </si>
  <si>
    <t>飞天诚信</t>
  </si>
  <si>
    <t>新晨科技</t>
  </si>
  <si>
    <t>中威电子</t>
  </si>
  <si>
    <t>光库科技</t>
  </si>
  <si>
    <t>劲拓股份</t>
  </si>
  <si>
    <t>森霸传感</t>
  </si>
  <si>
    <t>博汇股份</t>
  </si>
  <si>
    <t>上海艾录</t>
  </si>
  <si>
    <t>航新科技</t>
  </si>
  <si>
    <t>龙利得</t>
  </si>
  <si>
    <t>台基股份</t>
  </si>
  <si>
    <t>中辰股份</t>
  </si>
  <si>
    <t>光力科技</t>
  </si>
  <si>
    <t>扬帆新材</t>
  </si>
  <si>
    <t>晓程科技</t>
  </si>
  <si>
    <t>科大国创</t>
  </si>
  <si>
    <t>裕兴股份</t>
  </si>
  <si>
    <t>辰安科技</t>
  </si>
  <si>
    <t>新强联</t>
  </si>
  <si>
    <t>新媒股份</t>
  </si>
  <si>
    <t>银河磁体</t>
  </si>
  <si>
    <t>惠云钛业</t>
  </si>
  <si>
    <t>新余国科</t>
  </si>
  <si>
    <t>力星股份</t>
  </si>
  <si>
    <t>福瑞股份</t>
  </si>
  <si>
    <t>万通智控</t>
  </si>
  <si>
    <t>艾比森</t>
  </si>
  <si>
    <t>铜冠铜箔</t>
  </si>
  <si>
    <t>博创科技</t>
  </si>
  <si>
    <t>激智科技</t>
  </si>
  <si>
    <t>延江股份</t>
  </si>
  <si>
    <t>凯发电气</t>
  </si>
  <si>
    <t>大烨智能</t>
  </si>
  <si>
    <t>一品红</t>
  </si>
  <si>
    <t>西菱动力</t>
  </si>
  <si>
    <t>仟源医药</t>
  </si>
  <si>
    <t>川宁生物</t>
  </si>
  <si>
    <t>江龙船艇</t>
  </si>
  <si>
    <t>贝仕达克</t>
  </si>
  <si>
    <t>科德教育</t>
  </si>
  <si>
    <t>华润材料</t>
  </si>
  <si>
    <t>汉嘉设计</t>
  </si>
  <si>
    <t>万讯自控</t>
  </si>
  <si>
    <t>潜能恒信</t>
  </si>
  <si>
    <t>三联虹普</t>
  </si>
  <si>
    <t>英飞特</t>
  </si>
  <si>
    <t>德艺文创</t>
  </si>
  <si>
    <t>科隆股份</t>
  </si>
  <si>
    <t>世名科技</t>
  </si>
  <si>
    <t>贝泰妮</t>
  </si>
  <si>
    <t>富瀚微</t>
  </si>
  <si>
    <t>富满微</t>
  </si>
  <si>
    <t>安利股份</t>
  </si>
  <si>
    <t>金刚光伏</t>
  </si>
  <si>
    <t>天邑股份</t>
  </si>
  <si>
    <t>光莆股份</t>
  </si>
  <si>
    <t>利安隆</t>
  </si>
  <si>
    <t>九典制药</t>
  </si>
  <si>
    <t>宏达电子</t>
  </si>
  <si>
    <t>瑞泰新材</t>
  </si>
  <si>
    <t>雄塑科技</t>
  </si>
  <si>
    <t>朗科智能</t>
  </si>
  <si>
    <t>西部牧业</t>
  </si>
  <si>
    <t>昊志机电</t>
  </si>
  <si>
    <t>宝莱特</t>
  </si>
  <si>
    <t>锐奇股份</t>
  </si>
  <si>
    <t>国科微</t>
  </si>
  <si>
    <t>震安科技</t>
  </si>
  <si>
    <t>壹网壹创</t>
  </si>
  <si>
    <t>天宇股份</t>
  </si>
  <si>
    <t>蠡湖股份</t>
  </si>
  <si>
    <t>江丰电子</t>
  </si>
  <si>
    <t>精测电子</t>
  </si>
  <si>
    <t>协创数据</t>
  </si>
  <si>
    <t>新城市</t>
  </si>
  <si>
    <t>中粮科工</t>
  </si>
  <si>
    <t>方直科技</t>
  </si>
  <si>
    <t>宝色股份</t>
  </si>
  <si>
    <t>全信股份</t>
  </si>
  <si>
    <t>苏大维格</t>
  </si>
  <si>
    <t>法本信息</t>
  </si>
  <si>
    <t>康泰医学</t>
  </si>
  <si>
    <t>智动力</t>
  </si>
  <si>
    <t>联合光电</t>
  </si>
  <si>
    <t>中密控股</t>
  </si>
  <si>
    <t>乐凯新材</t>
  </si>
  <si>
    <t>神思电子</t>
  </si>
  <si>
    <t>科锐国际</t>
  </si>
  <si>
    <t>新劲刚</t>
  </si>
  <si>
    <t>维业股份</t>
  </si>
  <si>
    <t>科创信息</t>
  </si>
  <si>
    <t>汇金科技</t>
  </si>
  <si>
    <t>谱尼测试</t>
  </si>
  <si>
    <t>会畅通讯</t>
  </si>
  <si>
    <t>太辰光</t>
  </si>
  <si>
    <t>天利科技</t>
  </si>
  <si>
    <t>信息发展</t>
  </si>
  <si>
    <t>科拓生物</t>
  </si>
  <si>
    <t>盛讯达</t>
  </si>
  <si>
    <t>长盛轴承</t>
  </si>
  <si>
    <t>和顺电气</t>
  </si>
  <si>
    <t>矩子科技</t>
  </si>
  <si>
    <t>迈为股份</t>
  </si>
  <si>
    <t>中信出版</t>
  </si>
  <si>
    <t>戴维医疗</t>
  </si>
  <si>
    <t>中铁装配</t>
  </si>
  <si>
    <t>瑞丰高材</t>
  </si>
  <si>
    <t>科信技术</t>
  </si>
  <si>
    <t>稳健医疗</t>
  </si>
  <si>
    <t>科恒股份</t>
  </si>
  <si>
    <t>永福股份</t>
  </si>
  <si>
    <t>中富通</t>
  </si>
  <si>
    <t>今天国际</t>
  </si>
  <si>
    <t>山河药辅</t>
  </si>
  <si>
    <t>隆华新材</t>
  </si>
  <si>
    <t>派瑞股份</t>
  </si>
  <si>
    <t>金雷股份</t>
  </si>
  <si>
    <t>安车检测</t>
  </si>
  <si>
    <t>三德科技</t>
  </si>
  <si>
    <t>中石科技</t>
  </si>
  <si>
    <t>朗科科技</t>
  </si>
  <si>
    <t>智莱科技</t>
  </si>
  <si>
    <t>安达维尔</t>
  </si>
  <si>
    <t>正海生物</t>
  </si>
  <si>
    <t>久之洋</t>
  </si>
  <si>
    <t>兰卫医学</t>
  </si>
  <si>
    <t>美瑞新材</t>
  </si>
  <si>
    <t>沪宁股份</t>
  </si>
  <si>
    <t>清水源</t>
  </si>
  <si>
    <t>爱乐达</t>
  </si>
  <si>
    <t>川环科技</t>
  </si>
  <si>
    <t>华瑞股份</t>
  </si>
  <si>
    <t>酷特智能</t>
  </si>
  <si>
    <t>瑞丰新材</t>
  </si>
  <si>
    <t>安科瑞</t>
  </si>
  <si>
    <t>海川智能</t>
  </si>
  <si>
    <t>格林精密</t>
  </si>
  <si>
    <t>隆盛科技</t>
  </si>
  <si>
    <t>英搏尔</t>
  </si>
  <si>
    <t>岱勒新材</t>
  </si>
  <si>
    <t>横河精密</t>
  </si>
  <si>
    <t>铭利达</t>
  </si>
  <si>
    <t>华中数控</t>
  </si>
  <si>
    <t>药石科技</t>
  </si>
  <si>
    <t>创源股份</t>
  </si>
  <si>
    <t>科新机电</t>
  </si>
  <si>
    <t>三六五网</t>
  </si>
  <si>
    <t>帝尔激光</t>
  </si>
  <si>
    <t>赛托生物</t>
  </si>
  <si>
    <t>利和兴</t>
  </si>
  <si>
    <t>腾远钴业</t>
  </si>
  <si>
    <t>迅游科技</t>
  </si>
  <si>
    <t>力合科技</t>
  </si>
  <si>
    <t>川金诺</t>
  </si>
  <si>
    <t>启迪设计</t>
  </si>
  <si>
    <t>佩蒂股份</t>
  </si>
  <si>
    <t>初灵信息</t>
  </si>
  <si>
    <t>必创科技</t>
  </si>
  <si>
    <t>科思股份</t>
  </si>
  <si>
    <t>冰川网络</t>
  </si>
  <si>
    <t>晨化股份</t>
  </si>
  <si>
    <t>紫天科技</t>
  </si>
  <si>
    <t>蓝海华腾</t>
  </si>
  <si>
    <t>诚迈科技</t>
  </si>
  <si>
    <t>泉为科技</t>
  </si>
  <si>
    <t>奥联电子</t>
  </si>
  <si>
    <t>宣亚国际</t>
  </si>
  <si>
    <t>三雄极光</t>
  </si>
  <si>
    <t>领湃科技</t>
  </si>
  <si>
    <t>乐心医疗</t>
  </si>
  <si>
    <t>华凯易佰</t>
  </si>
  <si>
    <t>远方信息</t>
  </si>
  <si>
    <t>铂科新材</t>
  </si>
  <si>
    <t>友讯达</t>
  </si>
  <si>
    <t>顶固集创</t>
  </si>
  <si>
    <t>通合科技</t>
  </si>
  <si>
    <t>中孚信息</t>
  </si>
  <si>
    <t>圣元环保</t>
  </si>
  <si>
    <t>电工合金</t>
  </si>
  <si>
    <t>仙乐健康</t>
  </si>
  <si>
    <t>太龙股份</t>
  </si>
  <si>
    <t>安克创新</t>
  </si>
  <si>
    <t>力诺特玻</t>
  </si>
  <si>
    <t>德尔股份</t>
  </si>
  <si>
    <t>飞鹿股份</t>
  </si>
  <si>
    <t>精研科技</t>
  </si>
  <si>
    <t>新特电气</t>
  </si>
  <si>
    <t>美力科技</t>
  </si>
  <si>
    <t>建科院</t>
  </si>
  <si>
    <t>华利集团</t>
  </si>
  <si>
    <t>深城交</t>
  </si>
  <si>
    <t>熙菱信息</t>
  </si>
  <si>
    <t>海能实业</t>
  </si>
  <si>
    <t>爱司凯</t>
  </si>
  <si>
    <t>容大感光</t>
  </si>
  <si>
    <t>创业黑马</t>
  </si>
  <si>
    <t>胜蓝股份</t>
  </si>
  <si>
    <t>狄耐克</t>
  </si>
  <si>
    <t>华兰疫苗</t>
  </si>
  <si>
    <t>华图山鼎</t>
  </si>
  <si>
    <t>凯盛新材</t>
  </si>
  <si>
    <t>火星人</t>
  </si>
  <si>
    <t>正元智慧</t>
  </si>
  <si>
    <t>测绘股份</t>
  </si>
  <si>
    <t>康斯特</t>
  </si>
  <si>
    <t>透景生命</t>
  </si>
  <si>
    <t>国林科技</t>
  </si>
  <si>
    <t>怡达股份</t>
  </si>
  <si>
    <t>广信材料</t>
  </si>
  <si>
    <t>恒锋工具</t>
  </si>
  <si>
    <t>华铭智能</t>
  </si>
  <si>
    <t>光智科技</t>
  </si>
  <si>
    <t>隆利科技</t>
  </si>
  <si>
    <t>华融化学</t>
  </si>
  <si>
    <t>汇中股份</t>
  </si>
  <si>
    <t>广生堂</t>
  </si>
  <si>
    <t>泰和科技</t>
  </si>
  <si>
    <t>聚杰微纤</t>
  </si>
  <si>
    <t>开润股份</t>
  </si>
  <si>
    <t>雷电微力</t>
  </si>
  <si>
    <t>湖南裕能</t>
  </si>
  <si>
    <t>金鹰重工</t>
  </si>
  <si>
    <t>东箭科技</t>
  </si>
  <si>
    <t>广联航空</t>
  </si>
  <si>
    <t>力量钻石</t>
  </si>
  <si>
    <t>雄帝科技</t>
  </si>
  <si>
    <t>尚品宅配</t>
  </si>
  <si>
    <t>欣天科技</t>
  </si>
  <si>
    <t>百邦科技</t>
  </si>
  <si>
    <t>民德电子</t>
  </si>
  <si>
    <t>万集科技</t>
  </si>
  <si>
    <t>海顺新材</t>
  </si>
  <si>
    <t>安硕信息</t>
  </si>
  <si>
    <t>杭州高新</t>
  </si>
  <si>
    <t>海波重科</t>
  </si>
  <si>
    <t>威唐工业</t>
  </si>
  <si>
    <t>倍杰特</t>
  </si>
  <si>
    <t>德迈仕</t>
  </si>
  <si>
    <t>万马科技</t>
  </si>
  <si>
    <t>深水海纳</t>
  </si>
  <si>
    <t>中红医疗</t>
  </si>
  <si>
    <t>神宇股份</t>
  </si>
  <si>
    <t>锐新科技</t>
  </si>
  <si>
    <t>海特生物</t>
  </si>
  <si>
    <t>中胤时尚</t>
  </si>
  <si>
    <t>格力博</t>
  </si>
  <si>
    <t>锦盛新材</t>
  </si>
  <si>
    <t>久吾高科</t>
  </si>
  <si>
    <t>中金辐照</t>
  </si>
  <si>
    <t>万兴科技</t>
  </si>
  <si>
    <t>中达安</t>
  </si>
  <si>
    <t>科创新源</t>
  </si>
  <si>
    <t>普联软件</t>
  </si>
  <si>
    <t>百洋医药</t>
  </si>
  <si>
    <t>华辰装备</t>
  </si>
  <si>
    <t>康华生物</t>
  </si>
  <si>
    <t>金太阳</t>
  </si>
  <si>
    <t>金利华电</t>
  </si>
  <si>
    <t>金丹科技</t>
  </si>
  <si>
    <t>益客食品</t>
  </si>
  <si>
    <t>平治信息</t>
  </si>
  <si>
    <t>博士眼镜</t>
  </si>
  <si>
    <t>中科江南</t>
  </si>
  <si>
    <t>同益股份</t>
  </si>
  <si>
    <t>新光药业</t>
  </si>
  <si>
    <t>中科海讯</t>
  </si>
  <si>
    <t>恒锋信息</t>
  </si>
  <si>
    <t>润禾材料</t>
  </si>
  <si>
    <t>值得买</t>
  </si>
  <si>
    <t>阿石创</t>
  </si>
  <si>
    <t>江波龙</t>
  </si>
  <si>
    <t>联得装备</t>
  </si>
  <si>
    <t>捷安高科</t>
  </si>
  <si>
    <t>筑博设计</t>
  </si>
  <si>
    <t>双一科技</t>
  </si>
  <si>
    <t>漱玉平民</t>
  </si>
  <si>
    <t>易瑞生物</t>
  </si>
  <si>
    <t>蜀道装备</t>
  </si>
  <si>
    <t>达嘉维康</t>
  </si>
  <si>
    <t>南山智尚</t>
  </si>
  <si>
    <t>东亚机械</t>
  </si>
  <si>
    <t>金埔园林</t>
  </si>
  <si>
    <t>海晨股份</t>
  </si>
  <si>
    <t>通用电梯</t>
  </si>
  <si>
    <t>志特新材</t>
  </si>
  <si>
    <t>安靠智电</t>
  </si>
  <si>
    <t>英杰电气</t>
  </si>
  <si>
    <t>杭州园林</t>
  </si>
  <si>
    <t>申昊科技</t>
  </si>
  <si>
    <t>仕净科技</t>
  </si>
  <si>
    <t>晓鸣股份</t>
  </si>
  <si>
    <t>中洲特材</t>
  </si>
  <si>
    <t>罗博特科</t>
  </si>
  <si>
    <t>招标股份</t>
  </si>
  <si>
    <t>三元生物</t>
  </si>
  <si>
    <t>德恩精工</t>
  </si>
  <si>
    <t>四会富仕</t>
  </si>
  <si>
    <t>华信新材</t>
  </si>
  <si>
    <t>汇纳科技</t>
  </si>
  <si>
    <t>欣锐科技</t>
  </si>
  <si>
    <t>丝路视觉</t>
  </si>
  <si>
    <t>优德精密</t>
  </si>
  <si>
    <t>浙江力诺</t>
  </si>
  <si>
    <t>春晖智控</t>
  </si>
  <si>
    <t>华蓝集团</t>
  </si>
  <si>
    <t>泰祥股份</t>
  </si>
  <si>
    <t>澄天伟业</t>
  </si>
  <si>
    <t>玉马遮阳</t>
  </si>
  <si>
    <t>双飞股份</t>
  </si>
  <si>
    <t>金马游乐</t>
  </si>
  <si>
    <t>读客文化</t>
  </si>
  <si>
    <t>杰创智能</t>
  </si>
  <si>
    <t>军信股份</t>
  </si>
  <si>
    <t>星云股份</t>
  </si>
  <si>
    <t>可靠股份</t>
  </si>
  <si>
    <t>天地数码</t>
  </si>
  <si>
    <t>华兰股份</t>
  </si>
  <si>
    <t>惠城环保</t>
  </si>
  <si>
    <t>华骐环保</t>
  </si>
  <si>
    <t>川网传媒</t>
  </si>
  <si>
    <t>德必集团</t>
  </si>
  <si>
    <t>翰博高新</t>
  </si>
  <si>
    <t>建科股份</t>
  </si>
  <si>
    <t>家联科技</t>
  </si>
  <si>
    <t>泓淋电力</t>
  </si>
  <si>
    <t>雷迪克</t>
  </si>
  <si>
    <t>爱美客</t>
  </si>
  <si>
    <t>广立微</t>
  </si>
  <si>
    <t>海昌新材</t>
  </si>
  <si>
    <t>三友联众</t>
  </si>
  <si>
    <t>朗进科技</t>
  </si>
  <si>
    <t>欢乐家</t>
  </si>
  <si>
    <t>华厦眼科</t>
  </si>
  <si>
    <t>易天股份</t>
  </si>
  <si>
    <t>天秦装备</t>
  </si>
  <si>
    <t>百川畅银</t>
  </si>
  <si>
    <t>爱克股份</t>
  </si>
  <si>
    <t>万隆光电</t>
  </si>
  <si>
    <t>海力风电</t>
  </si>
  <si>
    <t>可孚医疗</t>
  </si>
  <si>
    <t>润丰股份</t>
  </si>
  <si>
    <t>久量股份</t>
  </si>
  <si>
    <t>申菱环境</t>
  </si>
  <si>
    <t>江天化学</t>
  </si>
  <si>
    <t>特发服务</t>
  </si>
  <si>
    <t>华如科技</t>
  </si>
  <si>
    <t>米奥会展</t>
  </si>
  <si>
    <t>鸥玛软件</t>
  </si>
  <si>
    <t>英可瑞</t>
  </si>
  <si>
    <t>蓝盾光电</t>
  </si>
  <si>
    <t>帝科股份</t>
  </si>
  <si>
    <t>翔丰华</t>
  </si>
  <si>
    <t>同大股份</t>
  </si>
  <si>
    <t>德尔玛</t>
  </si>
  <si>
    <t>创识科技</t>
  </si>
  <si>
    <t>君亭酒店</t>
  </si>
  <si>
    <t>迦南智能</t>
  </si>
  <si>
    <t>南华仪器</t>
  </si>
  <si>
    <t>严牌股份</t>
  </si>
  <si>
    <t>诚达药业</t>
  </si>
  <si>
    <t>南京聚隆</t>
  </si>
  <si>
    <t>何氏眼科</t>
  </si>
  <si>
    <t>回盛生物</t>
  </si>
  <si>
    <t>新柴股份</t>
  </si>
  <si>
    <t>海辰药业</t>
  </si>
  <si>
    <t>东利机械</t>
  </si>
  <si>
    <t>田中精机</t>
  </si>
  <si>
    <t>因赛集团</t>
  </si>
  <si>
    <t>爱朋医疗</t>
  </si>
  <si>
    <t>龙磁科技</t>
  </si>
  <si>
    <t>东华测试</t>
  </si>
  <si>
    <t>苏文电能</t>
  </si>
  <si>
    <t>杰恩设计</t>
  </si>
  <si>
    <t>富乐德</t>
  </si>
  <si>
    <t>拓新药业</t>
  </si>
  <si>
    <t>华立科技</t>
  </si>
  <si>
    <t>久祺股份</t>
  </si>
  <si>
    <t>喜悦智行</t>
  </si>
  <si>
    <t>德石股份</t>
  </si>
  <si>
    <t>建工修复</t>
  </si>
  <si>
    <t>曼卡龙</t>
  </si>
  <si>
    <t>三超新材</t>
  </si>
  <si>
    <t>奕东电子</t>
  </si>
  <si>
    <t>达威股份</t>
  </si>
  <si>
    <t>金陵体育</t>
  </si>
  <si>
    <t>南极光</t>
  </si>
  <si>
    <t>华新环保</t>
  </si>
  <si>
    <t>扬电科技</t>
  </si>
  <si>
    <t>唐源电气</t>
  </si>
  <si>
    <t>万辰生物</t>
  </si>
  <si>
    <t>艾布鲁</t>
  </si>
  <si>
    <t>真兰仪表</t>
  </si>
  <si>
    <t>天力锂能</t>
  </si>
  <si>
    <t>密封科技</t>
  </si>
  <si>
    <t>金银河</t>
  </si>
  <si>
    <t>金禄电子</t>
  </si>
  <si>
    <t>万事利</t>
  </si>
  <si>
    <t>明月镜片</t>
  </si>
  <si>
    <t>明阳电气</t>
  </si>
  <si>
    <t>兆讯传媒</t>
  </si>
  <si>
    <t>善水科技</t>
  </si>
  <si>
    <t>立高食品</t>
  </si>
  <si>
    <t>兆丰股份</t>
  </si>
  <si>
    <t>隆扬电子</t>
  </si>
  <si>
    <t>亨迪药业</t>
  </si>
  <si>
    <t>普瑞眼科</t>
  </si>
  <si>
    <t>浙矿股份</t>
  </si>
  <si>
    <t>博俊科技</t>
  </si>
  <si>
    <t>粤万年青</t>
  </si>
  <si>
    <t>英诺激光</t>
  </si>
  <si>
    <t>冠中生态</t>
  </si>
  <si>
    <t>中环海陆</t>
  </si>
  <si>
    <t>新瀚新材</t>
  </si>
  <si>
    <t>肇民科技</t>
  </si>
  <si>
    <t>江苏博云</t>
  </si>
  <si>
    <t>百诚医药</t>
  </si>
  <si>
    <t>华绿生物</t>
  </si>
  <si>
    <t>兴齐眼药</t>
  </si>
  <si>
    <t>中一科技</t>
  </si>
  <si>
    <t>元道通信</t>
  </si>
  <si>
    <t>铜牛信息</t>
  </si>
  <si>
    <t>森赫股份</t>
  </si>
  <si>
    <t>建研设计</t>
  </si>
  <si>
    <t>国科恒泰</t>
  </si>
  <si>
    <t>久盛电气</t>
  </si>
  <si>
    <t>金三江</t>
  </si>
  <si>
    <t>秋田微</t>
  </si>
  <si>
    <t>创益通</t>
  </si>
  <si>
    <t>兆龙互连</t>
  </si>
  <si>
    <t>理工光科</t>
  </si>
  <si>
    <t>熵基科技</t>
  </si>
  <si>
    <t>迈拓股份</t>
  </si>
  <si>
    <t>新巨丰</t>
  </si>
  <si>
    <t>百普赛斯</t>
  </si>
  <si>
    <t>信濠光电</t>
  </si>
  <si>
    <t>耐普矿机</t>
  </si>
  <si>
    <t>凯龙高科</t>
  </si>
  <si>
    <t>南凌科技</t>
  </si>
  <si>
    <t>金百泽</t>
  </si>
  <si>
    <t>锐捷网络</t>
  </si>
  <si>
    <t>星辉环材</t>
  </si>
  <si>
    <t>汇创达</t>
  </si>
  <si>
    <t>国能日新</t>
  </si>
  <si>
    <t>华人健康</t>
  </si>
  <si>
    <t>通行宝</t>
  </si>
  <si>
    <t>昆船智能</t>
  </si>
  <si>
    <t>德固特</t>
  </si>
  <si>
    <t>工大科雅</t>
  </si>
  <si>
    <t>泽宇智能</t>
  </si>
  <si>
    <t>共同药业</t>
  </si>
  <si>
    <t>能辉科技</t>
  </si>
  <si>
    <t>泰林生物</t>
  </si>
  <si>
    <t>杰美特</t>
  </si>
  <si>
    <t>维宏股份</t>
  </si>
  <si>
    <t>义翘神州</t>
  </si>
  <si>
    <t>张小泉</t>
  </si>
  <si>
    <t>邵阳液压</t>
  </si>
  <si>
    <t>崧盛股份</t>
  </si>
  <si>
    <t>德福科技</t>
  </si>
  <si>
    <t>西点药业</t>
  </si>
  <si>
    <t>万祥科技</t>
  </si>
  <si>
    <t>津荣天宇</t>
  </si>
  <si>
    <t>万胜智能</t>
  </si>
  <si>
    <t>宁波色母</t>
  </si>
  <si>
    <t>浩通科技</t>
  </si>
  <si>
    <t>英力股份</t>
  </si>
  <si>
    <t>博硕科技</t>
  </si>
  <si>
    <t>松原股份</t>
  </si>
  <si>
    <t>金春股份</t>
  </si>
  <si>
    <t>诺思格</t>
  </si>
  <si>
    <t>朗坤环境</t>
  </si>
  <si>
    <t>华是科技</t>
  </si>
  <si>
    <t>戎美股份</t>
  </si>
  <si>
    <t>天禄科技</t>
  </si>
  <si>
    <t>大叶股份</t>
  </si>
  <si>
    <t>实朴检测</t>
  </si>
  <si>
    <t>百胜智能</t>
  </si>
  <si>
    <t>国安达</t>
  </si>
  <si>
    <t>建科机械</t>
  </si>
  <si>
    <t>果麦文化</t>
  </si>
  <si>
    <t>博亚精工</t>
  </si>
  <si>
    <t>冠龙节能</t>
  </si>
  <si>
    <t>盟固利</t>
  </si>
  <si>
    <t>天振股份</t>
  </si>
  <si>
    <t>集智股份</t>
  </si>
  <si>
    <t>浩洋股份</t>
  </si>
  <si>
    <t>熊猫乳品</t>
  </si>
  <si>
    <t>恒光股份</t>
  </si>
  <si>
    <t>信测标准</t>
  </si>
  <si>
    <t>鸿日达</t>
  </si>
  <si>
    <t>祥源新材</t>
  </si>
  <si>
    <t>中富电路</t>
  </si>
  <si>
    <t>晶雪节能</t>
  </si>
  <si>
    <t>新天地</t>
  </si>
  <si>
    <t>鼎泰高科</t>
  </si>
  <si>
    <t>风光股份</t>
  </si>
  <si>
    <t>华康医疗</t>
  </si>
  <si>
    <t>润阳科技</t>
  </si>
  <si>
    <t>通灵股份</t>
  </si>
  <si>
    <t>瑞德智能</t>
  </si>
  <si>
    <t>深水规院</t>
  </si>
  <si>
    <t>祥明智能</t>
  </si>
  <si>
    <t>天迈科技</t>
  </si>
  <si>
    <t>中荣股份</t>
  </si>
  <si>
    <t>欧圣电气</t>
  </si>
  <si>
    <t>宝丽迪</t>
  </si>
  <si>
    <t>艾可蓝</t>
  </si>
  <si>
    <t>蓝箭电子</t>
  </si>
  <si>
    <t>美农生物</t>
  </si>
  <si>
    <t>美利信</t>
  </si>
  <si>
    <t>迈赫股份</t>
  </si>
  <si>
    <t>南王科技</t>
  </si>
  <si>
    <t>交大思诺</t>
  </si>
  <si>
    <t>中兰环保</t>
  </si>
  <si>
    <t>本立科技</t>
  </si>
  <si>
    <t>震裕科技</t>
  </si>
  <si>
    <t>哈焊华通</t>
  </si>
  <si>
    <t>捷强装备</t>
  </si>
  <si>
    <t>显盈科技</t>
  </si>
  <si>
    <t>矩阵股份</t>
  </si>
  <si>
    <t>嘉亨家化</t>
  </si>
  <si>
    <t>恒辉安防</t>
  </si>
  <si>
    <t>宏源药业</t>
  </si>
  <si>
    <t>超捷股份</t>
  </si>
  <si>
    <t>汇隆新材</t>
  </si>
  <si>
    <t>采纳股份</t>
  </si>
  <si>
    <t>华安鑫创</t>
  </si>
  <si>
    <t>天亿马</t>
  </si>
  <si>
    <t>泰福泵业</t>
  </si>
  <si>
    <t>光庭信息</t>
  </si>
  <si>
    <t>快可电子</t>
  </si>
  <si>
    <t>佳缘科技</t>
  </si>
  <si>
    <t>满坤科技</t>
  </si>
  <si>
    <t>豪江智能</t>
  </si>
  <si>
    <t>海科新源</t>
  </si>
  <si>
    <t>星华新材</t>
  </si>
  <si>
    <t>争光股份</t>
  </si>
  <si>
    <t>佰奥智能</t>
  </si>
  <si>
    <t>海泰科</t>
  </si>
  <si>
    <t>安联锐视</t>
  </si>
  <si>
    <t>腾亚精工</t>
  </si>
  <si>
    <t>亚香股份</t>
  </si>
  <si>
    <t>同飞股份</t>
  </si>
  <si>
    <t>亿田智能</t>
  </si>
  <si>
    <t>大族数控</t>
  </si>
  <si>
    <t>锋尚文化</t>
  </si>
  <si>
    <t>朗特智能</t>
  </si>
  <si>
    <t>翔楼新材</t>
  </si>
  <si>
    <t>优宁维</t>
  </si>
  <si>
    <t>药易购</t>
  </si>
  <si>
    <t>奥尼电子</t>
  </si>
  <si>
    <t>海锅股份</t>
  </si>
  <si>
    <t>信音电子</t>
  </si>
  <si>
    <t>逸豪新材</t>
  </si>
  <si>
    <t>蕾奥规划</t>
  </si>
  <si>
    <t>双乐股份</t>
  </si>
  <si>
    <t>美好医疗</t>
  </si>
  <si>
    <t>东田微</t>
  </si>
  <si>
    <t>迪阿股份</t>
  </si>
  <si>
    <t>维康药业</t>
  </si>
  <si>
    <t>清研环境</t>
  </si>
  <si>
    <t>盈建科</t>
  </si>
  <si>
    <t>侨源股份</t>
  </si>
  <si>
    <t>大地海洋</t>
  </si>
  <si>
    <t>鑫磊股份</t>
  </si>
  <si>
    <t>海看股份</t>
  </si>
  <si>
    <t>慧博云通</t>
  </si>
  <si>
    <t>欧陆通</t>
  </si>
  <si>
    <t>舜禹股份</t>
  </si>
  <si>
    <t>标榜股份</t>
  </si>
  <si>
    <t>深圳瑞捷</t>
  </si>
  <si>
    <t>南大环境</t>
  </si>
  <si>
    <t>北路智控</t>
  </si>
  <si>
    <t>嘉戎技术</t>
  </si>
  <si>
    <t>唯科科技</t>
  </si>
  <si>
    <t>仲景食品</t>
  </si>
  <si>
    <t>和顺科技</t>
  </si>
  <si>
    <t>敷尔佳</t>
  </si>
  <si>
    <t>乖宝宠物</t>
  </si>
  <si>
    <t>迈普医学</t>
  </si>
  <si>
    <t>宇邦新材</t>
  </si>
  <si>
    <t>一博科技</t>
  </si>
  <si>
    <t>达瑞电子</t>
  </si>
  <si>
    <t>线上线下</t>
  </si>
  <si>
    <t>康平科技</t>
  </si>
  <si>
    <t>中熔电气</t>
  </si>
  <si>
    <t>致远新能</t>
  </si>
  <si>
    <t>信邦智能</t>
  </si>
  <si>
    <t>瑞纳智能</t>
  </si>
  <si>
    <t>蜂助手</t>
  </si>
  <si>
    <t>西测测试</t>
  </si>
  <si>
    <t>凯旺科技</t>
  </si>
  <si>
    <t>普蕊斯</t>
  </si>
  <si>
    <t>三博脑科</t>
  </si>
  <si>
    <t>中亦科技</t>
  </si>
  <si>
    <t>洁雅股份</t>
  </si>
  <si>
    <t>开勒股份</t>
  </si>
  <si>
    <t>宁波方正</t>
  </si>
  <si>
    <t>研奥股份</t>
  </si>
  <si>
    <t>盘古智能</t>
  </si>
  <si>
    <t>固高科技</t>
  </si>
  <si>
    <t>凯淳股份</t>
  </si>
  <si>
    <t>仁信新材</t>
  </si>
  <si>
    <t>凯格精机</t>
  </si>
  <si>
    <t>恒而达</t>
  </si>
  <si>
    <t>致欧科技</t>
  </si>
  <si>
    <t>纽泰格</t>
  </si>
  <si>
    <t>中捷精工</t>
  </si>
  <si>
    <t>长华化学</t>
  </si>
  <si>
    <t>卡倍亿</t>
  </si>
  <si>
    <t>未来电器</t>
  </si>
  <si>
    <t>华业香料</t>
  </si>
  <si>
    <t>富士莱</t>
  </si>
  <si>
    <t>本川智能</t>
  </si>
  <si>
    <t>维科精密</t>
  </si>
  <si>
    <t>三维天地</t>
  </si>
  <si>
    <t>亚康股份</t>
  </si>
  <si>
    <t>鸿富瀚</t>
  </si>
  <si>
    <t>联特科技</t>
  </si>
  <si>
    <t>朗威股份</t>
  </si>
  <si>
    <t>日月明</t>
  </si>
  <si>
    <t>匠心家居</t>
  </si>
  <si>
    <t>尤安设计</t>
  </si>
  <si>
    <t>金钟股份</t>
  </si>
  <si>
    <t>华宝新能</t>
  </si>
  <si>
    <t>上海凯鑫</t>
  </si>
  <si>
    <t>品渥食品</t>
  </si>
  <si>
    <t>天元宠物</t>
  </si>
  <si>
    <t>赛维时代</t>
  </si>
  <si>
    <t>博盈特焊</t>
  </si>
  <si>
    <t>致尚科技</t>
  </si>
  <si>
    <t>丰立智能</t>
  </si>
  <si>
    <t>华研精机</t>
  </si>
  <si>
    <t>雷尔伟</t>
  </si>
  <si>
    <t>金沃股份</t>
  </si>
  <si>
    <t>紫建电子</t>
  </si>
  <si>
    <t>森泰股份</t>
  </si>
  <si>
    <t>山科智能</t>
  </si>
  <si>
    <t>屹通新材</t>
  </si>
  <si>
    <t>维海德</t>
  </si>
  <si>
    <t>远翔新材</t>
  </si>
  <si>
    <t>盛德鑫泰</t>
  </si>
  <si>
    <t>浙江恒威</t>
  </si>
  <si>
    <t>奇德新材</t>
  </si>
  <si>
    <t>众智科技</t>
  </si>
  <si>
    <t>观想科技</t>
  </si>
  <si>
    <t>金道科技</t>
  </si>
  <si>
    <t>雅创电子</t>
  </si>
  <si>
    <t>保立佳</t>
  </si>
  <si>
    <t>蒙泰高新</t>
  </si>
  <si>
    <t>唯万密封</t>
  </si>
  <si>
    <t>零点有数</t>
  </si>
  <si>
    <t>君逸数码</t>
  </si>
  <si>
    <t>天键股份</t>
  </si>
  <si>
    <t>大宏立</t>
  </si>
  <si>
    <t>波长光电</t>
  </si>
  <si>
    <t>多瑞医药</t>
  </si>
  <si>
    <t>宏景科技</t>
  </si>
  <si>
    <t>正强股份</t>
  </si>
  <si>
    <t>强瑞技术</t>
  </si>
  <si>
    <t>通力科技</t>
  </si>
  <si>
    <t>嘉曼服饰</t>
  </si>
  <si>
    <t>联盛化学</t>
  </si>
  <si>
    <t>宏德股份</t>
  </si>
  <si>
    <t>凌玮科技</t>
  </si>
  <si>
    <t>中英科技</t>
  </si>
  <si>
    <t>维峰电子</t>
  </si>
  <si>
    <t>趣睡科技</t>
  </si>
  <si>
    <t>科源制药</t>
  </si>
  <si>
    <t>超越科技</t>
  </si>
  <si>
    <t>欣灵电气</t>
  </si>
  <si>
    <t>通业科技</t>
  </si>
  <si>
    <t>凡拓数创</t>
  </si>
  <si>
    <t>信德新材</t>
  </si>
  <si>
    <t>国缆检测</t>
  </si>
  <si>
    <t>天山电子</t>
  </si>
  <si>
    <t>曼恩斯特</t>
  </si>
  <si>
    <t>阿莱德</t>
  </si>
  <si>
    <t>万得凯</t>
  </si>
  <si>
    <t>嘉益股份</t>
  </si>
  <si>
    <t>绿通科技</t>
  </si>
  <si>
    <t>海融科技</t>
  </si>
  <si>
    <t>亚华电子</t>
  </si>
  <si>
    <t>宏昌科技</t>
  </si>
  <si>
    <t>联合化学</t>
  </si>
  <si>
    <t>泓博医药</t>
  </si>
  <si>
    <t>民爆光电</t>
  </si>
  <si>
    <t>涛涛车业</t>
  </si>
  <si>
    <t>东星医疗</t>
  </si>
  <si>
    <t>江南奕帆</t>
  </si>
  <si>
    <t>溯联股份</t>
  </si>
  <si>
    <t>锡南科技</t>
  </si>
  <si>
    <t>港通医疗</t>
  </si>
  <si>
    <t>恒勃股份</t>
  </si>
  <si>
    <t>珠城科技</t>
  </si>
  <si>
    <t>青木股份</t>
  </si>
  <si>
    <t>世纪恒通</t>
  </si>
  <si>
    <t>昊帆生物</t>
  </si>
  <si>
    <t>新莱福</t>
  </si>
  <si>
    <t>远信工业</t>
  </si>
  <si>
    <t>聚赛龙</t>
  </si>
  <si>
    <t>森鹰窗业</t>
  </si>
  <si>
    <t>C儒竞</t>
  </si>
  <si>
    <t>鑫宏业</t>
  </si>
  <si>
    <t>菲菱科思</t>
  </si>
  <si>
    <t>威马农机</t>
  </si>
  <si>
    <t>超达装备</t>
  </si>
  <si>
    <t>东南电子</t>
  </si>
  <si>
    <t>荣信文化</t>
  </si>
  <si>
    <t>瑜欣电子</t>
  </si>
  <si>
    <t>英特科技</t>
  </si>
  <si>
    <t>威士顿</t>
  </si>
  <si>
    <t>骏成科技</t>
  </si>
  <si>
    <t>恒达新材</t>
  </si>
  <si>
    <t>金凯生科</t>
  </si>
  <si>
    <t>中科磁业</t>
  </si>
  <si>
    <t>汉仪股份</t>
  </si>
  <si>
    <t>智迪科技</t>
  </si>
  <si>
    <t>开创电气</t>
  </si>
  <si>
    <t>福事特</t>
  </si>
  <si>
    <t>聚胶股份</t>
  </si>
  <si>
    <t>同星科技</t>
  </si>
  <si>
    <t>恒帅股份</t>
  </si>
  <si>
    <t>豪恩汽电</t>
  </si>
  <si>
    <t>恒工精密</t>
  </si>
  <si>
    <t>苏州规划</t>
  </si>
  <si>
    <t>星源卓镁</t>
  </si>
  <si>
    <t>普莱得</t>
  </si>
  <si>
    <t>雅艺科技</t>
  </si>
  <si>
    <t>盛帮股份</t>
  </si>
  <si>
    <t>五洲医疗</t>
  </si>
  <si>
    <t>天益医疗</t>
  </si>
  <si>
    <t>绿岛风</t>
  </si>
  <si>
    <t>瑞晨环保</t>
  </si>
  <si>
    <t>霍普股份</t>
  </si>
  <si>
    <t>光大同创</t>
  </si>
  <si>
    <t>恩威医药</t>
  </si>
  <si>
    <t>广康生化</t>
  </si>
  <si>
    <t>联动科技</t>
  </si>
  <si>
    <t>协昌科技</t>
  </si>
  <si>
    <t>通达海</t>
  </si>
  <si>
    <t>威力传动</t>
  </si>
  <si>
    <t>国泰环保</t>
  </si>
  <si>
    <t>美硕科技</t>
  </si>
  <si>
    <t>奥雅股份</t>
  </si>
  <si>
    <t>挖金客</t>
  </si>
  <si>
    <t>捷邦科技</t>
  </si>
  <si>
    <t>智立方</t>
  </si>
  <si>
    <t>山水比德</t>
  </si>
  <si>
    <t>康力源</t>
  </si>
  <si>
    <t>金杨股份</t>
  </si>
  <si>
    <t>恒宇信通</t>
  </si>
  <si>
    <t>科净源</t>
  </si>
  <si>
    <t>北方长龙</t>
  </si>
  <si>
    <t>卡莱特</t>
  </si>
  <si>
    <t>怡和嘉业</t>
  </si>
  <si>
    <t>经纬股份</t>
  </si>
  <si>
    <t>卓创资讯</t>
  </si>
  <si>
    <t>唯特偶</t>
  </si>
  <si>
    <t>华塑科技</t>
  </si>
  <si>
    <t>C多浦乐</t>
  </si>
  <si>
    <t>英华特</t>
  </si>
  <si>
    <t>科瑞思</t>
  </si>
  <si>
    <t>智信精密</t>
  </si>
  <si>
    <t>飞沃科技</t>
  </si>
  <si>
    <t>鸿铭股份</t>
  </si>
  <si>
    <t>荣旗科技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</si>
</sst>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6"/>
  <sheetViews>
    <sheetView tabSelected="1" zoomScaleSheetLayoutView="60" topLeftCell="A1261" workbookViewId="0">
      <selection activeCell="F1285" sqref="F1285"/>
    </sheetView>
  </sheetViews>
  <sheetFormatPr defaultColWidth="10" defaultRowHeight="14.4" outlineLevelCol="2"/>
  <cols>
    <col min="3" max="3" width="23.66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tr">
        <f>"300059"</f>
        <v>300059</v>
      </c>
      <c r="B2" t="s">
        <v>3</v>
      </c>
      <c r="C2">
        <v>134.31</v>
      </c>
    </row>
    <row r="3" spans="1:3">
      <c r="A3" t="str">
        <f>"300015"</f>
        <v>300015</v>
      </c>
      <c r="B3" t="s">
        <v>4</v>
      </c>
      <c r="C3">
        <v>78.79</v>
      </c>
    </row>
    <row r="4" spans="1:3">
      <c r="A4" t="str">
        <f>"300498"</f>
        <v>300498</v>
      </c>
      <c r="B4" t="s">
        <v>5</v>
      </c>
      <c r="C4">
        <v>54.41</v>
      </c>
    </row>
    <row r="5" spans="1:3">
      <c r="A5" t="str">
        <f>"300433"</f>
        <v>300433</v>
      </c>
      <c r="B5" t="s">
        <v>6</v>
      </c>
      <c r="C5">
        <v>49.61</v>
      </c>
    </row>
    <row r="6" spans="1:3">
      <c r="A6" t="str">
        <f>"300116"</f>
        <v>300116</v>
      </c>
      <c r="B6" t="s">
        <v>7</v>
      </c>
      <c r="C6">
        <v>41.04</v>
      </c>
    </row>
    <row r="7" spans="1:3">
      <c r="A7" t="str">
        <f>"300750"</f>
        <v>300750</v>
      </c>
      <c r="B7" t="s">
        <v>8</v>
      </c>
      <c r="C7">
        <v>38.83</v>
      </c>
    </row>
    <row r="8" spans="1:3">
      <c r="A8" t="str">
        <f>"300185"</f>
        <v>300185</v>
      </c>
      <c r="B8" t="s">
        <v>9</v>
      </c>
      <c r="C8">
        <v>37.05</v>
      </c>
    </row>
    <row r="9" spans="1:3">
      <c r="A9" t="str">
        <f>"300070"</f>
        <v>300070</v>
      </c>
      <c r="B9" t="s">
        <v>10</v>
      </c>
      <c r="C9">
        <v>33.03</v>
      </c>
    </row>
    <row r="10" spans="1:3">
      <c r="A10" t="str">
        <f>"300459"</f>
        <v>300459</v>
      </c>
      <c r="B10" t="s">
        <v>11</v>
      </c>
      <c r="C10">
        <v>30.61</v>
      </c>
    </row>
    <row r="11" spans="1:3">
      <c r="A11" t="str">
        <f>"300251"</f>
        <v>300251</v>
      </c>
      <c r="B11" t="s">
        <v>12</v>
      </c>
      <c r="C11">
        <v>27.87</v>
      </c>
    </row>
    <row r="12" spans="1:3">
      <c r="A12" t="str">
        <f>"300026"</f>
        <v>300026</v>
      </c>
      <c r="B12" t="s">
        <v>13</v>
      </c>
      <c r="C12">
        <v>27.52</v>
      </c>
    </row>
    <row r="13" spans="1:3">
      <c r="A13" t="str">
        <f>"300315"</f>
        <v>300315</v>
      </c>
      <c r="B13" t="s">
        <v>14</v>
      </c>
      <c r="C13">
        <v>26.08</v>
      </c>
    </row>
    <row r="14" spans="1:3">
      <c r="A14" t="str">
        <f>"300088"</f>
        <v>300088</v>
      </c>
      <c r="B14" t="s">
        <v>15</v>
      </c>
      <c r="C14">
        <v>24.43</v>
      </c>
    </row>
    <row r="15" spans="1:3">
      <c r="A15" t="str">
        <f>"300027"</f>
        <v>300027</v>
      </c>
      <c r="B15" t="s">
        <v>16</v>
      </c>
      <c r="C15">
        <v>24.18</v>
      </c>
    </row>
    <row r="16" spans="1:3">
      <c r="A16" t="str">
        <f>"300144"</f>
        <v>300144</v>
      </c>
      <c r="B16" t="s">
        <v>17</v>
      </c>
      <c r="C16">
        <v>23.51</v>
      </c>
    </row>
    <row r="17" spans="1:3">
      <c r="A17" t="str">
        <f>"300072"</f>
        <v>300072</v>
      </c>
      <c r="B17" t="s">
        <v>18</v>
      </c>
      <c r="C17">
        <v>23.29</v>
      </c>
    </row>
    <row r="18" spans="1:3">
      <c r="A18" t="str">
        <f>"300376"</f>
        <v>300376</v>
      </c>
      <c r="B18" t="s">
        <v>19</v>
      </c>
      <c r="C18">
        <v>23.25</v>
      </c>
    </row>
    <row r="19" spans="1:3">
      <c r="A19" t="str">
        <f>"300124"</f>
        <v>300124</v>
      </c>
      <c r="B19" t="s">
        <v>20</v>
      </c>
      <c r="C19">
        <v>23.17</v>
      </c>
    </row>
    <row r="20" spans="1:3">
      <c r="A20" t="str">
        <f>"300058"</f>
        <v>300058</v>
      </c>
      <c r="B20" t="s">
        <v>21</v>
      </c>
      <c r="C20">
        <v>23.04</v>
      </c>
    </row>
    <row r="21" spans="1:3">
      <c r="A21" t="str">
        <f>"300017"</f>
        <v>300017</v>
      </c>
      <c r="B21" t="s">
        <v>22</v>
      </c>
      <c r="C21">
        <v>22.74</v>
      </c>
    </row>
    <row r="22" spans="1:3">
      <c r="A22" t="str">
        <f>"300182"</f>
        <v>300182</v>
      </c>
      <c r="B22" t="s">
        <v>23</v>
      </c>
      <c r="C22">
        <v>22.12</v>
      </c>
    </row>
    <row r="23" spans="1:3">
      <c r="A23" t="str">
        <f>"300296"</f>
        <v>300296</v>
      </c>
      <c r="B23" t="s">
        <v>24</v>
      </c>
      <c r="C23">
        <v>20.64</v>
      </c>
    </row>
    <row r="24" spans="1:3">
      <c r="A24" t="str">
        <f>"300197"</f>
        <v>300197</v>
      </c>
      <c r="B24" t="s">
        <v>25</v>
      </c>
      <c r="C24">
        <v>19.9</v>
      </c>
    </row>
    <row r="25" spans="1:3">
      <c r="A25" t="str">
        <f>"300145"</f>
        <v>300145</v>
      </c>
      <c r="B25" t="s">
        <v>26</v>
      </c>
      <c r="C25">
        <v>18.94</v>
      </c>
    </row>
    <row r="26" spans="1:3">
      <c r="A26" t="str">
        <f>"300014"</f>
        <v>300014</v>
      </c>
      <c r="B26" t="s">
        <v>27</v>
      </c>
      <c r="C26">
        <v>18.62</v>
      </c>
    </row>
    <row r="27" spans="1:3">
      <c r="A27" t="str">
        <f>"300253"</f>
        <v>300253</v>
      </c>
      <c r="B27" t="s">
        <v>28</v>
      </c>
      <c r="C27">
        <v>18.49</v>
      </c>
    </row>
    <row r="28" spans="1:3">
      <c r="A28" t="str">
        <f>"300408"</f>
        <v>300408</v>
      </c>
      <c r="B28" t="s">
        <v>29</v>
      </c>
      <c r="C28">
        <v>18.44</v>
      </c>
    </row>
    <row r="29" spans="1:3">
      <c r="A29" t="str">
        <f>"300002"</f>
        <v>300002</v>
      </c>
      <c r="B29" t="s">
        <v>30</v>
      </c>
      <c r="C29">
        <v>18.19</v>
      </c>
    </row>
    <row r="30" spans="1:3">
      <c r="A30" t="str">
        <f>"300383"</f>
        <v>300383</v>
      </c>
      <c r="B30" t="s">
        <v>31</v>
      </c>
      <c r="C30">
        <v>17.94</v>
      </c>
    </row>
    <row r="31" spans="1:3">
      <c r="A31" t="str">
        <f>"300207"</f>
        <v>300207</v>
      </c>
      <c r="B31" t="s">
        <v>32</v>
      </c>
      <c r="C31">
        <v>17.28</v>
      </c>
    </row>
    <row r="32" spans="1:3">
      <c r="A32" t="str">
        <f>"300324"</f>
        <v>300324</v>
      </c>
      <c r="B32" t="s">
        <v>33</v>
      </c>
      <c r="C32">
        <v>17.09</v>
      </c>
    </row>
    <row r="33" spans="1:3">
      <c r="A33" t="str">
        <f>"300133"</f>
        <v>300133</v>
      </c>
      <c r="B33" t="s">
        <v>34</v>
      </c>
      <c r="C33">
        <v>16.28</v>
      </c>
    </row>
    <row r="34" spans="1:3">
      <c r="A34" t="str">
        <f>"300003"</f>
        <v>300003</v>
      </c>
      <c r="B34" t="s">
        <v>35</v>
      </c>
      <c r="C34">
        <v>16.15</v>
      </c>
    </row>
    <row r="35" spans="1:3">
      <c r="A35" t="str">
        <f>"300142"</f>
        <v>300142</v>
      </c>
      <c r="B35" t="s">
        <v>36</v>
      </c>
      <c r="C35">
        <v>15.68</v>
      </c>
    </row>
    <row r="36" spans="1:3">
      <c r="A36" t="str">
        <f>"300266"</f>
        <v>300266</v>
      </c>
      <c r="B36" t="s">
        <v>37</v>
      </c>
      <c r="C36">
        <v>15.54</v>
      </c>
    </row>
    <row r="37" spans="1:3">
      <c r="A37" t="str">
        <f>"300098"</f>
        <v>300098</v>
      </c>
      <c r="B37" t="s">
        <v>38</v>
      </c>
      <c r="C37">
        <v>15.4</v>
      </c>
    </row>
    <row r="38" spans="1:3">
      <c r="A38" t="str">
        <f>"300012"</f>
        <v>300012</v>
      </c>
      <c r="B38" t="s">
        <v>39</v>
      </c>
      <c r="C38">
        <v>15.27</v>
      </c>
    </row>
    <row r="39" spans="1:3">
      <c r="A39" t="str">
        <f>"300024"</f>
        <v>300024</v>
      </c>
      <c r="B39" t="s">
        <v>40</v>
      </c>
      <c r="C39">
        <v>15.18</v>
      </c>
    </row>
    <row r="40" spans="1:3">
      <c r="A40" t="str">
        <f>"300159"</f>
        <v>300159</v>
      </c>
      <c r="B40" t="s">
        <v>41</v>
      </c>
      <c r="C40">
        <v>14.9</v>
      </c>
    </row>
    <row r="41" spans="1:3">
      <c r="A41" t="str">
        <f>"300180"</f>
        <v>300180</v>
      </c>
      <c r="B41" t="s">
        <v>42</v>
      </c>
      <c r="C41">
        <v>14.75</v>
      </c>
    </row>
    <row r="42" spans="1:3">
      <c r="A42" t="str">
        <f>"300450"</f>
        <v>300450</v>
      </c>
      <c r="B42" t="s">
        <v>43</v>
      </c>
      <c r="C42">
        <v>14.52</v>
      </c>
    </row>
    <row r="43" spans="1:3">
      <c r="A43" t="str">
        <f>"300237"</f>
        <v>300237</v>
      </c>
      <c r="B43" t="s">
        <v>44</v>
      </c>
      <c r="C43">
        <v>14.38</v>
      </c>
    </row>
    <row r="44" spans="1:3">
      <c r="A44" t="str">
        <f>"300008"</f>
        <v>300008</v>
      </c>
      <c r="B44" t="s">
        <v>45</v>
      </c>
      <c r="C44">
        <v>14.31</v>
      </c>
    </row>
    <row r="45" spans="1:3">
      <c r="A45" t="str">
        <f>"300267"</f>
        <v>300267</v>
      </c>
      <c r="B45" t="s">
        <v>46</v>
      </c>
      <c r="C45">
        <v>14.22</v>
      </c>
    </row>
    <row r="46" spans="1:3">
      <c r="A46" t="str">
        <f>"300759"</f>
        <v>300759</v>
      </c>
      <c r="B46" t="s">
        <v>47</v>
      </c>
      <c r="C46">
        <v>14.21</v>
      </c>
    </row>
    <row r="47" spans="1:3">
      <c r="A47" t="str">
        <f>"300122"</f>
        <v>300122</v>
      </c>
      <c r="B47" t="s">
        <v>48</v>
      </c>
      <c r="C47">
        <v>14.21</v>
      </c>
    </row>
    <row r="48" spans="1:3">
      <c r="A48" t="str">
        <f>"300355"</f>
        <v>300355</v>
      </c>
      <c r="B48" t="s">
        <v>49</v>
      </c>
      <c r="C48">
        <v>13.69</v>
      </c>
    </row>
    <row r="49" spans="1:3">
      <c r="A49" t="str">
        <f>"300168"</f>
        <v>300168</v>
      </c>
      <c r="B49" t="s">
        <v>50</v>
      </c>
      <c r="C49">
        <v>13.61</v>
      </c>
    </row>
    <row r="50" spans="1:3">
      <c r="A50" t="str">
        <f>"300451"</f>
        <v>300451</v>
      </c>
      <c r="B50" t="s">
        <v>51</v>
      </c>
      <c r="C50">
        <v>13.57</v>
      </c>
    </row>
    <row r="51" spans="1:3">
      <c r="A51" t="str">
        <f>"300083"</f>
        <v>300083</v>
      </c>
      <c r="B51" t="s">
        <v>52</v>
      </c>
      <c r="C51">
        <v>13.53</v>
      </c>
    </row>
    <row r="52" spans="1:3">
      <c r="A52" t="str">
        <f>"300287"</f>
        <v>300287</v>
      </c>
      <c r="B52" t="s">
        <v>53</v>
      </c>
      <c r="C52">
        <v>12.95</v>
      </c>
    </row>
    <row r="53" spans="1:3">
      <c r="A53" t="str">
        <f>"300278"</f>
        <v>300278</v>
      </c>
      <c r="B53" t="s">
        <v>54</v>
      </c>
      <c r="C53">
        <v>12.93</v>
      </c>
    </row>
    <row r="54" spans="1:3">
      <c r="A54" t="str">
        <f>"300079"</f>
        <v>300079</v>
      </c>
      <c r="B54" t="s">
        <v>55</v>
      </c>
      <c r="C54">
        <v>12.69</v>
      </c>
    </row>
    <row r="55" spans="1:3">
      <c r="A55" t="str">
        <f>"300303"</f>
        <v>300303</v>
      </c>
      <c r="B55" t="s">
        <v>56</v>
      </c>
      <c r="C55">
        <v>12.53</v>
      </c>
    </row>
    <row r="56" spans="1:3">
      <c r="A56" t="str">
        <f>"300217"</f>
        <v>300217</v>
      </c>
      <c r="B56" t="s">
        <v>57</v>
      </c>
      <c r="C56">
        <v>12.37</v>
      </c>
    </row>
    <row r="57" spans="1:3">
      <c r="A57" t="str">
        <f>"300316"</f>
        <v>300316</v>
      </c>
      <c r="B57" t="s">
        <v>58</v>
      </c>
      <c r="C57">
        <v>12.31</v>
      </c>
    </row>
    <row r="58" spans="1:3">
      <c r="A58" t="str">
        <f>"300080"</f>
        <v>300080</v>
      </c>
      <c r="B58" t="s">
        <v>59</v>
      </c>
      <c r="C58">
        <v>12.25</v>
      </c>
    </row>
    <row r="59" spans="1:3">
      <c r="A59" t="str">
        <f>"300352"</f>
        <v>300352</v>
      </c>
      <c r="B59" t="s">
        <v>60</v>
      </c>
      <c r="C59">
        <v>12.2</v>
      </c>
    </row>
    <row r="60" spans="1:3">
      <c r="A60" t="str">
        <f>"300760"</f>
        <v>300760</v>
      </c>
      <c r="B60" t="s">
        <v>61</v>
      </c>
      <c r="C60">
        <v>12.12</v>
      </c>
    </row>
    <row r="61" spans="1:3">
      <c r="A61" t="str">
        <f>"300009"</f>
        <v>300009</v>
      </c>
      <c r="B61" t="s">
        <v>62</v>
      </c>
      <c r="C61">
        <v>12.09</v>
      </c>
    </row>
    <row r="62" spans="1:3">
      <c r="A62" t="str">
        <f>"300821"</f>
        <v>300821</v>
      </c>
      <c r="B62" t="s">
        <v>63</v>
      </c>
      <c r="C62">
        <v>12</v>
      </c>
    </row>
    <row r="63" spans="1:3">
      <c r="A63" t="str">
        <f>"300115"</f>
        <v>300115</v>
      </c>
      <c r="B63" t="s">
        <v>64</v>
      </c>
      <c r="C63">
        <v>11.99</v>
      </c>
    </row>
    <row r="64" spans="1:3">
      <c r="A64" t="str">
        <f>"300432"</f>
        <v>300432</v>
      </c>
      <c r="B64" t="s">
        <v>65</v>
      </c>
      <c r="C64">
        <v>11.95</v>
      </c>
    </row>
    <row r="65" spans="1:3">
      <c r="A65" t="str">
        <f>"300110"</f>
        <v>300110</v>
      </c>
      <c r="B65" t="s">
        <v>66</v>
      </c>
      <c r="C65">
        <v>11.8</v>
      </c>
    </row>
    <row r="66" spans="1:3">
      <c r="A66" t="str">
        <f>"300259"</f>
        <v>300259</v>
      </c>
      <c r="B66" t="s">
        <v>67</v>
      </c>
      <c r="C66">
        <v>11.7</v>
      </c>
    </row>
    <row r="67" spans="1:3">
      <c r="A67" t="str">
        <f>"300568"</f>
        <v>300568</v>
      </c>
      <c r="B67" t="s">
        <v>68</v>
      </c>
      <c r="C67">
        <v>11.5</v>
      </c>
    </row>
    <row r="68" spans="1:3">
      <c r="A68" t="str">
        <f>"300748"</f>
        <v>300748</v>
      </c>
      <c r="B68" t="s">
        <v>69</v>
      </c>
      <c r="C68">
        <v>11.31</v>
      </c>
    </row>
    <row r="69" spans="1:3">
      <c r="A69" t="str">
        <f>"300146"</f>
        <v>300146</v>
      </c>
      <c r="B69" t="s">
        <v>70</v>
      </c>
      <c r="C69">
        <v>11.3</v>
      </c>
    </row>
    <row r="70" spans="1:3">
      <c r="A70" t="str">
        <f>"300274"</f>
        <v>300274</v>
      </c>
      <c r="B70" t="s">
        <v>71</v>
      </c>
      <c r="C70">
        <v>11.26</v>
      </c>
    </row>
    <row r="71" spans="1:3">
      <c r="A71" t="str">
        <f>"300370"</f>
        <v>300370</v>
      </c>
      <c r="B71" t="s">
        <v>72</v>
      </c>
      <c r="C71">
        <v>11.24</v>
      </c>
    </row>
    <row r="72" spans="1:3">
      <c r="A72" t="str">
        <f>"300111"</f>
        <v>300111</v>
      </c>
      <c r="B72" t="s">
        <v>73</v>
      </c>
      <c r="C72">
        <v>11.2</v>
      </c>
    </row>
    <row r="73" spans="1:3">
      <c r="A73" t="str">
        <f>"300292"</f>
        <v>300292</v>
      </c>
      <c r="B73" t="s">
        <v>74</v>
      </c>
      <c r="C73">
        <v>11.16</v>
      </c>
    </row>
    <row r="74" spans="1:3">
      <c r="A74" t="str">
        <f>"300048"</f>
        <v>300048</v>
      </c>
      <c r="B74" t="s">
        <v>75</v>
      </c>
      <c r="C74">
        <v>11.11</v>
      </c>
    </row>
    <row r="75" spans="1:3">
      <c r="A75" t="str">
        <f>"300094"</f>
        <v>300094</v>
      </c>
      <c r="B75" t="s">
        <v>76</v>
      </c>
      <c r="C75">
        <v>11.02</v>
      </c>
    </row>
    <row r="76" spans="1:3">
      <c r="A76" t="str">
        <f>"300091"</f>
        <v>300091</v>
      </c>
      <c r="B76" t="s">
        <v>77</v>
      </c>
      <c r="C76">
        <v>11</v>
      </c>
    </row>
    <row r="77" spans="1:3">
      <c r="A77" t="str">
        <f>"300128"</f>
        <v>300128</v>
      </c>
      <c r="B77" t="s">
        <v>78</v>
      </c>
      <c r="C77">
        <v>10.93</v>
      </c>
    </row>
    <row r="78" spans="1:3">
      <c r="A78" t="str">
        <f>"300418"</f>
        <v>300418</v>
      </c>
      <c r="B78" t="s">
        <v>79</v>
      </c>
      <c r="C78">
        <v>10.87</v>
      </c>
    </row>
    <row r="79" spans="1:3">
      <c r="A79" t="str">
        <f>"300343"</f>
        <v>300343</v>
      </c>
      <c r="B79" t="s">
        <v>80</v>
      </c>
      <c r="C79">
        <v>10.66</v>
      </c>
    </row>
    <row r="80" spans="1:3">
      <c r="A80" t="str">
        <f>"300682"</f>
        <v>300682</v>
      </c>
      <c r="B80" t="s">
        <v>81</v>
      </c>
      <c r="C80">
        <v>10.63</v>
      </c>
    </row>
    <row r="81" spans="1:3">
      <c r="A81" t="str">
        <f>"300184"</f>
        <v>300184</v>
      </c>
      <c r="B81" t="s">
        <v>82</v>
      </c>
      <c r="C81">
        <v>10.48</v>
      </c>
    </row>
    <row r="82" spans="1:3">
      <c r="A82" t="str">
        <f>"300201"</f>
        <v>300201</v>
      </c>
      <c r="B82" t="s">
        <v>83</v>
      </c>
      <c r="C82">
        <v>10.37</v>
      </c>
    </row>
    <row r="83" spans="1:3">
      <c r="A83" t="str">
        <f>"300131"</f>
        <v>300131</v>
      </c>
      <c r="B83" t="s">
        <v>84</v>
      </c>
      <c r="C83">
        <v>10.28</v>
      </c>
    </row>
    <row r="84" spans="1:3">
      <c r="A84" t="str">
        <f>"300001"</f>
        <v>300001</v>
      </c>
      <c r="B84" t="s">
        <v>85</v>
      </c>
      <c r="C84">
        <v>10.28</v>
      </c>
    </row>
    <row r="85" spans="1:3">
      <c r="A85" t="str">
        <f>"300158"</f>
        <v>300158</v>
      </c>
      <c r="B85" t="s">
        <v>86</v>
      </c>
      <c r="C85">
        <v>10.24</v>
      </c>
    </row>
    <row r="86" spans="1:3">
      <c r="A86" t="str">
        <f>"300413"</f>
        <v>300413</v>
      </c>
      <c r="B86" t="s">
        <v>87</v>
      </c>
      <c r="C86">
        <v>10.22</v>
      </c>
    </row>
    <row r="87" spans="1:3">
      <c r="A87" t="str">
        <f>"300420"</f>
        <v>300420</v>
      </c>
      <c r="B87" t="s">
        <v>88</v>
      </c>
      <c r="C87">
        <v>10.21</v>
      </c>
    </row>
    <row r="88" spans="1:3">
      <c r="A88" t="str">
        <f>"300066"</f>
        <v>300066</v>
      </c>
      <c r="B88" t="s">
        <v>89</v>
      </c>
      <c r="C88">
        <v>10.03</v>
      </c>
    </row>
    <row r="89" spans="1:3">
      <c r="A89" t="str">
        <f>"300276"</f>
        <v>300276</v>
      </c>
      <c r="B89" t="s">
        <v>90</v>
      </c>
      <c r="C89">
        <v>9.93</v>
      </c>
    </row>
    <row r="90" spans="1:3">
      <c r="A90" t="str">
        <f>"300123"</f>
        <v>300123</v>
      </c>
      <c r="B90" t="s">
        <v>91</v>
      </c>
      <c r="C90">
        <v>9.88</v>
      </c>
    </row>
    <row r="91" spans="1:3">
      <c r="A91" t="str">
        <f>"300765"</f>
        <v>300765</v>
      </c>
      <c r="B91" t="s">
        <v>92</v>
      </c>
      <c r="C91">
        <v>9.83</v>
      </c>
    </row>
    <row r="92" spans="1:3">
      <c r="A92" t="str">
        <f>"300194"</f>
        <v>300194</v>
      </c>
      <c r="B92" t="s">
        <v>93</v>
      </c>
      <c r="C92">
        <v>9.68</v>
      </c>
    </row>
    <row r="93" spans="1:3">
      <c r="A93" t="str">
        <f>"300527"</f>
        <v>300527</v>
      </c>
      <c r="B93" t="s">
        <v>94</v>
      </c>
      <c r="C93">
        <v>9.63</v>
      </c>
    </row>
    <row r="94" spans="1:3">
      <c r="A94" t="str">
        <f>"300189"</f>
        <v>300189</v>
      </c>
      <c r="B94" t="s">
        <v>95</v>
      </c>
      <c r="C94">
        <v>9.63</v>
      </c>
    </row>
    <row r="95" spans="1:3">
      <c r="A95" t="str">
        <f>"300257"</f>
        <v>300257</v>
      </c>
      <c r="B95" t="s">
        <v>96</v>
      </c>
      <c r="C95">
        <v>9.54</v>
      </c>
    </row>
    <row r="96" spans="1:3">
      <c r="A96" t="str">
        <f>"300393"</f>
        <v>300393</v>
      </c>
      <c r="B96" t="s">
        <v>97</v>
      </c>
      <c r="C96">
        <v>9.54</v>
      </c>
    </row>
    <row r="97" spans="1:3">
      <c r="A97" t="str">
        <f>"300655"</f>
        <v>300655</v>
      </c>
      <c r="B97" t="s">
        <v>98</v>
      </c>
      <c r="C97">
        <v>9.41</v>
      </c>
    </row>
    <row r="98" spans="1:3">
      <c r="A98" t="str">
        <f>"300170"</f>
        <v>300170</v>
      </c>
      <c r="B98" t="s">
        <v>99</v>
      </c>
      <c r="C98">
        <v>9.4</v>
      </c>
    </row>
    <row r="99" spans="1:3">
      <c r="A99" t="str">
        <f>"300261"</f>
        <v>300261</v>
      </c>
      <c r="B99" t="s">
        <v>100</v>
      </c>
      <c r="C99">
        <v>9.37</v>
      </c>
    </row>
    <row r="100" spans="1:3">
      <c r="A100" t="str">
        <f>"300477"</f>
        <v>300477</v>
      </c>
      <c r="B100" t="s">
        <v>101</v>
      </c>
      <c r="C100">
        <v>9.35</v>
      </c>
    </row>
    <row r="101" spans="1:3">
      <c r="A101" t="str">
        <f>"300587"</f>
        <v>300587</v>
      </c>
      <c r="B101" t="s">
        <v>102</v>
      </c>
      <c r="C101">
        <v>9.32</v>
      </c>
    </row>
    <row r="102" spans="1:3">
      <c r="A102" t="str">
        <f>"300255"</f>
        <v>300255</v>
      </c>
      <c r="B102" t="s">
        <v>103</v>
      </c>
      <c r="C102">
        <v>9.32</v>
      </c>
    </row>
    <row r="103" spans="1:3">
      <c r="A103" t="str">
        <f>"300135"</f>
        <v>300135</v>
      </c>
      <c r="B103" t="s">
        <v>104</v>
      </c>
      <c r="C103">
        <v>9.22</v>
      </c>
    </row>
    <row r="104" spans="1:3">
      <c r="A104" t="str">
        <f>"300118"</f>
        <v>300118</v>
      </c>
      <c r="B104" t="s">
        <v>105</v>
      </c>
      <c r="C104">
        <v>9.21</v>
      </c>
    </row>
    <row r="105" spans="1:3">
      <c r="A105" t="str">
        <f>"300166"</f>
        <v>300166</v>
      </c>
      <c r="B105" t="s">
        <v>106</v>
      </c>
      <c r="C105">
        <v>9.19</v>
      </c>
    </row>
    <row r="106" spans="1:3">
      <c r="A106" t="str">
        <f>"300039"</f>
        <v>300039</v>
      </c>
      <c r="B106" t="s">
        <v>107</v>
      </c>
      <c r="C106">
        <v>9.17</v>
      </c>
    </row>
    <row r="107" spans="1:3">
      <c r="A107" t="str">
        <f>"300102"</f>
        <v>300102</v>
      </c>
      <c r="B107" t="s">
        <v>108</v>
      </c>
      <c r="C107">
        <v>9.09</v>
      </c>
    </row>
    <row r="108" spans="1:3">
      <c r="A108" t="str">
        <f>"300198"</f>
        <v>300198</v>
      </c>
      <c r="B108" t="s">
        <v>109</v>
      </c>
      <c r="C108">
        <v>9.08</v>
      </c>
    </row>
    <row r="109" spans="1:3">
      <c r="A109" t="str">
        <f>"300071"</f>
        <v>300071</v>
      </c>
      <c r="B109" t="s">
        <v>110</v>
      </c>
      <c r="C109">
        <v>9.06</v>
      </c>
    </row>
    <row r="110" spans="1:3">
      <c r="A110" t="str">
        <f>"300737"</f>
        <v>300737</v>
      </c>
      <c r="B110" t="s">
        <v>111</v>
      </c>
      <c r="C110">
        <v>9</v>
      </c>
    </row>
    <row r="111" spans="1:3">
      <c r="A111" t="str">
        <f>"300087"</f>
        <v>300087</v>
      </c>
      <c r="B111" t="s">
        <v>112</v>
      </c>
      <c r="C111">
        <v>8.96</v>
      </c>
    </row>
    <row r="112" spans="1:3">
      <c r="A112" t="str">
        <f>"300284"</f>
        <v>300284</v>
      </c>
      <c r="B112" t="s">
        <v>113</v>
      </c>
      <c r="C112">
        <v>8.89</v>
      </c>
    </row>
    <row r="113" spans="1:3">
      <c r="A113" t="str">
        <f>"300005"</f>
        <v>300005</v>
      </c>
      <c r="B113" t="s">
        <v>114</v>
      </c>
      <c r="C113">
        <v>8.84</v>
      </c>
    </row>
    <row r="114" spans="1:3">
      <c r="A114" t="str">
        <f>"300601"</f>
        <v>300601</v>
      </c>
      <c r="B114" t="s">
        <v>115</v>
      </c>
      <c r="C114">
        <v>8.81</v>
      </c>
    </row>
    <row r="115" spans="1:3">
      <c r="A115" t="str">
        <f>"300232"</f>
        <v>300232</v>
      </c>
      <c r="B115" t="s">
        <v>116</v>
      </c>
      <c r="C115">
        <v>8.76</v>
      </c>
    </row>
    <row r="116" spans="1:3">
      <c r="A116" t="str">
        <f>"300476"</f>
        <v>300476</v>
      </c>
      <c r="B116" t="s">
        <v>117</v>
      </c>
      <c r="C116">
        <v>8.56</v>
      </c>
    </row>
    <row r="117" spans="1:3">
      <c r="A117" t="str">
        <f>"300304"</f>
        <v>300304</v>
      </c>
      <c r="B117" t="s">
        <v>118</v>
      </c>
      <c r="C117">
        <v>8.51</v>
      </c>
    </row>
    <row r="118" spans="1:3">
      <c r="A118" t="str">
        <f>"300332"</f>
        <v>300332</v>
      </c>
      <c r="B118" t="s">
        <v>119</v>
      </c>
      <c r="C118">
        <v>8.44</v>
      </c>
    </row>
    <row r="119" spans="1:3">
      <c r="A119" t="str">
        <f>"300078"</f>
        <v>300078</v>
      </c>
      <c r="B119" t="s">
        <v>120</v>
      </c>
      <c r="C119">
        <v>8.36</v>
      </c>
    </row>
    <row r="120" spans="1:3">
      <c r="A120" t="str">
        <f>"300043"</f>
        <v>300043</v>
      </c>
      <c r="B120" t="s">
        <v>121</v>
      </c>
      <c r="C120">
        <v>8.36</v>
      </c>
    </row>
    <row r="121" spans="1:3">
      <c r="A121" t="str">
        <f>"300291"</f>
        <v>300291</v>
      </c>
      <c r="B121" t="s">
        <v>122</v>
      </c>
      <c r="C121">
        <v>8.27</v>
      </c>
    </row>
    <row r="122" spans="1:3">
      <c r="A122" t="str">
        <f>"300317"</f>
        <v>300317</v>
      </c>
      <c r="B122" t="s">
        <v>123</v>
      </c>
      <c r="C122">
        <v>8.26</v>
      </c>
    </row>
    <row r="123" spans="1:3">
      <c r="A123" t="str">
        <f>"300068"</f>
        <v>300068</v>
      </c>
      <c r="B123" t="s">
        <v>124</v>
      </c>
      <c r="C123">
        <v>8.26</v>
      </c>
    </row>
    <row r="124" spans="1:3">
      <c r="A124" t="str">
        <f>"300319"</f>
        <v>300319</v>
      </c>
      <c r="B124" t="s">
        <v>125</v>
      </c>
      <c r="C124">
        <v>8.25</v>
      </c>
    </row>
    <row r="125" spans="1:3">
      <c r="A125" t="str">
        <f>"300136"</f>
        <v>300136</v>
      </c>
      <c r="B125" t="s">
        <v>126</v>
      </c>
      <c r="C125">
        <v>8.24</v>
      </c>
    </row>
    <row r="126" spans="1:3">
      <c r="A126" t="str">
        <f>"300510"</f>
        <v>300510</v>
      </c>
      <c r="B126" t="s">
        <v>127</v>
      </c>
      <c r="C126">
        <v>8.22</v>
      </c>
    </row>
    <row r="127" spans="1:3">
      <c r="A127" t="str">
        <f>"300738"</f>
        <v>300738</v>
      </c>
      <c r="B127" t="s">
        <v>128</v>
      </c>
      <c r="C127">
        <v>8.21</v>
      </c>
    </row>
    <row r="128" spans="1:3">
      <c r="A128" t="str">
        <f>"300699"</f>
        <v>300699</v>
      </c>
      <c r="B128" t="s">
        <v>129</v>
      </c>
      <c r="C128">
        <v>8.18</v>
      </c>
    </row>
    <row r="129" spans="1:3">
      <c r="A129" t="str">
        <f>"300224"</f>
        <v>300224</v>
      </c>
      <c r="B129" t="s">
        <v>130</v>
      </c>
      <c r="C129">
        <v>8.15</v>
      </c>
    </row>
    <row r="130" spans="1:3">
      <c r="A130" t="str">
        <f>"300006"</f>
        <v>300006</v>
      </c>
      <c r="B130" t="s">
        <v>131</v>
      </c>
      <c r="C130">
        <v>8.12</v>
      </c>
    </row>
    <row r="131" spans="1:3">
      <c r="A131" t="str">
        <f>"300247"</f>
        <v>300247</v>
      </c>
      <c r="B131" t="s">
        <v>132</v>
      </c>
      <c r="C131">
        <v>8.03</v>
      </c>
    </row>
    <row r="132" spans="1:3">
      <c r="A132" t="str">
        <f>"300285"</f>
        <v>300285</v>
      </c>
      <c r="B132" t="s">
        <v>133</v>
      </c>
      <c r="C132">
        <v>8.03</v>
      </c>
    </row>
    <row r="133" spans="1:3">
      <c r="A133" t="str">
        <f>"300032"</f>
        <v>300032</v>
      </c>
      <c r="B133" t="s">
        <v>134</v>
      </c>
      <c r="C133">
        <v>8.03</v>
      </c>
    </row>
    <row r="134" spans="1:3">
      <c r="A134" t="str">
        <f>"300271"</f>
        <v>300271</v>
      </c>
      <c r="B134" t="s">
        <v>135</v>
      </c>
      <c r="C134">
        <v>8.02</v>
      </c>
    </row>
    <row r="135" spans="1:3">
      <c r="A135" t="str">
        <f>"300318"</f>
        <v>300318</v>
      </c>
      <c r="B135" t="s">
        <v>136</v>
      </c>
      <c r="C135">
        <v>7.97</v>
      </c>
    </row>
    <row r="136" spans="1:3">
      <c r="A136" t="str">
        <f>"300229"</f>
        <v>300229</v>
      </c>
      <c r="B136" t="s">
        <v>137</v>
      </c>
      <c r="C136">
        <v>7.95</v>
      </c>
    </row>
    <row r="137" spans="1:3">
      <c r="A137" t="str">
        <f>"300148"</f>
        <v>300148</v>
      </c>
      <c r="B137" t="s">
        <v>138</v>
      </c>
      <c r="C137">
        <v>7.9</v>
      </c>
    </row>
    <row r="138" spans="1:3">
      <c r="A138" t="str">
        <f>"300190"</f>
        <v>300190</v>
      </c>
      <c r="B138" t="s">
        <v>139</v>
      </c>
      <c r="C138">
        <v>7.76</v>
      </c>
    </row>
    <row r="139" spans="1:3">
      <c r="A139" t="str">
        <f>"300339"</f>
        <v>300339</v>
      </c>
      <c r="B139" t="s">
        <v>140</v>
      </c>
      <c r="C139">
        <v>7.73</v>
      </c>
    </row>
    <row r="140" spans="1:3">
      <c r="A140" t="str">
        <f>"300067"</f>
        <v>300067</v>
      </c>
      <c r="B140" t="s">
        <v>141</v>
      </c>
      <c r="C140">
        <v>7.73</v>
      </c>
    </row>
    <row r="141" spans="1:3">
      <c r="A141" t="str">
        <f>"300263"</f>
        <v>300263</v>
      </c>
      <c r="B141" t="s">
        <v>142</v>
      </c>
      <c r="C141">
        <v>7.72</v>
      </c>
    </row>
    <row r="142" spans="1:3">
      <c r="A142" t="str">
        <f>"300307"</f>
        <v>300307</v>
      </c>
      <c r="B142" t="s">
        <v>143</v>
      </c>
      <c r="C142">
        <v>7.72</v>
      </c>
    </row>
    <row r="143" spans="1:3">
      <c r="A143" t="str">
        <f>"300664"</f>
        <v>300664</v>
      </c>
      <c r="B143" t="s">
        <v>144</v>
      </c>
      <c r="C143">
        <v>7.69</v>
      </c>
    </row>
    <row r="144" spans="1:3">
      <c r="A144" t="str">
        <f>"301215"</f>
        <v>301215</v>
      </c>
      <c r="B144" t="s">
        <v>145</v>
      </c>
      <c r="C144">
        <v>7.67</v>
      </c>
    </row>
    <row r="145" spans="1:3">
      <c r="A145" t="str">
        <f>"300507"</f>
        <v>300507</v>
      </c>
      <c r="B145" t="s">
        <v>146</v>
      </c>
      <c r="C145">
        <v>7.67</v>
      </c>
    </row>
    <row r="146" spans="1:3">
      <c r="A146" t="str">
        <f>"300735"</f>
        <v>300735</v>
      </c>
      <c r="B146" t="s">
        <v>147</v>
      </c>
      <c r="C146">
        <v>7.56</v>
      </c>
    </row>
    <row r="147" spans="1:3">
      <c r="A147" t="str">
        <f>"300308"</f>
        <v>300308</v>
      </c>
      <c r="B147" t="s">
        <v>148</v>
      </c>
      <c r="C147">
        <v>7.5</v>
      </c>
    </row>
    <row r="148" spans="1:3">
      <c r="A148" t="str">
        <f>"300323"</f>
        <v>300323</v>
      </c>
      <c r="B148" t="s">
        <v>149</v>
      </c>
      <c r="C148">
        <v>7.39</v>
      </c>
    </row>
    <row r="149" spans="1:3">
      <c r="A149" t="str">
        <f>"300369"</f>
        <v>300369</v>
      </c>
      <c r="B149" t="s">
        <v>150</v>
      </c>
      <c r="C149">
        <v>7.38</v>
      </c>
    </row>
    <row r="150" spans="1:3">
      <c r="A150" t="str">
        <f>"300173"</f>
        <v>300173</v>
      </c>
      <c r="B150" t="s">
        <v>151</v>
      </c>
      <c r="C150">
        <v>7.34</v>
      </c>
    </row>
    <row r="151" spans="1:3">
      <c r="A151" t="str">
        <f>"300773"</f>
        <v>300773</v>
      </c>
      <c r="B151" t="s">
        <v>152</v>
      </c>
      <c r="C151">
        <v>7.34</v>
      </c>
    </row>
    <row r="152" spans="1:3">
      <c r="A152" t="str">
        <f>"300057"</f>
        <v>300057</v>
      </c>
      <c r="B152" t="s">
        <v>153</v>
      </c>
      <c r="C152">
        <v>7.34</v>
      </c>
    </row>
    <row r="153" spans="1:3">
      <c r="A153" t="str">
        <f>"300034"</f>
        <v>300034</v>
      </c>
      <c r="B153" t="s">
        <v>154</v>
      </c>
      <c r="C153">
        <v>7.31</v>
      </c>
    </row>
    <row r="154" spans="1:3">
      <c r="A154" t="str">
        <f>"300054"</f>
        <v>300054</v>
      </c>
      <c r="B154" t="s">
        <v>155</v>
      </c>
      <c r="C154">
        <v>7.31</v>
      </c>
    </row>
    <row r="155" spans="1:3">
      <c r="A155" t="str">
        <f>"301039"</f>
        <v>301039</v>
      </c>
      <c r="B155" t="s">
        <v>156</v>
      </c>
      <c r="C155">
        <v>7.25</v>
      </c>
    </row>
    <row r="156" spans="1:3">
      <c r="A156" t="str">
        <f>"300628"</f>
        <v>300628</v>
      </c>
      <c r="B156" t="s">
        <v>157</v>
      </c>
      <c r="C156">
        <v>7.25</v>
      </c>
    </row>
    <row r="157" spans="1:3">
      <c r="A157" t="str">
        <f>"300188"</f>
        <v>300188</v>
      </c>
      <c r="B157" t="s">
        <v>158</v>
      </c>
      <c r="C157">
        <v>7.24</v>
      </c>
    </row>
    <row r="158" spans="1:3">
      <c r="A158" t="str">
        <f>"300160"</f>
        <v>300160</v>
      </c>
      <c r="B158" t="s">
        <v>159</v>
      </c>
      <c r="C158">
        <v>7.24</v>
      </c>
    </row>
    <row r="159" spans="1:3">
      <c r="A159" t="str">
        <f>"300569"</f>
        <v>300569</v>
      </c>
      <c r="B159" t="s">
        <v>160</v>
      </c>
      <c r="C159">
        <v>7.2</v>
      </c>
    </row>
    <row r="160" spans="1:3">
      <c r="A160" t="str">
        <f>"300117"</f>
        <v>300117</v>
      </c>
      <c r="B160" t="s">
        <v>161</v>
      </c>
      <c r="C160">
        <v>7.17</v>
      </c>
    </row>
    <row r="161" spans="1:3">
      <c r="A161" t="str">
        <f>"300326"</f>
        <v>300326</v>
      </c>
      <c r="B161" t="s">
        <v>162</v>
      </c>
      <c r="C161">
        <v>7.17</v>
      </c>
    </row>
    <row r="162" spans="1:3">
      <c r="A162" t="str">
        <f>"300134"</f>
        <v>300134</v>
      </c>
      <c r="B162" t="s">
        <v>163</v>
      </c>
      <c r="C162">
        <v>7.12</v>
      </c>
    </row>
    <row r="163" spans="1:3">
      <c r="A163" t="str">
        <f>"300152"</f>
        <v>300152</v>
      </c>
      <c r="B163" t="s">
        <v>164</v>
      </c>
      <c r="C163">
        <v>7.12</v>
      </c>
    </row>
    <row r="164" spans="1:3">
      <c r="A164" t="str">
        <f>"300337"</f>
        <v>300337</v>
      </c>
      <c r="B164" t="s">
        <v>165</v>
      </c>
      <c r="C164">
        <v>7.1</v>
      </c>
    </row>
    <row r="165" spans="1:3">
      <c r="A165" t="str">
        <f>"300455"</f>
        <v>300455</v>
      </c>
      <c r="B165" t="s">
        <v>166</v>
      </c>
      <c r="C165">
        <v>7.09</v>
      </c>
    </row>
    <row r="166" spans="1:3">
      <c r="A166" t="str">
        <f>"300219"</f>
        <v>300219</v>
      </c>
      <c r="B166" t="s">
        <v>167</v>
      </c>
      <c r="C166">
        <v>7.07</v>
      </c>
    </row>
    <row r="167" spans="1:3">
      <c r="A167" t="str">
        <f>"300674"</f>
        <v>300674</v>
      </c>
      <c r="B167" t="s">
        <v>168</v>
      </c>
      <c r="C167">
        <v>7.03</v>
      </c>
    </row>
    <row r="168" spans="1:3">
      <c r="A168" t="str">
        <f>"300021"</f>
        <v>300021</v>
      </c>
      <c r="B168" t="s">
        <v>169</v>
      </c>
      <c r="C168">
        <v>7.01</v>
      </c>
    </row>
    <row r="169" spans="1:3">
      <c r="A169" t="str">
        <f>"300215"</f>
        <v>300215</v>
      </c>
      <c r="B169" t="s">
        <v>170</v>
      </c>
      <c r="C169">
        <v>7</v>
      </c>
    </row>
    <row r="170" spans="1:3">
      <c r="A170" t="str">
        <f>"300832"</f>
        <v>300832</v>
      </c>
      <c r="B170" t="s">
        <v>171</v>
      </c>
      <c r="C170">
        <v>6.98</v>
      </c>
    </row>
    <row r="171" spans="1:3">
      <c r="A171" t="str">
        <f>"300157"</f>
        <v>300157</v>
      </c>
      <c r="B171" t="s">
        <v>172</v>
      </c>
      <c r="C171">
        <v>6.98</v>
      </c>
    </row>
    <row r="172" spans="1:3">
      <c r="A172" t="str">
        <f>"300388"</f>
        <v>300388</v>
      </c>
      <c r="B172" t="s">
        <v>173</v>
      </c>
      <c r="C172">
        <v>6.97</v>
      </c>
    </row>
    <row r="173" spans="1:3">
      <c r="A173" t="str">
        <f>"300310"</f>
        <v>300310</v>
      </c>
      <c r="B173" t="s">
        <v>174</v>
      </c>
      <c r="C173">
        <v>6.92</v>
      </c>
    </row>
    <row r="174" spans="1:3">
      <c r="A174" t="str">
        <f>"300772"</f>
        <v>300772</v>
      </c>
      <c r="B174" t="s">
        <v>175</v>
      </c>
      <c r="C174">
        <v>6.88</v>
      </c>
    </row>
    <row r="175" spans="1:3">
      <c r="A175" t="str">
        <f>"300208"</f>
        <v>300208</v>
      </c>
      <c r="B175" t="s">
        <v>176</v>
      </c>
      <c r="C175">
        <v>6.87</v>
      </c>
    </row>
    <row r="176" spans="1:3">
      <c r="A176" t="str">
        <f>"300044"</f>
        <v>300044</v>
      </c>
      <c r="B176" t="s">
        <v>177</v>
      </c>
      <c r="C176">
        <v>6.85</v>
      </c>
    </row>
    <row r="177" spans="1:3">
      <c r="A177" t="str">
        <f>"300328"</f>
        <v>300328</v>
      </c>
      <c r="B177" t="s">
        <v>178</v>
      </c>
      <c r="C177">
        <v>6.84</v>
      </c>
    </row>
    <row r="178" spans="1:3">
      <c r="A178" t="str">
        <f>"301236"</f>
        <v>301236</v>
      </c>
      <c r="B178" t="s">
        <v>179</v>
      </c>
      <c r="C178">
        <v>6.8</v>
      </c>
    </row>
    <row r="179" spans="1:3">
      <c r="A179" t="str">
        <f>"300082"</f>
        <v>300082</v>
      </c>
      <c r="B179" t="s">
        <v>180</v>
      </c>
      <c r="C179">
        <v>6.78</v>
      </c>
    </row>
    <row r="180" spans="1:3">
      <c r="A180" t="str">
        <f>"300425"</f>
        <v>300425</v>
      </c>
      <c r="B180" t="s">
        <v>181</v>
      </c>
      <c r="C180">
        <v>6.72</v>
      </c>
    </row>
    <row r="181" spans="1:3">
      <c r="A181" t="str">
        <f>"300300"</f>
        <v>300300</v>
      </c>
      <c r="B181" t="s">
        <v>182</v>
      </c>
      <c r="C181">
        <v>6.71</v>
      </c>
    </row>
    <row r="182" spans="1:3">
      <c r="A182" t="str">
        <f>"300377"</f>
        <v>300377</v>
      </c>
      <c r="B182" t="s">
        <v>183</v>
      </c>
      <c r="C182">
        <v>6.68</v>
      </c>
    </row>
    <row r="183" spans="1:3">
      <c r="A183" t="str">
        <f>"300595"</f>
        <v>300595</v>
      </c>
      <c r="B183" t="s">
        <v>184</v>
      </c>
      <c r="C183">
        <v>6.68</v>
      </c>
    </row>
    <row r="184" spans="1:3">
      <c r="A184" t="str">
        <f>"300262"</f>
        <v>300262</v>
      </c>
      <c r="B184" t="s">
        <v>185</v>
      </c>
      <c r="C184">
        <v>6.68</v>
      </c>
    </row>
    <row r="185" spans="1:3">
      <c r="A185" t="str">
        <f>"300199"</f>
        <v>300199</v>
      </c>
      <c r="B185" t="s">
        <v>186</v>
      </c>
      <c r="C185">
        <v>6.66</v>
      </c>
    </row>
    <row r="186" spans="1:3">
      <c r="A186" t="str">
        <f>"300364"</f>
        <v>300364</v>
      </c>
      <c r="B186" t="s">
        <v>187</v>
      </c>
      <c r="C186">
        <v>6.6</v>
      </c>
    </row>
    <row r="187" spans="1:3">
      <c r="A187" t="str">
        <f>"300065"</f>
        <v>300065</v>
      </c>
      <c r="B187" t="s">
        <v>188</v>
      </c>
      <c r="C187">
        <v>6.58</v>
      </c>
    </row>
    <row r="188" spans="1:3">
      <c r="A188" t="str">
        <f>"300147"</f>
        <v>300147</v>
      </c>
      <c r="B188" t="s">
        <v>189</v>
      </c>
      <c r="C188">
        <v>6.57</v>
      </c>
    </row>
    <row r="189" spans="1:3">
      <c r="A189" t="str">
        <f>"300129"</f>
        <v>300129</v>
      </c>
      <c r="B189" t="s">
        <v>190</v>
      </c>
      <c r="C189">
        <v>6.49</v>
      </c>
    </row>
    <row r="190" spans="1:3">
      <c r="A190" t="str">
        <f>"300299"</f>
        <v>300299</v>
      </c>
      <c r="B190" t="s">
        <v>191</v>
      </c>
      <c r="C190">
        <v>6.48</v>
      </c>
    </row>
    <row r="191" spans="1:3">
      <c r="A191" t="str">
        <f>"300187"</f>
        <v>300187</v>
      </c>
      <c r="B191" t="s">
        <v>192</v>
      </c>
      <c r="C191">
        <v>6.44</v>
      </c>
    </row>
    <row r="192" spans="1:3">
      <c r="A192" t="str">
        <f>"300053"</f>
        <v>300053</v>
      </c>
      <c r="B192" t="s">
        <v>193</v>
      </c>
      <c r="C192">
        <v>6.43</v>
      </c>
    </row>
    <row r="193" spans="1:3">
      <c r="A193" t="str">
        <f>"300623"</f>
        <v>300623</v>
      </c>
      <c r="B193" t="s">
        <v>194</v>
      </c>
      <c r="C193">
        <v>6.43</v>
      </c>
    </row>
    <row r="194" spans="1:3">
      <c r="A194" t="str">
        <f>"300143"</f>
        <v>300143</v>
      </c>
      <c r="B194" t="s">
        <v>195</v>
      </c>
      <c r="C194">
        <v>6.42</v>
      </c>
    </row>
    <row r="195" spans="1:3">
      <c r="A195" t="str">
        <f>"300212"</f>
        <v>300212</v>
      </c>
      <c r="B195" t="s">
        <v>196</v>
      </c>
      <c r="C195">
        <v>6.41</v>
      </c>
    </row>
    <row r="196" spans="1:3">
      <c r="A196" t="str">
        <f>"300441"</f>
        <v>300441</v>
      </c>
      <c r="B196" t="s">
        <v>197</v>
      </c>
      <c r="C196">
        <v>6.4</v>
      </c>
    </row>
    <row r="197" spans="1:3">
      <c r="A197" t="str">
        <f>"300290"</f>
        <v>300290</v>
      </c>
      <c r="B197" t="s">
        <v>198</v>
      </c>
      <c r="C197">
        <v>6.39</v>
      </c>
    </row>
    <row r="198" spans="1:3">
      <c r="A198" t="str">
        <f>"300344"</f>
        <v>300344</v>
      </c>
      <c r="B198" t="s">
        <v>199</v>
      </c>
      <c r="C198">
        <v>6.39</v>
      </c>
    </row>
    <row r="199" spans="1:3">
      <c r="A199" t="str">
        <f>"300639"</f>
        <v>300639</v>
      </c>
      <c r="B199" t="s">
        <v>200</v>
      </c>
      <c r="C199">
        <v>6.38</v>
      </c>
    </row>
    <row r="200" spans="1:3">
      <c r="A200" t="str">
        <f>"300222"</f>
        <v>300222</v>
      </c>
      <c r="B200" t="s">
        <v>201</v>
      </c>
      <c r="C200">
        <v>6.36</v>
      </c>
    </row>
    <row r="201" spans="1:3">
      <c r="A201" t="str">
        <f>"300035"</f>
        <v>300035</v>
      </c>
      <c r="B201" t="s">
        <v>202</v>
      </c>
      <c r="C201">
        <v>6.35</v>
      </c>
    </row>
    <row r="202" spans="1:3">
      <c r="A202" t="str">
        <f>"300359"</f>
        <v>300359</v>
      </c>
      <c r="B202" t="s">
        <v>203</v>
      </c>
      <c r="C202">
        <v>6.33</v>
      </c>
    </row>
    <row r="203" spans="1:3">
      <c r="A203" t="str">
        <f>"300230"</f>
        <v>300230</v>
      </c>
      <c r="B203" t="s">
        <v>204</v>
      </c>
      <c r="C203">
        <v>6.33</v>
      </c>
    </row>
    <row r="204" spans="1:3">
      <c r="A204" t="str">
        <f>"300382"</f>
        <v>300382</v>
      </c>
      <c r="B204" t="s">
        <v>205</v>
      </c>
      <c r="C204">
        <v>6.28</v>
      </c>
    </row>
    <row r="205" spans="1:3">
      <c r="A205" t="str">
        <f>"300762"</f>
        <v>300762</v>
      </c>
      <c r="B205" t="s">
        <v>206</v>
      </c>
      <c r="C205">
        <v>6.28</v>
      </c>
    </row>
    <row r="206" spans="1:3">
      <c r="A206" t="str">
        <f>"300020"</f>
        <v>300020</v>
      </c>
      <c r="B206" t="s">
        <v>207</v>
      </c>
      <c r="C206">
        <v>6.28</v>
      </c>
    </row>
    <row r="207" spans="1:3">
      <c r="A207" t="str">
        <f>"300242"</f>
        <v>300242</v>
      </c>
      <c r="B207" t="s">
        <v>208</v>
      </c>
      <c r="C207">
        <v>6.27</v>
      </c>
    </row>
    <row r="208" spans="1:3">
      <c r="A208" t="str">
        <f>"300055"</f>
        <v>300055</v>
      </c>
      <c r="B208" t="s">
        <v>209</v>
      </c>
      <c r="C208">
        <v>6.24</v>
      </c>
    </row>
    <row r="209" spans="1:3">
      <c r="A209" t="str">
        <f>"301175"</f>
        <v>301175</v>
      </c>
      <c r="B209" t="s">
        <v>210</v>
      </c>
      <c r="C209">
        <v>6.22</v>
      </c>
    </row>
    <row r="210" spans="1:3">
      <c r="A210" t="str">
        <f>"300063"</f>
        <v>300063</v>
      </c>
      <c r="B210" t="s">
        <v>211</v>
      </c>
      <c r="C210">
        <v>6.21</v>
      </c>
    </row>
    <row r="211" spans="1:3">
      <c r="A211" t="str">
        <f>"301078"</f>
        <v>301078</v>
      </c>
      <c r="B211" t="s">
        <v>212</v>
      </c>
      <c r="C211">
        <v>6.18</v>
      </c>
    </row>
    <row r="212" spans="1:3">
      <c r="A212" t="str">
        <f>"300502"</f>
        <v>300502</v>
      </c>
      <c r="B212" t="s">
        <v>213</v>
      </c>
      <c r="C212">
        <v>6.18</v>
      </c>
    </row>
    <row r="213" spans="1:3">
      <c r="A213" t="str">
        <f>"300348"</f>
        <v>300348</v>
      </c>
      <c r="B213" t="s">
        <v>214</v>
      </c>
      <c r="C213">
        <v>6.16</v>
      </c>
    </row>
    <row r="214" spans="1:3">
      <c r="A214" t="str">
        <f>"300741"</f>
        <v>300741</v>
      </c>
      <c r="B214" t="s">
        <v>215</v>
      </c>
      <c r="C214">
        <v>6.16</v>
      </c>
    </row>
    <row r="215" spans="1:3">
      <c r="A215" t="str">
        <f>"300525"</f>
        <v>300525</v>
      </c>
      <c r="B215" t="s">
        <v>216</v>
      </c>
      <c r="C215">
        <v>6.11</v>
      </c>
    </row>
    <row r="216" spans="1:3">
      <c r="A216" t="str">
        <f>"300177"</f>
        <v>300177</v>
      </c>
      <c r="B216" t="s">
        <v>217</v>
      </c>
      <c r="C216">
        <v>6.06</v>
      </c>
    </row>
    <row r="217" spans="1:3">
      <c r="A217" t="str">
        <f>"300761"</f>
        <v>300761</v>
      </c>
      <c r="B217" t="s">
        <v>218</v>
      </c>
      <c r="C217">
        <v>6.04</v>
      </c>
    </row>
    <row r="218" spans="1:3">
      <c r="A218" t="str">
        <f>"300181"</f>
        <v>300181</v>
      </c>
      <c r="B218" t="s">
        <v>219</v>
      </c>
      <c r="C218">
        <v>6.01</v>
      </c>
    </row>
    <row r="219" spans="1:3">
      <c r="A219" t="str">
        <f>"300444"</f>
        <v>300444</v>
      </c>
      <c r="B219" t="s">
        <v>220</v>
      </c>
      <c r="C219">
        <v>5.92</v>
      </c>
    </row>
    <row r="220" spans="1:3">
      <c r="A220" t="str">
        <f>"300114"</f>
        <v>300114</v>
      </c>
      <c r="B220" t="s">
        <v>221</v>
      </c>
      <c r="C220">
        <v>5.91</v>
      </c>
    </row>
    <row r="221" spans="1:3">
      <c r="A221" t="str">
        <f>"300456"</f>
        <v>300456</v>
      </c>
      <c r="B221" t="s">
        <v>222</v>
      </c>
      <c r="C221">
        <v>5.84</v>
      </c>
    </row>
    <row r="222" spans="1:3">
      <c r="A222" t="str">
        <f>"300099"</f>
        <v>300099</v>
      </c>
      <c r="B222" t="s">
        <v>223</v>
      </c>
      <c r="C222">
        <v>5.79</v>
      </c>
    </row>
    <row r="223" spans="1:3">
      <c r="A223" t="str">
        <f>"300506"</f>
        <v>300506</v>
      </c>
      <c r="B223" t="s">
        <v>224</v>
      </c>
      <c r="C223">
        <v>5.73</v>
      </c>
    </row>
    <row r="224" spans="1:3">
      <c r="A224" t="str">
        <f>"300241"</f>
        <v>300241</v>
      </c>
      <c r="B224" t="s">
        <v>225</v>
      </c>
      <c r="C224">
        <v>5.72</v>
      </c>
    </row>
    <row r="225" spans="1:3">
      <c r="A225" t="str">
        <f>"300347"</f>
        <v>300347</v>
      </c>
      <c r="B225" t="s">
        <v>226</v>
      </c>
      <c r="C225">
        <v>5.67</v>
      </c>
    </row>
    <row r="226" spans="1:3">
      <c r="A226" t="str">
        <f>"300077"</f>
        <v>300077</v>
      </c>
      <c r="B226" t="s">
        <v>227</v>
      </c>
      <c r="C226">
        <v>5.66</v>
      </c>
    </row>
    <row r="227" spans="1:3">
      <c r="A227" t="str">
        <f>"300061"</f>
        <v>300061</v>
      </c>
      <c r="B227" t="s">
        <v>228</v>
      </c>
      <c r="C227">
        <v>5.61</v>
      </c>
    </row>
    <row r="228" spans="1:3">
      <c r="A228" t="str">
        <f>"300171"</f>
        <v>300171</v>
      </c>
      <c r="B228" t="s">
        <v>229</v>
      </c>
      <c r="C228">
        <v>5.58</v>
      </c>
    </row>
    <row r="229" spans="1:3">
      <c r="A229" t="str">
        <f>"300101"</f>
        <v>300101</v>
      </c>
      <c r="B229" t="s">
        <v>230</v>
      </c>
      <c r="C229">
        <v>5.58</v>
      </c>
    </row>
    <row r="230" spans="1:3">
      <c r="A230" t="str">
        <f>"300213"</f>
        <v>300213</v>
      </c>
      <c r="B230" t="s">
        <v>231</v>
      </c>
      <c r="C230">
        <v>5.51</v>
      </c>
    </row>
    <row r="231" spans="1:3">
      <c r="A231" t="str">
        <f>"300581"</f>
        <v>300581</v>
      </c>
      <c r="B231" t="s">
        <v>232</v>
      </c>
      <c r="C231">
        <v>5.5</v>
      </c>
    </row>
    <row r="232" spans="1:3">
      <c r="A232" t="str">
        <f>"300050"</f>
        <v>300050</v>
      </c>
      <c r="B232" t="s">
        <v>233</v>
      </c>
      <c r="C232">
        <v>5.45</v>
      </c>
    </row>
    <row r="233" spans="1:3">
      <c r="A233" t="str">
        <f>"300041"</f>
        <v>300041</v>
      </c>
      <c r="B233" t="s">
        <v>234</v>
      </c>
      <c r="C233">
        <v>5.44</v>
      </c>
    </row>
    <row r="234" spans="1:3">
      <c r="A234" t="str">
        <f>"300390"</f>
        <v>300390</v>
      </c>
      <c r="B234" t="s">
        <v>235</v>
      </c>
      <c r="C234">
        <v>5.44</v>
      </c>
    </row>
    <row r="235" spans="1:3">
      <c r="A235" t="str">
        <f>"300228"</f>
        <v>300228</v>
      </c>
      <c r="B235" t="s">
        <v>236</v>
      </c>
      <c r="C235">
        <v>5.43</v>
      </c>
    </row>
    <row r="236" spans="1:3">
      <c r="A236" t="str">
        <f>"300999"</f>
        <v>300999</v>
      </c>
      <c r="B236" t="s">
        <v>237</v>
      </c>
      <c r="C236">
        <v>5.43</v>
      </c>
    </row>
    <row r="237" spans="1:3">
      <c r="A237" t="str">
        <f>"300401"</f>
        <v>300401</v>
      </c>
      <c r="B237" t="s">
        <v>238</v>
      </c>
      <c r="C237">
        <v>5.42</v>
      </c>
    </row>
    <row r="238" spans="1:3">
      <c r="A238" t="str">
        <f>"300373"</f>
        <v>300373</v>
      </c>
      <c r="B238" t="s">
        <v>239</v>
      </c>
      <c r="C238">
        <v>5.4</v>
      </c>
    </row>
    <row r="239" spans="1:3">
      <c r="A239" t="str">
        <f>"300047"</f>
        <v>300047</v>
      </c>
      <c r="B239" t="s">
        <v>240</v>
      </c>
      <c r="C239">
        <v>5.39</v>
      </c>
    </row>
    <row r="240" spans="1:3">
      <c r="A240" t="str">
        <f>"300037"</f>
        <v>300037</v>
      </c>
      <c r="B240" t="s">
        <v>241</v>
      </c>
      <c r="C240">
        <v>5.38</v>
      </c>
    </row>
    <row r="241" spans="1:3">
      <c r="A241" t="str">
        <f>"300311"</f>
        <v>300311</v>
      </c>
      <c r="B241" t="s">
        <v>242</v>
      </c>
      <c r="C241">
        <v>5.37</v>
      </c>
    </row>
    <row r="242" spans="1:3">
      <c r="A242" t="str">
        <f>"300586"</f>
        <v>300586</v>
      </c>
      <c r="B242" t="s">
        <v>243</v>
      </c>
      <c r="C242">
        <v>5.35</v>
      </c>
    </row>
    <row r="243" spans="1:3">
      <c r="A243" t="str">
        <f>"300252"</f>
        <v>300252</v>
      </c>
      <c r="B243" t="s">
        <v>244</v>
      </c>
      <c r="C243">
        <v>5.33</v>
      </c>
    </row>
    <row r="244" spans="1:3">
      <c r="A244" t="str">
        <f>"300368"</f>
        <v>300368</v>
      </c>
      <c r="B244" t="s">
        <v>245</v>
      </c>
      <c r="C244">
        <v>5.32</v>
      </c>
    </row>
    <row r="245" spans="1:3">
      <c r="A245" t="str">
        <f>"300775"</f>
        <v>300775</v>
      </c>
      <c r="B245" t="s">
        <v>246</v>
      </c>
      <c r="C245">
        <v>5.31</v>
      </c>
    </row>
    <row r="246" spans="1:3">
      <c r="A246" t="str">
        <f>"300074"</f>
        <v>300074</v>
      </c>
      <c r="B246" t="s">
        <v>247</v>
      </c>
      <c r="C246">
        <v>5.3</v>
      </c>
    </row>
    <row r="247" spans="1:3">
      <c r="A247" t="str">
        <f>"300468"</f>
        <v>300468</v>
      </c>
      <c r="B247" t="s">
        <v>248</v>
      </c>
      <c r="C247">
        <v>5.29</v>
      </c>
    </row>
    <row r="248" spans="1:3">
      <c r="A248" t="str">
        <f>"300113"</f>
        <v>300113</v>
      </c>
      <c r="B248" t="s">
        <v>249</v>
      </c>
      <c r="C248">
        <v>5.29</v>
      </c>
    </row>
    <row r="249" spans="1:3">
      <c r="A249" t="str">
        <f>"300358"</f>
        <v>300358</v>
      </c>
      <c r="B249" t="s">
        <v>250</v>
      </c>
      <c r="C249">
        <v>5.29</v>
      </c>
    </row>
    <row r="250" spans="1:3">
      <c r="A250" t="str">
        <f>"300428"</f>
        <v>300428</v>
      </c>
      <c r="B250" t="s">
        <v>251</v>
      </c>
      <c r="C250">
        <v>5.28</v>
      </c>
    </row>
    <row r="251" spans="1:3">
      <c r="A251" t="str">
        <f>"300269"</f>
        <v>300269</v>
      </c>
      <c r="B251" t="s">
        <v>252</v>
      </c>
      <c r="C251">
        <v>5.26</v>
      </c>
    </row>
    <row r="252" spans="1:3">
      <c r="A252" t="str">
        <f>"300398"</f>
        <v>300398</v>
      </c>
      <c r="B252" t="s">
        <v>253</v>
      </c>
      <c r="C252">
        <v>5.26</v>
      </c>
    </row>
    <row r="253" spans="1:3">
      <c r="A253" t="str">
        <f>"300457"</f>
        <v>300457</v>
      </c>
      <c r="B253" t="s">
        <v>254</v>
      </c>
      <c r="C253">
        <v>5.25</v>
      </c>
    </row>
    <row r="254" spans="1:3">
      <c r="A254" t="str">
        <f>"300172"</f>
        <v>300172</v>
      </c>
      <c r="B254" t="s">
        <v>255</v>
      </c>
      <c r="C254">
        <v>5.24</v>
      </c>
    </row>
    <row r="255" spans="1:3">
      <c r="A255" t="str">
        <f>"300341"</f>
        <v>300341</v>
      </c>
      <c r="B255" t="s">
        <v>256</v>
      </c>
      <c r="C255">
        <v>5.17</v>
      </c>
    </row>
    <row r="256" spans="1:3">
      <c r="A256" t="str">
        <f>"300239"</f>
        <v>300239</v>
      </c>
      <c r="B256" t="s">
        <v>257</v>
      </c>
      <c r="C256">
        <v>5.16</v>
      </c>
    </row>
    <row r="257" spans="1:3">
      <c r="A257" t="str">
        <f>"300150"</f>
        <v>300150</v>
      </c>
      <c r="B257" t="s">
        <v>258</v>
      </c>
      <c r="C257">
        <v>5.15</v>
      </c>
    </row>
    <row r="258" spans="1:3">
      <c r="A258" t="str">
        <f>"300346"</f>
        <v>300346</v>
      </c>
      <c r="B258" t="s">
        <v>259</v>
      </c>
      <c r="C258">
        <v>5.13</v>
      </c>
    </row>
    <row r="259" spans="1:3">
      <c r="A259" t="str">
        <f>"300105"</f>
        <v>300105</v>
      </c>
      <c r="B259" t="s">
        <v>260</v>
      </c>
      <c r="C259">
        <v>5.13</v>
      </c>
    </row>
    <row r="260" spans="1:3">
      <c r="A260" t="str">
        <f>"300085"</f>
        <v>300085</v>
      </c>
      <c r="B260" t="s">
        <v>261</v>
      </c>
      <c r="C260">
        <v>5.13</v>
      </c>
    </row>
    <row r="261" spans="1:3">
      <c r="A261" t="str">
        <f>"300529"</f>
        <v>300529</v>
      </c>
      <c r="B261" t="s">
        <v>262</v>
      </c>
      <c r="C261">
        <v>5.13</v>
      </c>
    </row>
    <row r="262" spans="1:3">
      <c r="A262" t="str">
        <f>"300075"</f>
        <v>300075</v>
      </c>
      <c r="B262" t="s">
        <v>263</v>
      </c>
      <c r="C262">
        <v>5.1</v>
      </c>
    </row>
    <row r="263" spans="1:3">
      <c r="A263" t="str">
        <f>"300747"</f>
        <v>300747</v>
      </c>
      <c r="B263" t="s">
        <v>264</v>
      </c>
      <c r="C263">
        <v>5.09</v>
      </c>
    </row>
    <row r="264" spans="1:3">
      <c r="A264" t="str">
        <f>"300132"</f>
        <v>300132</v>
      </c>
      <c r="B264" t="s">
        <v>265</v>
      </c>
      <c r="C264">
        <v>5.07</v>
      </c>
    </row>
    <row r="265" spans="1:3">
      <c r="A265" t="str">
        <f>"300081"</f>
        <v>300081</v>
      </c>
      <c r="B265" t="s">
        <v>266</v>
      </c>
      <c r="C265">
        <v>5.07</v>
      </c>
    </row>
    <row r="266" spans="1:3">
      <c r="A266" t="str">
        <f>"300458"</f>
        <v>300458</v>
      </c>
      <c r="B266" t="s">
        <v>267</v>
      </c>
      <c r="C266">
        <v>5.06</v>
      </c>
    </row>
    <row r="267" spans="1:3">
      <c r="A267" t="str">
        <f>"300416"</f>
        <v>300416</v>
      </c>
      <c r="B267" t="s">
        <v>268</v>
      </c>
      <c r="C267">
        <v>5.05</v>
      </c>
    </row>
    <row r="268" spans="1:3">
      <c r="A268" t="str">
        <f>"300375"</f>
        <v>300375</v>
      </c>
      <c r="B268" t="s">
        <v>269</v>
      </c>
      <c r="C268">
        <v>5.05</v>
      </c>
    </row>
    <row r="269" spans="1:3">
      <c r="A269" t="str">
        <f>"300244"</f>
        <v>300244</v>
      </c>
      <c r="B269" t="s">
        <v>270</v>
      </c>
      <c r="C269">
        <v>5.03</v>
      </c>
    </row>
    <row r="270" spans="1:3">
      <c r="A270" t="str">
        <f>"300366"</f>
        <v>300366</v>
      </c>
      <c r="B270" t="s">
        <v>271</v>
      </c>
      <c r="C270">
        <v>5.02</v>
      </c>
    </row>
    <row r="271" spans="1:3">
      <c r="A271" t="str">
        <f>"300493"</f>
        <v>300493</v>
      </c>
      <c r="B271" t="s">
        <v>272</v>
      </c>
      <c r="C271">
        <v>5.01</v>
      </c>
    </row>
    <row r="272" spans="1:3">
      <c r="A272" t="str">
        <f>"300011"</f>
        <v>300011</v>
      </c>
      <c r="B272" t="s">
        <v>273</v>
      </c>
      <c r="C272">
        <v>5.01</v>
      </c>
    </row>
    <row r="273" spans="1:3">
      <c r="A273" t="str">
        <f>"300363"</f>
        <v>300363</v>
      </c>
      <c r="B273" t="s">
        <v>274</v>
      </c>
      <c r="C273">
        <v>5.01</v>
      </c>
    </row>
    <row r="274" spans="1:3">
      <c r="A274" t="str">
        <f>"300149"</f>
        <v>300149</v>
      </c>
      <c r="B274" t="s">
        <v>275</v>
      </c>
      <c r="C274">
        <v>4.99</v>
      </c>
    </row>
    <row r="275" spans="1:3">
      <c r="A275" t="str">
        <f>"300463"</f>
        <v>300463</v>
      </c>
      <c r="B275" t="s">
        <v>276</v>
      </c>
      <c r="C275">
        <v>4.95</v>
      </c>
    </row>
    <row r="276" spans="1:3">
      <c r="A276" t="str">
        <f>"300045"</f>
        <v>300045</v>
      </c>
      <c r="B276" t="s">
        <v>277</v>
      </c>
      <c r="C276">
        <v>4.93</v>
      </c>
    </row>
    <row r="277" spans="1:3">
      <c r="A277" t="str">
        <f>"300164"</f>
        <v>300164</v>
      </c>
      <c r="B277" t="s">
        <v>278</v>
      </c>
      <c r="C277">
        <v>4.93</v>
      </c>
    </row>
    <row r="278" spans="1:3">
      <c r="A278" t="str">
        <f>"300638"</f>
        <v>300638</v>
      </c>
      <c r="B278" t="s">
        <v>279</v>
      </c>
      <c r="C278">
        <v>4.93</v>
      </c>
    </row>
    <row r="279" spans="1:3">
      <c r="A279" t="str">
        <f>"300320"</f>
        <v>300320</v>
      </c>
      <c r="B279" t="s">
        <v>280</v>
      </c>
      <c r="C279">
        <v>4.92</v>
      </c>
    </row>
    <row r="280" spans="1:3">
      <c r="A280" t="str">
        <f>"300016"</f>
        <v>300016</v>
      </c>
      <c r="B280" t="s">
        <v>281</v>
      </c>
      <c r="C280">
        <v>4.91</v>
      </c>
    </row>
    <row r="281" spans="1:3">
      <c r="A281" t="str">
        <f>"300448"</f>
        <v>300448</v>
      </c>
      <c r="B281" t="s">
        <v>282</v>
      </c>
      <c r="C281">
        <v>4.9</v>
      </c>
    </row>
    <row r="282" spans="1:3">
      <c r="A282" t="str">
        <f>"300641"</f>
        <v>300641</v>
      </c>
      <c r="B282" t="s">
        <v>283</v>
      </c>
      <c r="C282">
        <v>4.9</v>
      </c>
    </row>
    <row r="283" spans="1:3">
      <c r="A283" t="str">
        <f>"300073"</f>
        <v>300073</v>
      </c>
      <c r="B283" t="s">
        <v>284</v>
      </c>
      <c r="C283">
        <v>4.88</v>
      </c>
    </row>
    <row r="284" spans="1:3">
      <c r="A284" t="str">
        <f>"300409"</f>
        <v>300409</v>
      </c>
      <c r="B284" t="s">
        <v>285</v>
      </c>
      <c r="C284">
        <v>4.87</v>
      </c>
    </row>
    <row r="285" spans="1:3">
      <c r="A285" t="str">
        <f>"300137"</f>
        <v>300137</v>
      </c>
      <c r="B285" t="s">
        <v>286</v>
      </c>
      <c r="C285">
        <v>4.86</v>
      </c>
    </row>
    <row r="286" spans="1:3">
      <c r="A286" t="str">
        <f>"300210"</f>
        <v>300210</v>
      </c>
      <c r="B286" t="s">
        <v>287</v>
      </c>
      <c r="C286">
        <v>4.84</v>
      </c>
    </row>
    <row r="287" spans="1:3">
      <c r="A287" t="str">
        <f>"300357"</f>
        <v>300357</v>
      </c>
      <c r="B287" t="s">
        <v>288</v>
      </c>
      <c r="C287">
        <v>4.79</v>
      </c>
    </row>
    <row r="288" spans="1:3">
      <c r="A288" t="str">
        <f>"300004"</f>
        <v>300004</v>
      </c>
      <c r="B288" t="s">
        <v>289</v>
      </c>
      <c r="C288">
        <v>4.78</v>
      </c>
    </row>
    <row r="289" spans="1:3">
      <c r="A289" t="str">
        <f>"300677"</f>
        <v>300677</v>
      </c>
      <c r="B289" t="s">
        <v>290</v>
      </c>
      <c r="C289">
        <v>4.78</v>
      </c>
    </row>
    <row r="290" spans="1:3">
      <c r="A290" t="str">
        <f>"300381"</f>
        <v>300381</v>
      </c>
      <c r="B290" t="s">
        <v>291</v>
      </c>
      <c r="C290">
        <v>4.77</v>
      </c>
    </row>
    <row r="291" spans="1:3">
      <c r="A291" t="str">
        <f>"300225"</f>
        <v>300225</v>
      </c>
      <c r="B291" t="s">
        <v>292</v>
      </c>
      <c r="C291">
        <v>4.75</v>
      </c>
    </row>
    <row r="292" spans="1:3">
      <c r="A292" t="str">
        <f>"300395"</f>
        <v>300395</v>
      </c>
      <c r="B292" t="s">
        <v>293</v>
      </c>
      <c r="C292">
        <v>4.74</v>
      </c>
    </row>
    <row r="293" spans="1:3">
      <c r="A293" t="str">
        <f>"300412"</f>
        <v>300412</v>
      </c>
      <c r="B293" t="s">
        <v>294</v>
      </c>
      <c r="C293">
        <v>4.73</v>
      </c>
    </row>
    <row r="294" spans="1:3">
      <c r="A294" t="str">
        <f>"300825"</f>
        <v>300825</v>
      </c>
      <c r="B294" t="s">
        <v>295</v>
      </c>
      <c r="C294">
        <v>4.72</v>
      </c>
    </row>
    <row r="295" spans="1:3">
      <c r="A295" t="str">
        <f>"300175"</f>
        <v>300175</v>
      </c>
      <c r="B295" t="s">
        <v>296</v>
      </c>
      <c r="C295">
        <v>4.71</v>
      </c>
    </row>
    <row r="296" spans="1:3">
      <c r="A296" t="str">
        <f>"300204"</f>
        <v>300204</v>
      </c>
      <c r="B296" t="s">
        <v>297</v>
      </c>
      <c r="C296">
        <v>4.7</v>
      </c>
    </row>
    <row r="297" spans="1:3">
      <c r="A297" t="str">
        <f>"300350"</f>
        <v>300350</v>
      </c>
      <c r="B297" t="s">
        <v>298</v>
      </c>
      <c r="C297">
        <v>4.68</v>
      </c>
    </row>
    <row r="298" spans="1:3">
      <c r="A298" t="str">
        <f>"300258"</f>
        <v>300258</v>
      </c>
      <c r="B298" t="s">
        <v>299</v>
      </c>
      <c r="C298">
        <v>4.64</v>
      </c>
    </row>
    <row r="299" spans="1:3">
      <c r="A299" t="str">
        <f>"300657"</f>
        <v>300657</v>
      </c>
      <c r="B299" t="s">
        <v>300</v>
      </c>
      <c r="C299">
        <v>4.63</v>
      </c>
    </row>
    <row r="300" spans="1:3">
      <c r="A300" t="str">
        <f>"300040"</f>
        <v>300040</v>
      </c>
      <c r="B300" t="s">
        <v>301</v>
      </c>
      <c r="C300">
        <v>4.62</v>
      </c>
    </row>
    <row r="301" spans="1:3">
      <c r="A301" t="str">
        <f>"300365"</f>
        <v>300365</v>
      </c>
      <c r="B301" t="s">
        <v>302</v>
      </c>
      <c r="C301">
        <v>4.57</v>
      </c>
    </row>
    <row r="302" spans="1:3">
      <c r="A302" t="str">
        <f>"300298"</f>
        <v>300298</v>
      </c>
      <c r="B302" t="s">
        <v>303</v>
      </c>
      <c r="C302">
        <v>4.55</v>
      </c>
    </row>
    <row r="303" spans="1:3">
      <c r="A303" t="str">
        <f>"300221"</f>
        <v>300221</v>
      </c>
      <c r="B303" t="s">
        <v>304</v>
      </c>
      <c r="C303">
        <v>4.55</v>
      </c>
    </row>
    <row r="304" spans="1:3">
      <c r="A304" t="str">
        <f>"300203"</f>
        <v>300203</v>
      </c>
      <c r="B304" t="s">
        <v>305</v>
      </c>
      <c r="C304">
        <v>4.52</v>
      </c>
    </row>
    <row r="305" spans="1:3">
      <c r="A305" t="str">
        <f>"300604"</f>
        <v>300604</v>
      </c>
      <c r="B305" t="s">
        <v>306</v>
      </c>
      <c r="C305">
        <v>4.51</v>
      </c>
    </row>
    <row r="306" spans="1:3">
      <c r="A306" t="str">
        <f>"300661"</f>
        <v>300661</v>
      </c>
      <c r="B306" t="s">
        <v>307</v>
      </c>
      <c r="C306">
        <v>4.48</v>
      </c>
    </row>
    <row r="307" spans="1:3">
      <c r="A307" t="str">
        <f>"300497"</f>
        <v>300497</v>
      </c>
      <c r="B307" t="s">
        <v>308</v>
      </c>
      <c r="C307">
        <v>4.47</v>
      </c>
    </row>
    <row r="308" spans="1:3">
      <c r="A308" t="str">
        <f>"300465"</f>
        <v>300465</v>
      </c>
      <c r="B308" t="s">
        <v>309</v>
      </c>
      <c r="C308">
        <v>4.47</v>
      </c>
    </row>
    <row r="309" spans="1:3">
      <c r="A309" t="str">
        <f>"300013"</f>
        <v>300013</v>
      </c>
      <c r="B309" t="s">
        <v>310</v>
      </c>
      <c r="C309">
        <v>4.46</v>
      </c>
    </row>
    <row r="310" spans="1:3">
      <c r="A310" t="str">
        <f>"300627"</f>
        <v>300627</v>
      </c>
      <c r="B310" t="s">
        <v>311</v>
      </c>
      <c r="C310">
        <v>4.45</v>
      </c>
    </row>
    <row r="311" spans="1:3">
      <c r="A311" t="str">
        <f>"300782"</f>
        <v>300782</v>
      </c>
      <c r="B311" t="s">
        <v>312</v>
      </c>
      <c r="C311">
        <v>4.45</v>
      </c>
    </row>
    <row r="312" spans="1:3">
      <c r="A312" t="str">
        <f>"300593"</f>
        <v>300593</v>
      </c>
      <c r="B312" t="s">
        <v>313</v>
      </c>
      <c r="C312">
        <v>4.45</v>
      </c>
    </row>
    <row r="313" spans="1:3">
      <c r="A313" t="str">
        <f>"300647"</f>
        <v>300647</v>
      </c>
      <c r="B313" t="s">
        <v>314</v>
      </c>
      <c r="C313">
        <v>4.44</v>
      </c>
    </row>
    <row r="314" spans="1:3">
      <c r="A314" t="str">
        <f>"300440"</f>
        <v>300440</v>
      </c>
      <c r="B314" t="s">
        <v>315</v>
      </c>
      <c r="C314">
        <v>4.43</v>
      </c>
    </row>
    <row r="315" spans="1:3">
      <c r="A315" t="str">
        <f>"300322"</f>
        <v>300322</v>
      </c>
      <c r="B315" t="s">
        <v>316</v>
      </c>
      <c r="C315">
        <v>4.42</v>
      </c>
    </row>
    <row r="316" spans="1:3">
      <c r="A316" t="str">
        <f>"300345"</f>
        <v>300345</v>
      </c>
      <c r="B316" t="s">
        <v>317</v>
      </c>
      <c r="C316">
        <v>4.41</v>
      </c>
    </row>
    <row r="317" spans="1:3">
      <c r="A317" t="str">
        <f>"300475"</f>
        <v>300475</v>
      </c>
      <c r="B317" t="s">
        <v>318</v>
      </c>
      <c r="C317">
        <v>4.4</v>
      </c>
    </row>
    <row r="318" spans="1:3">
      <c r="A318" t="str">
        <f>"300353"</f>
        <v>300353</v>
      </c>
      <c r="B318" t="s">
        <v>319</v>
      </c>
      <c r="C318">
        <v>4.4</v>
      </c>
    </row>
    <row r="319" spans="1:3">
      <c r="A319" t="str">
        <f>"300193"</f>
        <v>300193</v>
      </c>
      <c r="B319" t="s">
        <v>320</v>
      </c>
      <c r="C319">
        <v>4.37</v>
      </c>
    </row>
    <row r="320" spans="1:3">
      <c r="A320" t="str">
        <f>"300086"</f>
        <v>300086</v>
      </c>
      <c r="B320" t="s">
        <v>321</v>
      </c>
      <c r="C320">
        <v>4.36</v>
      </c>
    </row>
    <row r="321" spans="1:3">
      <c r="A321" t="str">
        <f>"300025"</f>
        <v>300025</v>
      </c>
      <c r="B321" t="s">
        <v>322</v>
      </c>
      <c r="C321">
        <v>4.34</v>
      </c>
    </row>
    <row r="322" spans="1:3">
      <c r="A322" t="str">
        <f>"300379"</f>
        <v>300379</v>
      </c>
      <c r="B322" t="s">
        <v>323</v>
      </c>
      <c r="C322">
        <v>4.33</v>
      </c>
    </row>
    <row r="323" spans="1:3">
      <c r="A323" t="str">
        <f>"300036"</f>
        <v>300036</v>
      </c>
      <c r="B323" t="s">
        <v>324</v>
      </c>
      <c r="C323">
        <v>4.33</v>
      </c>
    </row>
    <row r="324" spans="1:3">
      <c r="A324" t="str">
        <f>"300279"</f>
        <v>300279</v>
      </c>
      <c r="B324" t="s">
        <v>325</v>
      </c>
      <c r="C324">
        <v>4.32</v>
      </c>
    </row>
    <row r="325" spans="1:3">
      <c r="A325" t="str">
        <f>"300634"</f>
        <v>300634</v>
      </c>
      <c r="B325" t="s">
        <v>326</v>
      </c>
      <c r="C325">
        <v>4.31</v>
      </c>
    </row>
    <row r="326" spans="1:3">
      <c r="A326" t="str">
        <f>"300633"</f>
        <v>300633</v>
      </c>
      <c r="B326" t="s">
        <v>327</v>
      </c>
      <c r="C326">
        <v>4.31</v>
      </c>
    </row>
    <row r="327" spans="1:3">
      <c r="A327" t="str">
        <f>"300272"</f>
        <v>300272</v>
      </c>
      <c r="B327" t="s">
        <v>328</v>
      </c>
      <c r="C327">
        <v>4.31</v>
      </c>
    </row>
    <row r="328" spans="1:3">
      <c r="A328" t="str">
        <f>"300138"</f>
        <v>300138</v>
      </c>
      <c r="B328" t="s">
        <v>329</v>
      </c>
      <c r="C328">
        <v>4.29</v>
      </c>
    </row>
    <row r="329" spans="1:3">
      <c r="A329" t="str">
        <f>"300406"</f>
        <v>300406</v>
      </c>
      <c r="B329" t="s">
        <v>330</v>
      </c>
      <c r="C329">
        <v>4.26</v>
      </c>
    </row>
    <row r="330" spans="1:3">
      <c r="A330" t="str">
        <f>"300294"</f>
        <v>300294</v>
      </c>
      <c r="B330" t="s">
        <v>331</v>
      </c>
      <c r="C330">
        <v>4.26</v>
      </c>
    </row>
    <row r="331" spans="1:3">
      <c r="A331" t="str">
        <f>"300205"</f>
        <v>300205</v>
      </c>
      <c r="B331" t="s">
        <v>332</v>
      </c>
      <c r="C331">
        <v>4.25</v>
      </c>
    </row>
    <row r="332" spans="1:3">
      <c r="A332" t="str">
        <f>"300076"</f>
        <v>300076</v>
      </c>
      <c r="B332" t="s">
        <v>333</v>
      </c>
      <c r="C332">
        <v>4.24</v>
      </c>
    </row>
    <row r="333" spans="1:3">
      <c r="A333" t="str">
        <f>"300777"</f>
        <v>300777</v>
      </c>
      <c r="B333" t="s">
        <v>334</v>
      </c>
      <c r="C333">
        <v>4.24</v>
      </c>
    </row>
    <row r="334" spans="1:3">
      <c r="A334" t="str">
        <f>"300140"</f>
        <v>300140</v>
      </c>
      <c r="B334" t="s">
        <v>335</v>
      </c>
      <c r="C334">
        <v>4.23</v>
      </c>
    </row>
    <row r="335" spans="1:3">
      <c r="A335" t="str">
        <f>"300415"</f>
        <v>300415</v>
      </c>
      <c r="B335" t="s">
        <v>336</v>
      </c>
      <c r="C335">
        <v>4.22</v>
      </c>
    </row>
    <row r="336" spans="1:3">
      <c r="A336" t="str">
        <f>"300200"</f>
        <v>300200</v>
      </c>
      <c r="B336" t="s">
        <v>337</v>
      </c>
      <c r="C336">
        <v>4.22</v>
      </c>
    </row>
    <row r="337" spans="1:3">
      <c r="A337" t="str">
        <f>"300360"</f>
        <v>300360</v>
      </c>
      <c r="B337" t="s">
        <v>338</v>
      </c>
      <c r="C337">
        <v>4.2</v>
      </c>
    </row>
    <row r="338" spans="1:3">
      <c r="A338" t="str">
        <f>"300466"</f>
        <v>300466</v>
      </c>
      <c r="B338" t="s">
        <v>339</v>
      </c>
      <c r="C338">
        <v>4.2</v>
      </c>
    </row>
    <row r="339" spans="1:3">
      <c r="A339" t="str">
        <f>"300442"</f>
        <v>300442</v>
      </c>
      <c r="B339" t="s">
        <v>340</v>
      </c>
      <c r="C339">
        <v>4.19</v>
      </c>
    </row>
    <row r="340" spans="1:3">
      <c r="A340" t="str">
        <f>"300289"</f>
        <v>300289</v>
      </c>
      <c r="B340" t="s">
        <v>341</v>
      </c>
      <c r="C340">
        <v>4.17</v>
      </c>
    </row>
    <row r="341" spans="1:3">
      <c r="A341" t="str">
        <f>"300163"</f>
        <v>300163</v>
      </c>
      <c r="B341" t="s">
        <v>342</v>
      </c>
      <c r="C341">
        <v>4.17</v>
      </c>
    </row>
    <row r="342" spans="1:3">
      <c r="A342" t="str">
        <f>"300755"</f>
        <v>300755</v>
      </c>
      <c r="B342" t="s">
        <v>343</v>
      </c>
      <c r="C342">
        <v>4.16</v>
      </c>
    </row>
    <row r="343" spans="1:3">
      <c r="A343" t="str">
        <f>"300558"</f>
        <v>300558</v>
      </c>
      <c r="B343" t="s">
        <v>344</v>
      </c>
      <c r="C343">
        <v>4.16</v>
      </c>
    </row>
    <row r="344" spans="1:3">
      <c r="A344" t="str">
        <f>"300342"</f>
        <v>300342</v>
      </c>
      <c r="B344" t="s">
        <v>345</v>
      </c>
      <c r="C344">
        <v>4.16</v>
      </c>
    </row>
    <row r="345" spans="1:3">
      <c r="A345" t="str">
        <f>"300223"</f>
        <v>300223</v>
      </c>
      <c r="B345" t="s">
        <v>346</v>
      </c>
      <c r="C345">
        <v>4.16</v>
      </c>
    </row>
    <row r="346" spans="1:3">
      <c r="A346" t="str">
        <f>"300676"</f>
        <v>300676</v>
      </c>
      <c r="B346" t="s">
        <v>347</v>
      </c>
      <c r="C346">
        <v>4.11</v>
      </c>
    </row>
    <row r="347" spans="1:3">
      <c r="A347" t="str">
        <f>"300511"</f>
        <v>300511</v>
      </c>
      <c r="B347" t="s">
        <v>348</v>
      </c>
      <c r="C347">
        <v>4.08</v>
      </c>
    </row>
    <row r="348" spans="1:3">
      <c r="A348" t="str">
        <f>"300227"</f>
        <v>300227</v>
      </c>
      <c r="B348" t="s">
        <v>349</v>
      </c>
      <c r="C348">
        <v>4.07</v>
      </c>
    </row>
    <row r="349" spans="1:3">
      <c r="A349" t="str">
        <f>"300403"</f>
        <v>300403</v>
      </c>
      <c r="B349" t="s">
        <v>350</v>
      </c>
      <c r="C349">
        <v>4.06</v>
      </c>
    </row>
    <row r="350" spans="1:3">
      <c r="A350" t="str">
        <f>"300130"</f>
        <v>300130</v>
      </c>
      <c r="B350" t="s">
        <v>351</v>
      </c>
      <c r="C350">
        <v>4.06</v>
      </c>
    </row>
    <row r="351" spans="1:3">
      <c r="A351" t="str">
        <f>"300018"</f>
        <v>300018</v>
      </c>
      <c r="B351" t="s">
        <v>352</v>
      </c>
      <c r="C351">
        <v>4.04</v>
      </c>
    </row>
    <row r="352" spans="1:3">
      <c r="A352" t="str">
        <f>"300120"</f>
        <v>300120</v>
      </c>
      <c r="B352" t="s">
        <v>353</v>
      </c>
      <c r="C352">
        <v>4.04</v>
      </c>
    </row>
    <row r="353" spans="1:3">
      <c r="A353" t="str">
        <f>"300803"</f>
        <v>300803</v>
      </c>
      <c r="B353" t="s">
        <v>354</v>
      </c>
      <c r="C353">
        <v>4.04</v>
      </c>
    </row>
    <row r="354" spans="1:3">
      <c r="A354" t="str">
        <f>"300214"</f>
        <v>300214</v>
      </c>
      <c r="B354" t="s">
        <v>355</v>
      </c>
      <c r="C354">
        <v>4.04</v>
      </c>
    </row>
    <row r="355" spans="1:3">
      <c r="A355" t="str">
        <f>"300663"</f>
        <v>300663</v>
      </c>
      <c r="B355" t="s">
        <v>356</v>
      </c>
      <c r="C355">
        <v>4.03</v>
      </c>
    </row>
    <row r="356" spans="1:3">
      <c r="A356" t="str">
        <f>"300397"</f>
        <v>300397</v>
      </c>
      <c r="B356" t="s">
        <v>357</v>
      </c>
      <c r="C356">
        <v>4.01</v>
      </c>
    </row>
    <row r="357" spans="1:3">
      <c r="A357" t="str">
        <f>"300165"</f>
        <v>300165</v>
      </c>
      <c r="B357" t="s">
        <v>358</v>
      </c>
      <c r="C357">
        <v>4</v>
      </c>
    </row>
    <row r="358" spans="1:3">
      <c r="A358" t="str">
        <f>"300494"</f>
        <v>300494</v>
      </c>
      <c r="B358" t="s">
        <v>359</v>
      </c>
      <c r="C358">
        <v>4</v>
      </c>
    </row>
    <row r="359" spans="1:3">
      <c r="A359" t="str">
        <f>"300685"</f>
        <v>300685</v>
      </c>
      <c r="B359" t="s">
        <v>360</v>
      </c>
      <c r="C359">
        <v>3.98</v>
      </c>
    </row>
    <row r="360" spans="1:3">
      <c r="A360" t="str">
        <f>"300281"</f>
        <v>300281</v>
      </c>
      <c r="B360" t="s">
        <v>361</v>
      </c>
      <c r="C360">
        <v>3.97</v>
      </c>
    </row>
    <row r="361" spans="1:3">
      <c r="A361" t="str">
        <f>"300248"</f>
        <v>300248</v>
      </c>
      <c r="B361" t="s">
        <v>362</v>
      </c>
      <c r="C361">
        <v>3.97</v>
      </c>
    </row>
    <row r="362" spans="1:3">
      <c r="A362" t="str">
        <f>"300426"</f>
        <v>300426</v>
      </c>
      <c r="B362" t="s">
        <v>363</v>
      </c>
      <c r="C362">
        <v>3.97</v>
      </c>
    </row>
    <row r="363" spans="1:3">
      <c r="A363" t="str">
        <f>"300486"</f>
        <v>300486</v>
      </c>
      <c r="B363" t="s">
        <v>364</v>
      </c>
      <c r="C363">
        <v>3.92</v>
      </c>
    </row>
    <row r="364" spans="1:3">
      <c r="A364" t="str">
        <f>"300121"</f>
        <v>300121</v>
      </c>
      <c r="B364" t="s">
        <v>365</v>
      </c>
      <c r="C364">
        <v>3.9</v>
      </c>
    </row>
    <row r="365" spans="1:3">
      <c r="A365" t="str">
        <f>"300422"</f>
        <v>300422</v>
      </c>
      <c r="B365" t="s">
        <v>366</v>
      </c>
      <c r="C365">
        <v>3.89</v>
      </c>
    </row>
    <row r="366" spans="1:3">
      <c r="A366" t="str">
        <f>"300815"</f>
        <v>300815</v>
      </c>
      <c r="B366" t="s">
        <v>367</v>
      </c>
      <c r="C366">
        <v>3.88</v>
      </c>
    </row>
    <row r="367" spans="1:3">
      <c r="A367" t="str">
        <f>"300176"</f>
        <v>300176</v>
      </c>
      <c r="B367" t="s">
        <v>368</v>
      </c>
      <c r="C367">
        <v>3.87</v>
      </c>
    </row>
    <row r="368" spans="1:3">
      <c r="A368" t="str">
        <f>"300100"</f>
        <v>300100</v>
      </c>
      <c r="B368" t="s">
        <v>369</v>
      </c>
      <c r="C368">
        <v>3.87</v>
      </c>
    </row>
    <row r="369" spans="1:3">
      <c r="A369" t="str">
        <f>"300335"</f>
        <v>300335</v>
      </c>
      <c r="B369" t="s">
        <v>370</v>
      </c>
      <c r="C369">
        <v>3.86</v>
      </c>
    </row>
    <row r="370" spans="1:3">
      <c r="A370" t="str">
        <f>"300056"</f>
        <v>300056</v>
      </c>
      <c r="B370" t="s">
        <v>371</v>
      </c>
      <c r="C370">
        <v>3.85</v>
      </c>
    </row>
    <row r="371" spans="1:3">
      <c r="A371" t="str">
        <f>"300349"</f>
        <v>300349</v>
      </c>
      <c r="B371" t="s">
        <v>372</v>
      </c>
      <c r="C371">
        <v>3.81</v>
      </c>
    </row>
    <row r="372" spans="1:3">
      <c r="A372" t="str">
        <f>"300062"</f>
        <v>300062</v>
      </c>
      <c r="B372" t="s">
        <v>373</v>
      </c>
      <c r="C372">
        <v>3.79</v>
      </c>
    </row>
    <row r="373" spans="1:3">
      <c r="A373" t="str">
        <f>"300708"</f>
        <v>300708</v>
      </c>
      <c r="B373" t="s">
        <v>374</v>
      </c>
      <c r="C373">
        <v>3.78</v>
      </c>
    </row>
    <row r="374" spans="1:3">
      <c r="A374" t="str">
        <f>"300096"</f>
        <v>300096</v>
      </c>
      <c r="B374" t="s">
        <v>375</v>
      </c>
      <c r="C374">
        <v>3.77</v>
      </c>
    </row>
    <row r="375" spans="1:3">
      <c r="A375" t="str">
        <f>"300179"</f>
        <v>300179</v>
      </c>
      <c r="B375" t="s">
        <v>376</v>
      </c>
      <c r="C375">
        <v>3.76</v>
      </c>
    </row>
    <row r="376" spans="1:3">
      <c r="A376" t="str">
        <f>"300429"</f>
        <v>300429</v>
      </c>
      <c r="B376" t="s">
        <v>377</v>
      </c>
      <c r="C376">
        <v>3.76</v>
      </c>
    </row>
    <row r="377" spans="1:3">
      <c r="A377" t="str">
        <f>"300768"</f>
        <v>300768</v>
      </c>
      <c r="B377" t="s">
        <v>378</v>
      </c>
      <c r="C377">
        <v>3.76</v>
      </c>
    </row>
    <row r="378" spans="1:3">
      <c r="A378" t="str">
        <f>"300692"</f>
        <v>300692</v>
      </c>
      <c r="B378" t="s">
        <v>379</v>
      </c>
      <c r="C378">
        <v>3.75</v>
      </c>
    </row>
    <row r="379" spans="1:3">
      <c r="A379" t="str">
        <f>"300528"</f>
        <v>300528</v>
      </c>
      <c r="B379" t="s">
        <v>380</v>
      </c>
      <c r="C379">
        <v>3.73</v>
      </c>
    </row>
    <row r="380" spans="1:3">
      <c r="A380" t="str">
        <f>"300797"</f>
        <v>300797</v>
      </c>
      <c r="B380" t="s">
        <v>381</v>
      </c>
      <c r="C380">
        <v>3.72</v>
      </c>
    </row>
    <row r="381" spans="1:3">
      <c r="A381" t="str">
        <f>"300264"</f>
        <v>300264</v>
      </c>
      <c r="B381" t="s">
        <v>382</v>
      </c>
      <c r="C381">
        <v>3.69</v>
      </c>
    </row>
    <row r="382" spans="1:3">
      <c r="A382" t="str">
        <f>"300249"</f>
        <v>300249</v>
      </c>
      <c r="B382" t="s">
        <v>383</v>
      </c>
      <c r="C382">
        <v>3.68</v>
      </c>
    </row>
    <row r="383" spans="1:3">
      <c r="A383" t="str">
        <f>"300419"</f>
        <v>300419</v>
      </c>
      <c r="B383" t="s">
        <v>384</v>
      </c>
      <c r="C383">
        <v>3.68</v>
      </c>
    </row>
    <row r="384" spans="1:3">
      <c r="A384" t="str">
        <f>"300410"</f>
        <v>300410</v>
      </c>
      <c r="B384" t="s">
        <v>385</v>
      </c>
      <c r="C384">
        <v>3.67</v>
      </c>
    </row>
    <row r="385" spans="1:3">
      <c r="A385" t="str">
        <f>"300302"</f>
        <v>300302</v>
      </c>
      <c r="B385" t="s">
        <v>386</v>
      </c>
      <c r="C385">
        <v>3.67</v>
      </c>
    </row>
    <row r="386" spans="1:3">
      <c r="A386" t="str">
        <f>"300051"</f>
        <v>300051</v>
      </c>
      <c r="B386" t="s">
        <v>387</v>
      </c>
      <c r="C386">
        <v>3.66</v>
      </c>
    </row>
    <row r="387" spans="1:3">
      <c r="A387" t="str">
        <f>"300496"</f>
        <v>300496</v>
      </c>
      <c r="B387" t="s">
        <v>388</v>
      </c>
      <c r="C387">
        <v>3.66</v>
      </c>
    </row>
    <row r="388" spans="1:3">
      <c r="A388" t="str">
        <f>"300265"</f>
        <v>300265</v>
      </c>
      <c r="B388" t="s">
        <v>389</v>
      </c>
      <c r="C388">
        <v>3.65</v>
      </c>
    </row>
    <row r="389" spans="1:3">
      <c r="A389" t="str">
        <f>"300174"</f>
        <v>300174</v>
      </c>
      <c r="B389" t="s">
        <v>390</v>
      </c>
      <c r="C389">
        <v>3.64</v>
      </c>
    </row>
    <row r="390" spans="1:3">
      <c r="A390" t="str">
        <f>"300766"</f>
        <v>300766</v>
      </c>
      <c r="B390" t="s">
        <v>391</v>
      </c>
      <c r="C390">
        <v>3.64</v>
      </c>
    </row>
    <row r="391" spans="1:3">
      <c r="A391" t="str">
        <f>"300240"</f>
        <v>300240</v>
      </c>
      <c r="B391" t="s">
        <v>392</v>
      </c>
      <c r="C391">
        <v>3.62</v>
      </c>
    </row>
    <row r="392" spans="1:3">
      <c r="A392" t="str">
        <f>"300394"</f>
        <v>300394</v>
      </c>
      <c r="B392" t="s">
        <v>393</v>
      </c>
      <c r="C392">
        <v>3.61</v>
      </c>
    </row>
    <row r="393" spans="1:3">
      <c r="A393" t="str">
        <f>"300796"</f>
        <v>300796</v>
      </c>
      <c r="B393" t="s">
        <v>394</v>
      </c>
      <c r="C393">
        <v>3.61</v>
      </c>
    </row>
    <row r="394" spans="1:3">
      <c r="A394" t="str">
        <f>"300233"</f>
        <v>300233</v>
      </c>
      <c r="B394" t="s">
        <v>395</v>
      </c>
      <c r="C394">
        <v>3.6</v>
      </c>
    </row>
    <row r="395" spans="1:3">
      <c r="A395" t="str">
        <f>"300438"</f>
        <v>300438</v>
      </c>
      <c r="B395" t="s">
        <v>396</v>
      </c>
      <c r="C395">
        <v>3.59</v>
      </c>
    </row>
    <row r="396" spans="1:3">
      <c r="A396" t="str">
        <f>"300453"</f>
        <v>300453</v>
      </c>
      <c r="B396" t="s">
        <v>397</v>
      </c>
      <c r="C396">
        <v>3.59</v>
      </c>
    </row>
    <row r="397" spans="1:3">
      <c r="A397" t="str">
        <f>"300740"</f>
        <v>300740</v>
      </c>
      <c r="B397" t="s">
        <v>398</v>
      </c>
      <c r="C397">
        <v>3.57</v>
      </c>
    </row>
    <row r="398" spans="1:3">
      <c r="A398" t="str">
        <f>"300846"</f>
        <v>300846</v>
      </c>
      <c r="B398" t="s">
        <v>399</v>
      </c>
      <c r="C398">
        <v>3.56</v>
      </c>
    </row>
    <row r="399" spans="1:3">
      <c r="A399" t="str">
        <f>"300679"</f>
        <v>300679</v>
      </c>
      <c r="B399" t="s">
        <v>400</v>
      </c>
      <c r="C399">
        <v>3.56</v>
      </c>
    </row>
    <row r="400" spans="1:3">
      <c r="A400" t="str">
        <f>"300391"</f>
        <v>300391</v>
      </c>
      <c r="B400" t="s">
        <v>401</v>
      </c>
      <c r="C400">
        <v>3.5</v>
      </c>
    </row>
    <row r="401" spans="1:3">
      <c r="A401" t="str">
        <f>"300234"</f>
        <v>300234</v>
      </c>
      <c r="B401" t="s">
        <v>402</v>
      </c>
      <c r="C401">
        <v>3.48</v>
      </c>
    </row>
    <row r="402" spans="1:3">
      <c r="A402" t="str">
        <f>"300435"</f>
        <v>300435</v>
      </c>
      <c r="B402" t="s">
        <v>403</v>
      </c>
      <c r="C402">
        <v>3.46</v>
      </c>
    </row>
    <row r="403" spans="1:3">
      <c r="A403" t="str">
        <f>"300590"</f>
        <v>300590</v>
      </c>
      <c r="B403" t="s">
        <v>404</v>
      </c>
      <c r="C403">
        <v>3.46</v>
      </c>
    </row>
    <row r="404" spans="1:3">
      <c r="A404" t="str">
        <f>"300031"</f>
        <v>300031</v>
      </c>
      <c r="B404" t="s">
        <v>405</v>
      </c>
      <c r="C404">
        <v>3.46</v>
      </c>
    </row>
    <row r="405" spans="1:3">
      <c r="A405" t="str">
        <f>"300575"</f>
        <v>300575</v>
      </c>
      <c r="B405" t="s">
        <v>406</v>
      </c>
      <c r="C405">
        <v>3.44</v>
      </c>
    </row>
    <row r="406" spans="1:3">
      <c r="A406" t="str">
        <f>"300471"</f>
        <v>300471</v>
      </c>
      <c r="B406" t="s">
        <v>407</v>
      </c>
      <c r="C406">
        <v>3.43</v>
      </c>
    </row>
    <row r="407" spans="1:3">
      <c r="A407" t="str">
        <f>"300231"</f>
        <v>300231</v>
      </c>
      <c r="B407" t="s">
        <v>408</v>
      </c>
      <c r="C407">
        <v>3.42</v>
      </c>
    </row>
    <row r="408" spans="1:3">
      <c r="A408" t="str">
        <f>"300206"</f>
        <v>300206</v>
      </c>
      <c r="B408" t="s">
        <v>409</v>
      </c>
      <c r="C408">
        <v>3.4</v>
      </c>
    </row>
    <row r="409" spans="1:3">
      <c r="A409" t="str">
        <f>"300327"</f>
        <v>300327</v>
      </c>
      <c r="B409" t="s">
        <v>410</v>
      </c>
      <c r="C409">
        <v>3.38</v>
      </c>
    </row>
    <row r="410" spans="1:3">
      <c r="A410" t="str">
        <f>"300107"</f>
        <v>300107</v>
      </c>
      <c r="B410" t="s">
        <v>411</v>
      </c>
      <c r="C410">
        <v>3.38</v>
      </c>
    </row>
    <row r="411" spans="1:3">
      <c r="A411" t="str">
        <f>"300434"</f>
        <v>300434</v>
      </c>
      <c r="B411" t="s">
        <v>412</v>
      </c>
      <c r="C411">
        <v>3.37</v>
      </c>
    </row>
    <row r="412" spans="1:3">
      <c r="A412" t="str">
        <f>"300095"</f>
        <v>300095</v>
      </c>
      <c r="B412" t="s">
        <v>413</v>
      </c>
      <c r="C412">
        <v>3.36</v>
      </c>
    </row>
    <row r="413" spans="1:3">
      <c r="A413" t="str">
        <f>"300183"</f>
        <v>300183</v>
      </c>
      <c r="B413" t="s">
        <v>414</v>
      </c>
      <c r="C413">
        <v>3.35</v>
      </c>
    </row>
    <row r="414" spans="1:3">
      <c r="A414" t="str">
        <f>"300019"</f>
        <v>300019</v>
      </c>
      <c r="B414" t="s">
        <v>415</v>
      </c>
      <c r="C414">
        <v>3.35</v>
      </c>
    </row>
    <row r="415" spans="1:3">
      <c r="A415" t="str">
        <f>"300277"</f>
        <v>300277</v>
      </c>
      <c r="B415" t="s">
        <v>416</v>
      </c>
      <c r="C415">
        <v>3.34</v>
      </c>
    </row>
    <row r="416" spans="1:3">
      <c r="A416" t="str">
        <f>"300333"</f>
        <v>300333</v>
      </c>
      <c r="B416" t="s">
        <v>417</v>
      </c>
      <c r="C416">
        <v>3.34</v>
      </c>
    </row>
    <row r="417" spans="1:3">
      <c r="A417" t="str">
        <f>"300119"</f>
        <v>300119</v>
      </c>
      <c r="B417" t="s">
        <v>418</v>
      </c>
      <c r="C417">
        <v>3.34</v>
      </c>
    </row>
    <row r="418" spans="1:3">
      <c r="A418" t="str">
        <f>"300482"</f>
        <v>300482</v>
      </c>
      <c r="B418" t="s">
        <v>419</v>
      </c>
      <c r="C418">
        <v>3.33</v>
      </c>
    </row>
    <row r="419" spans="1:3">
      <c r="A419" t="str">
        <f>"300591"</f>
        <v>300591</v>
      </c>
      <c r="B419" t="s">
        <v>420</v>
      </c>
      <c r="C419">
        <v>3.32</v>
      </c>
    </row>
    <row r="420" spans="1:3">
      <c r="A420" t="str">
        <f>"300155"</f>
        <v>300155</v>
      </c>
      <c r="B420" t="s">
        <v>421</v>
      </c>
      <c r="C420">
        <v>3.3</v>
      </c>
    </row>
    <row r="421" spans="1:3">
      <c r="A421" t="str">
        <f>"300793"</f>
        <v>300793</v>
      </c>
      <c r="B421" t="s">
        <v>422</v>
      </c>
      <c r="C421">
        <v>3.3</v>
      </c>
    </row>
    <row r="422" spans="1:3">
      <c r="A422" t="str">
        <f>"300084"</f>
        <v>300084</v>
      </c>
      <c r="B422" t="s">
        <v>423</v>
      </c>
      <c r="C422">
        <v>3.29</v>
      </c>
    </row>
    <row r="423" spans="1:3">
      <c r="A423" t="str">
        <f>"300512"</f>
        <v>300512</v>
      </c>
      <c r="B423" t="s">
        <v>424</v>
      </c>
      <c r="C423">
        <v>3.27</v>
      </c>
    </row>
    <row r="424" spans="1:3">
      <c r="A424" t="str">
        <f>"300490"</f>
        <v>300490</v>
      </c>
      <c r="B424" t="s">
        <v>425</v>
      </c>
      <c r="C424">
        <v>3.25</v>
      </c>
    </row>
    <row r="425" spans="1:3">
      <c r="A425" t="str">
        <f>"300975"</f>
        <v>300975</v>
      </c>
      <c r="B425" t="s">
        <v>426</v>
      </c>
      <c r="C425">
        <v>3.24</v>
      </c>
    </row>
    <row r="426" spans="1:3">
      <c r="A426" t="str">
        <f>"300022"</f>
        <v>300022</v>
      </c>
      <c r="B426" t="s">
        <v>427</v>
      </c>
      <c r="C426">
        <v>3.23</v>
      </c>
    </row>
    <row r="427" spans="1:3">
      <c r="A427" t="str">
        <f>"300654"</f>
        <v>300654</v>
      </c>
      <c r="B427" t="s">
        <v>428</v>
      </c>
      <c r="C427">
        <v>3.23</v>
      </c>
    </row>
    <row r="428" spans="1:3">
      <c r="A428" t="str">
        <f>"300732"</f>
        <v>300732</v>
      </c>
      <c r="B428" t="s">
        <v>429</v>
      </c>
      <c r="C428">
        <v>3.22</v>
      </c>
    </row>
    <row r="429" spans="1:3">
      <c r="A429" t="str">
        <f>"300630"</f>
        <v>300630</v>
      </c>
      <c r="B429" t="s">
        <v>430</v>
      </c>
      <c r="C429">
        <v>3.22</v>
      </c>
    </row>
    <row r="430" spans="1:3">
      <c r="A430" t="str">
        <f>"300763"</f>
        <v>300763</v>
      </c>
      <c r="B430" t="s">
        <v>431</v>
      </c>
      <c r="C430">
        <v>3.21</v>
      </c>
    </row>
    <row r="431" spans="1:3">
      <c r="A431" t="str">
        <f>"300151"</f>
        <v>300151</v>
      </c>
      <c r="B431" t="s">
        <v>432</v>
      </c>
      <c r="C431">
        <v>3.21</v>
      </c>
    </row>
    <row r="432" spans="1:3">
      <c r="A432" t="str">
        <f>"300474"</f>
        <v>300474</v>
      </c>
      <c r="B432" t="s">
        <v>433</v>
      </c>
      <c r="C432">
        <v>3.2</v>
      </c>
    </row>
    <row r="433" spans="1:3">
      <c r="A433" t="str">
        <f>"300154"</f>
        <v>300154</v>
      </c>
      <c r="B433" t="s">
        <v>434</v>
      </c>
      <c r="C433">
        <v>3.19</v>
      </c>
    </row>
    <row r="434" spans="1:3">
      <c r="A434" t="str">
        <f>"300602"</f>
        <v>300602</v>
      </c>
      <c r="B434" t="s">
        <v>435</v>
      </c>
      <c r="C434">
        <v>3.19</v>
      </c>
    </row>
    <row r="435" spans="1:3">
      <c r="A435" t="str">
        <f>"300580"</f>
        <v>300580</v>
      </c>
      <c r="B435" t="s">
        <v>436</v>
      </c>
      <c r="C435">
        <v>3.19</v>
      </c>
    </row>
    <row r="436" spans="1:3">
      <c r="A436" t="str">
        <f>"300153"</f>
        <v>300153</v>
      </c>
      <c r="B436" t="s">
        <v>437</v>
      </c>
      <c r="C436">
        <v>3.18</v>
      </c>
    </row>
    <row r="437" spans="1:3">
      <c r="A437" t="str">
        <f>"300798"</f>
        <v>300798</v>
      </c>
      <c r="B437" t="s">
        <v>438</v>
      </c>
      <c r="C437">
        <v>3.18</v>
      </c>
    </row>
    <row r="438" spans="1:3">
      <c r="A438" t="str">
        <f>"300660"</f>
        <v>300660</v>
      </c>
      <c r="B438" t="s">
        <v>439</v>
      </c>
      <c r="C438">
        <v>3.17</v>
      </c>
    </row>
    <row r="439" spans="1:3">
      <c r="A439" t="str">
        <f>"300687"</f>
        <v>300687</v>
      </c>
      <c r="B439" t="s">
        <v>440</v>
      </c>
      <c r="C439">
        <v>3.16</v>
      </c>
    </row>
    <row r="440" spans="1:3">
      <c r="A440" t="str">
        <f>"300423"</f>
        <v>300423</v>
      </c>
      <c r="B440" t="s">
        <v>441</v>
      </c>
      <c r="C440">
        <v>3.16</v>
      </c>
    </row>
    <row r="441" spans="1:3">
      <c r="A441" t="str">
        <f>"300824"</f>
        <v>300824</v>
      </c>
      <c r="B441" t="s">
        <v>442</v>
      </c>
      <c r="C441">
        <v>3.16</v>
      </c>
    </row>
    <row r="442" spans="1:3">
      <c r="A442" t="str">
        <f>"300758"</f>
        <v>300758</v>
      </c>
      <c r="B442" t="s">
        <v>443</v>
      </c>
      <c r="C442">
        <v>3.16</v>
      </c>
    </row>
    <row r="443" spans="1:3">
      <c r="A443" t="str">
        <f>"300531"</f>
        <v>300531</v>
      </c>
      <c r="B443" t="s">
        <v>444</v>
      </c>
      <c r="C443">
        <v>3.15</v>
      </c>
    </row>
    <row r="444" spans="1:3">
      <c r="A444" t="str">
        <f>"300464"</f>
        <v>300464</v>
      </c>
      <c r="B444" t="s">
        <v>445</v>
      </c>
      <c r="C444">
        <v>3.15</v>
      </c>
    </row>
    <row r="445" spans="1:3">
      <c r="A445" t="str">
        <f>"300195"</f>
        <v>300195</v>
      </c>
      <c r="B445" t="s">
        <v>446</v>
      </c>
      <c r="C445">
        <v>3.13</v>
      </c>
    </row>
    <row r="446" spans="1:3">
      <c r="A446" t="str">
        <f>"300414"</f>
        <v>300414</v>
      </c>
      <c r="B446" t="s">
        <v>447</v>
      </c>
      <c r="C446">
        <v>3.11</v>
      </c>
    </row>
    <row r="447" spans="1:3">
      <c r="A447" t="str">
        <f>"300559"</f>
        <v>300559</v>
      </c>
      <c r="B447" t="s">
        <v>448</v>
      </c>
      <c r="C447">
        <v>3.11</v>
      </c>
    </row>
    <row r="448" spans="1:3">
      <c r="A448" t="str">
        <f>"300245"</f>
        <v>300245</v>
      </c>
      <c r="B448" t="s">
        <v>449</v>
      </c>
      <c r="C448">
        <v>3.11</v>
      </c>
    </row>
    <row r="449" spans="1:3">
      <c r="A449" t="str">
        <f>"300830"</f>
        <v>300830</v>
      </c>
      <c r="B449" t="s">
        <v>450</v>
      </c>
      <c r="C449">
        <v>3.1</v>
      </c>
    </row>
    <row r="450" spans="1:3">
      <c r="A450" t="str">
        <f>"300226"</f>
        <v>300226</v>
      </c>
      <c r="B450" t="s">
        <v>451</v>
      </c>
      <c r="C450">
        <v>3.1</v>
      </c>
    </row>
    <row r="451" spans="1:3">
      <c r="A451" t="str">
        <f>"301171"</f>
        <v>301171</v>
      </c>
      <c r="B451" t="s">
        <v>452</v>
      </c>
      <c r="C451">
        <v>3.09</v>
      </c>
    </row>
    <row r="452" spans="1:3">
      <c r="A452" t="str">
        <f>"300283"</f>
        <v>300283</v>
      </c>
      <c r="B452" t="s">
        <v>453</v>
      </c>
      <c r="C452">
        <v>3.07</v>
      </c>
    </row>
    <row r="453" spans="1:3">
      <c r="A453" t="str">
        <f>"300334"</f>
        <v>300334</v>
      </c>
      <c r="B453" t="s">
        <v>454</v>
      </c>
      <c r="C453">
        <v>3.02</v>
      </c>
    </row>
    <row r="454" spans="1:3">
      <c r="A454" t="str">
        <f>"300487"</f>
        <v>300487</v>
      </c>
      <c r="B454" t="s">
        <v>455</v>
      </c>
      <c r="C454">
        <v>3.02</v>
      </c>
    </row>
    <row r="455" spans="1:3">
      <c r="A455" t="str">
        <f>"300169"</f>
        <v>300169</v>
      </c>
      <c r="B455" t="s">
        <v>456</v>
      </c>
      <c r="C455">
        <v>3.02</v>
      </c>
    </row>
    <row r="456" spans="1:3">
      <c r="A456" t="str">
        <f>"300534"</f>
        <v>300534</v>
      </c>
      <c r="B456" t="s">
        <v>457</v>
      </c>
      <c r="C456">
        <v>3.01</v>
      </c>
    </row>
    <row r="457" spans="1:3">
      <c r="A457" t="str">
        <f>"300211"</f>
        <v>300211</v>
      </c>
      <c r="B457" t="s">
        <v>458</v>
      </c>
      <c r="C457">
        <v>2.98</v>
      </c>
    </row>
    <row r="458" spans="1:3">
      <c r="A458" t="str">
        <f>"301029"</f>
        <v>301029</v>
      </c>
      <c r="B458" t="s">
        <v>459</v>
      </c>
      <c r="C458">
        <v>2.98</v>
      </c>
    </row>
    <row r="459" spans="1:3">
      <c r="A459" t="str">
        <f>"300729"</f>
        <v>300729</v>
      </c>
      <c r="B459" t="s">
        <v>460</v>
      </c>
      <c r="C459">
        <v>2.96</v>
      </c>
    </row>
    <row r="460" spans="1:3">
      <c r="A460" t="str">
        <f>"300449"</f>
        <v>300449</v>
      </c>
      <c r="B460" t="s">
        <v>461</v>
      </c>
      <c r="C460">
        <v>2.96</v>
      </c>
    </row>
    <row r="461" spans="1:3">
      <c r="A461" t="str">
        <f>"300847"</f>
        <v>300847</v>
      </c>
      <c r="B461" t="s">
        <v>462</v>
      </c>
      <c r="C461">
        <v>2.96</v>
      </c>
    </row>
    <row r="462" spans="1:3">
      <c r="A462" t="str">
        <f>"300481"</f>
        <v>300481</v>
      </c>
      <c r="B462" t="s">
        <v>463</v>
      </c>
      <c r="C462">
        <v>2.93</v>
      </c>
    </row>
    <row r="463" spans="1:3">
      <c r="A463" t="str">
        <f>"300536"</f>
        <v>300536</v>
      </c>
      <c r="B463" t="s">
        <v>464</v>
      </c>
      <c r="C463">
        <v>2.93</v>
      </c>
    </row>
    <row r="464" spans="1:3">
      <c r="A464" t="str">
        <f>"300636"</f>
        <v>300636</v>
      </c>
      <c r="B464" t="s">
        <v>465</v>
      </c>
      <c r="C464">
        <v>2.92</v>
      </c>
    </row>
    <row r="465" spans="1:3">
      <c r="A465" t="str">
        <f>"300739"</f>
        <v>300739</v>
      </c>
      <c r="B465" t="s">
        <v>466</v>
      </c>
      <c r="C465">
        <v>2.91</v>
      </c>
    </row>
    <row r="466" spans="1:3">
      <c r="A466" t="str">
        <f>"300385"</f>
        <v>300385</v>
      </c>
      <c r="B466" t="s">
        <v>467</v>
      </c>
      <c r="C466">
        <v>2.89</v>
      </c>
    </row>
    <row r="467" spans="1:3">
      <c r="A467" t="str">
        <f>"300919"</f>
        <v>300919</v>
      </c>
      <c r="B467" t="s">
        <v>468</v>
      </c>
      <c r="C467">
        <v>2.87</v>
      </c>
    </row>
    <row r="468" spans="1:3">
      <c r="A468" t="str">
        <f>"300805"</f>
        <v>300805</v>
      </c>
      <c r="B468" t="s">
        <v>469</v>
      </c>
      <c r="C468">
        <v>2.87</v>
      </c>
    </row>
    <row r="469" spans="1:3">
      <c r="A469" t="str">
        <f>"300607"</f>
        <v>300607</v>
      </c>
      <c r="B469" t="s">
        <v>470</v>
      </c>
      <c r="C469">
        <v>2.85</v>
      </c>
    </row>
    <row r="470" spans="1:3">
      <c r="A470" t="str">
        <f>"300109"</f>
        <v>300109</v>
      </c>
      <c r="B470" t="s">
        <v>471</v>
      </c>
      <c r="C470">
        <v>2.85</v>
      </c>
    </row>
    <row r="471" spans="1:3">
      <c r="A471" t="str">
        <f>"300678"</f>
        <v>300678</v>
      </c>
      <c r="B471" t="s">
        <v>472</v>
      </c>
      <c r="C471">
        <v>2.84</v>
      </c>
    </row>
    <row r="472" spans="1:3">
      <c r="A472" t="str">
        <f>"300855"</f>
        <v>300855</v>
      </c>
      <c r="B472" t="s">
        <v>473</v>
      </c>
      <c r="C472">
        <v>2.84</v>
      </c>
    </row>
    <row r="473" spans="1:3">
      <c r="A473" t="str">
        <f>"300007"</f>
        <v>300007</v>
      </c>
      <c r="B473" t="s">
        <v>474</v>
      </c>
      <c r="C473">
        <v>2.82</v>
      </c>
    </row>
    <row r="474" spans="1:3">
      <c r="A474" t="str">
        <f>"300387"</f>
        <v>300387</v>
      </c>
      <c r="B474" t="s">
        <v>475</v>
      </c>
      <c r="C474">
        <v>2.81</v>
      </c>
    </row>
    <row r="475" spans="1:3">
      <c r="A475" t="str">
        <f>"300460"</f>
        <v>300460</v>
      </c>
      <c r="B475" t="s">
        <v>476</v>
      </c>
      <c r="C475">
        <v>2.81</v>
      </c>
    </row>
    <row r="476" spans="1:3">
      <c r="A476" t="str">
        <f>"300513"</f>
        <v>300513</v>
      </c>
      <c r="B476" t="s">
        <v>477</v>
      </c>
      <c r="C476">
        <v>2.81</v>
      </c>
    </row>
    <row r="477" spans="1:3">
      <c r="A477" t="str">
        <f>"300783"</f>
        <v>300783</v>
      </c>
      <c r="B477" t="s">
        <v>478</v>
      </c>
      <c r="C477">
        <v>2.8</v>
      </c>
    </row>
    <row r="478" spans="1:3">
      <c r="A478" t="str">
        <f>"300293"</f>
        <v>300293</v>
      </c>
      <c r="B478" t="s">
        <v>479</v>
      </c>
      <c r="C478">
        <v>2.8</v>
      </c>
    </row>
    <row r="479" spans="1:3">
      <c r="A479" t="str">
        <f>"301216"</f>
        <v>301216</v>
      </c>
      <c r="B479" t="s">
        <v>480</v>
      </c>
      <c r="C479">
        <v>2.8</v>
      </c>
    </row>
    <row r="480" spans="1:3">
      <c r="A480" t="str">
        <f>"300861"</f>
        <v>300861</v>
      </c>
      <c r="B480" t="s">
        <v>481</v>
      </c>
      <c r="C480">
        <v>2.79</v>
      </c>
    </row>
    <row r="481" spans="1:3">
      <c r="A481" t="str">
        <f>"300715"</f>
        <v>300715</v>
      </c>
      <c r="B481" t="s">
        <v>482</v>
      </c>
      <c r="C481">
        <v>2.79</v>
      </c>
    </row>
    <row r="482" spans="1:3">
      <c r="A482" t="str">
        <f>"300260"</f>
        <v>300260</v>
      </c>
      <c r="B482" t="s">
        <v>483</v>
      </c>
      <c r="C482">
        <v>2.79</v>
      </c>
    </row>
    <row r="483" spans="1:3">
      <c r="A483" t="str">
        <f>"300236"</f>
        <v>300236</v>
      </c>
      <c r="B483" t="s">
        <v>484</v>
      </c>
      <c r="C483">
        <v>2.78</v>
      </c>
    </row>
    <row r="484" spans="1:3">
      <c r="A484" t="str">
        <f>"300439"</f>
        <v>300439</v>
      </c>
      <c r="B484" t="s">
        <v>485</v>
      </c>
      <c r="C484">
        <v>2.77</v>
      </c>
    </row>
    <row r="485" spans="1:3">
      <c r="A485" t="str">
        <f>"300903"</f>
        <v>300903</v>
      </c>
      <c r="B485" t="s">
        <v>486</v>
      </c>
      <c r="C485">
        <v>2.75</v>
      </c>
    </row>
    <row r="486" spans="1:3">
      <c r="A486" t="str">
        <f>"300485"</f>
        <v>300485</v>
      </c>
      <c r="B486" t="s">
        <v>487</v>
      </c>
      <c r="C486">
        <v>2.74</v>
      </c>
    </row>
    <row r="487" spans="1:3">
      <c r="A487" t="str">
        <f>"300724"</f>
        <v>300724</v>
      </c>
      <c r="B487" t="s">
        <v>488</v>
      </c>
      <c r="C487">
        <v>2.73</v>
      </c>
    </row>
    <row r="488" spans="1:3">
      <c r="A488" t="str">
        <f>"300454"</f>
        <v>300454</v>
      </c>
      <c r="B488" t="s">
        <v>489</v>
      </c>
      <c r="C488">
        <v>2.73</v>
      </c>
    </row>
    <row r="489" spans="1:3">
      <c r="A489" t="str">
        <f>"300499"</f>
        <v>300499</v>
      </c>
      <c r="B489" t="s">
        <v>490</v>
      </c>
      <c r="C489">
        <v>2.73</v>
      </c>
    </row>
    <row r="490" spans="1:3">
      <c r="A490" t="str">
        <f>"300618"</f>
        <v>300618</v>
      </c>
      <c r="B490" t="s">
        <v>491</v>
      </c>
      <c r="C490">
        <v>2.73</v>
      </c>
    </row>
    <row r="491" spans="1:3">
      <c r="A491" t="str">
        <f>"300162"</f>
        <v>300162</v>
      </c>
      <c r="B491" t="s">
        <v>492</v>
      </c>
      <c r="C491">
        <v>2.72</v>
      </c>
    </row>
    <row r="492" spans="1:3">
      <c r="A492" t="str">
        <f>"300033"</f>
        <v>300033</v>
      </c>
      <c r="B492" t="s">
        <v>493</v>
      </c>
      <c r="C492">
        <v>2.72</v>
      </c>
    </row>
    <row r="493" spans="1:3">
      <c r="A493" t="str">
        <f>"300597"</f>
        <v>300597</v>
      </c>
      <c r="B493" t="s">
        <v>494</v>
      </c>
      <c r="C493">
        <v>2.71</v>
      </c>
    </row>
    <row r="494" spans="1:3">
      <c r="A494" t="str">
        <f>"300608"</f>
        <v>300608</v>
      </c>
      <c r="B494" t="s">
        <v>495</v>
      </c>
      <c r="C494">
        <v>2.71</v>
      </c>
    </row>
    <row r="495" spans="1:3">
      <c r="A495" t="str">
        <f>"300404"</f>
        <v>300404</v>
      </c>
      <c r="B495" t="s">
        <v>496</v>
      </c>
      <c r="C495">
        <v>2.71</v>
      </c>
    </row>
    <row r="496" spans="1:3">
      <c r="A496" t="str">
        <f>"300030"</f>
        <v>300030</v>
      </c>
      <c r="B496" t="s">
        <v>497</v>
      </c>
      <c r="C496">
        <v>2.71</v>
      </c>
    </row>
    <row r="497" spans="1:3">
      <c r="A497" t="str">
        <f>"300411"</f>
        <v>300411</v>
      </c>
      <c r="B497" t="s">
        <v>498</v>
      </c>
      <c r="C497">
        <v>2.7</v>
      </c>
    </row>
    <row r="498" spans="1:3">
      <c r="A498" t="str">
        <f>"300097"</f>
        <v>300097</v>
      </c>
      <c r="B498" t="s">
        <v>499</v>
      </c>
      <c r="C498">
        <v>2.7</v>
      </c>
    </row>
    <row r="499" spans="1:3">
      <c r="A499" t="str">
        <f>"301263"</f>
        <v>301263</v>
      </c>
      <c r="B499" t="s">
        <v>500</v>
      </c>
      <c r="C499">
        <v>2.68</v>
      </c>
    </row>
    <row r="500" spans="1:3">
      <c r="A500" t="str">
        <f>"300378"</f>
        <v>300378</v>
      </c>
      <c r="B500" t="s">
        <v>501</v>
      </c>
      <c r="C500">
        <v>2.68</v>
      </c>
    </row>
    <row r="501" spans="1:3">
      <c r="A501" t="str">
        <f>"301269"</f>
        <v>301269</v>
      </c>
      <c r="B501" t="s">
        <v>502</v>
      </c>
      <c r="C501">
        <v>2.67</v>
      </c>
    </row>
    <row r="502" spans="1:3">
      <c r="A502" t="str">
        <f>"300806"</f>
        <v>300806</v>
      </c>
      <c r="B502" t="s">
        <v>503</v>
      </c>
      <c r="C502">
        <v>2.67</v>
      </c>
    </row>
    <row r="503" spans="1:3">
      <c r="A503" t="str">
        <f>"300238"</f>
        <v>300238</v>
      </c>
      <c r="B503" t="s">
        <v>504</v>
      </c>
      <c r="C503">
        <v>2.65</v>
      </c>
    </row>
    <row r="504" spans="1:3">
      <c r="A504" t="str">
        <f>"300125"</f>
        <v>300125</v>
      </c>
      <c r="B504" t="s">
        <v>505</v>
      </c>
      <c r="C504">
        <v>2.63</v>
      </c>
    </row>
    <row r="505" spans="1:3">
      <c r="A505" t="str">
        <f>"300579"</f>
        <v>300579</v>
      </c>
      <c r="B505" t="s">
        <v>506</v>
      </c>
      <c r="C505">
        <v>2.62</v>
      </c>
    </row>
    <row r="506" spans="1:3">
      <c r="A506" t="str">
        <f>"300550"</f>
        <v>300550</v>
      </c>
      <c r="B506" t="s">
        <v>507</v>
      </c>
      <c r="C506">
        <v>2.62</v>
      </c>
    </row>
    <row r="507" spans="1:3">
      <c r="A507" t="str">
        <f>"300483"</f>
        <v>300483</v>
      </c>
      <c r="B507" t="s">
        <v>508</v>
      </c>
      <c r="C507">
        <v>2.62</v>
      </c>
    </row>
    <row r="508" spans="1:3">
      <c r="A508" t="str">
        <f>"300052"</f>
        <v>300052</v>
      </c>
      <c r="B508" t="s">
        <v>509</v>
      </c>
      <c r="C508">
        <v>2.61</v>
      </c>
    </row>
    <row r="509" spans="1:3">
      <c r="A509" t="str">
        <f>"300827"</f>
        <v>300827</v>
      </c>
      <c r="B509" t="s">
        <v>510</v>
      </c>
      <c r="C509">
        <v>2.59</v>
      </c>
    </row>
    <row r="510" spans="1:3">
      <c r="A510" t="str">
        <f>"300351"</f>
        <v>300351</v>
      </c>
      <c r="B510" t="s">
        <v>511</v>
      </c>
      <c r="C510">
        <v>2.58</v>
      </c>
    </row>
    <row r="511" spans="1:3">
      <c r="A511" t="str">
        <f>"300430"</f>
        <v>300430</v>
      </c>
      <c r="B511" t="s">
        <v>512</v>
      </c>
      <c r="C511">
        <v>2.57</v>
      </c>
    </row>
    <row r="512" spans="1:3">
      <c r="A512" t="str">
        <f>"300872"</f>
        <v>300872</v>
      </c>
      <c r="B512" t="s">
        <v>513</v>
      </c>
      <c r="C512">
        <v>2.56</v>
      </c>
    </row>
    <row r="513" spans="1:3">
      <c r="A513" t="str">
        <f>"300288"</f>
        <v>300288</v>
      </c>
      <c r="B513" t="s">
        <v>514</v>
      </c>
      <c r="C513">
        <v>2.56</v>
      </c>
    </row>
    <row r="514" spans="1:3">
      <c r="A514" t="str">
        <f>"300541"</f>
        <v>300541</v>
      </c>
      <c r="B514" t="s">
        <v>515</v>
      </c>
      <c r="C514">
        <v>2.56</v>
      </c>
    </row>
    <row r="515" spans="1:3">
      <c r="A515" t="str">
        <f>"300396"</f>
        <v>300396</v>
      </c>
      <c r="B515" t="s">
        <v>516</v>
      </c>
      <c r="C515">
        <v>2.54</v>
      </c>
    </row>
    <row r="516" spans="1:3">
      <c r="A516" t="str">
        <f>"300551"</f>
        <v>300551</v>
      </c>
      <c r="B516" t="s">
        <v>517</v>
      </c>
      <c r="C516">
        <v>2.54</v>
      </c>
    </row>
    <row r="517" spans="1:3">
      <c r="A517" t="str">
        <f>"300603"</f>
        <v>300603</v>
      </c>
      <c r="B517" t="s">
        <v>518</v>
      </c>
      <c r="C517">
        <v>2.52</v>
      </c>
    </row>
    <row r="518" spans="1:3">
      <c r="A518" t="str">
        <f>"300329"</f>
        <v>300329</v>
      </c>
      <c r="B518" t="s">
        <v>519</v>
      </c>
      <c r="C518">
        <v>2.52</v>
      </c>
    </row>
    <row r="519" spans="1:3">
      <c r="A519" t="str">
        <f>"300472"</f>
        <v>300472</v>
      </c>
      <c r="B519" t="s">
        <v>520</v>
      </c>
      <c r="C519">
        <v>2.51</v>
      </c>
    </row>
    <row r="520" spans="1:3">
      <c r="A520" t="str">
        <f>"300275"</f>
        <v>300275</v>
      </c>
      <c r="B520" t="s">
        <v>521</v>
      </c>
      <c r="C520">
        <v>2.5</v>
      </c>
    </row>
    <row r="521" spans="1:3">
      <c r="A521" t="str">
        <f>"300769"</f>
        <v>300769</v>
      </c>
      <c r="B521" t="s">
        <v>522</v>
      </c>
      <c r="C521">
        <v>2.48</v>
      </c>
    </row>
    <row r="522" spans="1:3">
      <c r="A522" t="str">
        <f>"300711"</f>
        <v>300711</v>
      </c>
      <c r="B522" t="s">
        <v>523</v>
      </c>
      <c r="C522">
        <v>2.48</v>
      </c>
    </row>
    <row r="523" spans="1:3">
      <c r="A523" t="str">
        <f>"300790"</f>
        <v>300790</v>
      </c>
      <c r="B523" t="s">
        <v>524</v>
      </c>
      <c r="C523">
        <v>2.48</v>
      </c>
    </row>
    <row r="524" spans="1:3">
      <c r="A524" t="str">
        <f>"300693"</f>
        <v>300693</v>
      </c>
      <c r="B524" t="s">
        <v>525</v>
      </c>
      <c r="C524">
        <v>2.48</v>
      </c>
    </row>
    <row r="525" spans="1:3">
      <c r="A525" t="str">
        <f>"300509"</f>
        <v>300509</v>
      </c>
      <c r="B525" t="s">
        <v>526</v>
      </c>
      <c r="C525">
        <v>2.47</v>
      </c>
    </row>
    <row r="526" spans="1:3">
      <c r="A526" t="str">
        <f>"300196"</f>
        <v>300196</v>
      </c>
      <c r="B526" t="s">
        <v>527</v>
      </c>
      <c r="C526">
        <v>2.46</v>
      </c>
    </row>
    <row r="527" spans="1:3">
      <c r="A527" t="str">
        <f>"300600"</f>
        <v>300600</v>
      </c>
      <c r="B527" t="s">
        <v>528</v>
      </c>
      <c r="C527">
        <v>2.46</v>
      </c>
    </row>
    <row r="528" spans="1:3">
      <c r="A528" t="str">
        <f>"301127"</f>
        <v>301127</v>
      </c>
      <c r="B528" t="s">
        <v>529</v>
      </c>
      <c r="C528">
        <v>2.46</v>
      </c>
    </row>
    <row r="529" spans="1:3">
      <c r="A529" t="str">
        <f>"300103"</f>
        <v>300103</v>
      </c>
      <c r="B529" t="s">
        <v>530</v>
      </c>
      <c r="C529">
        <v>2.45</v>
      </c>
    </row>
    <row r="530" spans="1:3">
      <c r="A530" t="str">
        <f>"300386"</f>
        <v>300386</v>
      </c>
      <c r="B530" t="s">
        <v>531</v>
      </c>
      <c r="C530">
        <v>2.44</v>
      </c>
    </row>
    <row r="531" spans="1:3">
      <c r="A531" t="str">
        <f>"300542"</f>
        <v>300542</v>
      </c>
      <c r="B531" t="s">
        <v>532</v>
      </c>
      <c r="C531">
        <v>2.44</v>
      </c>
    </row>
    <row r="532" spans="1:3">
      <c r="A532" t="str">
        <f>"300270"</f>
        <v>300270</v>
      </c>
      <c r="B532" t="s">
        <v>533</v>
      </c>
      <c r="C532">
        <v>2.43</v>
      </c>
    </row>
    <row r="533" spans="1:3">
      <c r="A533" t="str">
        <f>"300620"</f>
        <v>300620</v>
      </c>
      <c r="B533" t="s">
        <v>534</v>
      </c>
      <c r="C533">
        <v>2.41</v>
      </c>
    </row>
    <row r="534" spans="1:3">
      <c r="A534" t="str">
        <f>"300400"</f>
        <v>300400</v>
      </c>
      <c r="B534" t="s">
        <v>535</v>
      </c>
      <c r="C534">
        <v>2.41</v>
      </c>
    </row>
    <row r="535" spans="1:3">
      <c r="A535" t="str">
        <f>"300701"</f>
        <v>300701</v>
      </c>
      <c r="B535" t="s">
        <v>536</v>
      </c>
      <c r="C535">
        <v>2.41</v>
      </c>
    </row>
    <row r="536" spans="1:3">
      <c r="A536" t="str">
        <f>"300839"</f>
        <v>300839</v>
      </c>
      <c r="B536" t="s">
        <v>537</v>
      </c>
      <c r="C536">
        <v>2.4</v>
      </c>
    </row>
    <row r="537" spans="1:3">
      <c r="A537" t="str">
        <f>"301062"</f>
        <v>301062</v>
      </c>
      <c r="B537" t="s">
        <v>538</v>
      </c>
      <c r="C537">
        <v>2.39</v>
      </c>
    </row>
    <row r="538" spans="1:3">
      <c r="A538" t="str">
        <f>"300424"</f>
        <v>300424</v>
      </c>
      <c r="B538" t="s">
        <v>539</v>
      </c>
      <c r="C538">
        <v>2.39</v>
      </c>
    </row>
    <row r="539" spans="1:3">
      <c r="A539" t="str">
        <f>"300883"</f>
        <v>300883</v>
      </c>
      <c r="B539" t="s">
        <v>540</v>
      </c>
      <c r="C539">
        <v>2.37</v>
      </c>
    </row>
    <row r="540" spans="1:3">
      <c r="A540" t="str">
        <f>"300046"</f>
        <v>300046</v>
      </c>
      <c r="B540" t="s">
        <v>541</v>
      </c>
      <c r="C540">
        <v>2.37</v>
      </c>
    </row>
    <row r="541" spans="1:3">
      <c r="A541" t="str">
        <f>"300933"</f>
        <v>300933</v>
      </c>
      <c r="B541" t="s">
        <v>542</v>
      </c>
      <c r="C541">
        <v>2.35</v>
      </c>
    </row>
    <row r="542" spans="1:3">
      <c r="A542" t="str">
        <f>"300480"</f>
        <v>300480</v>
      </c>
      <c r="B542" t="s">
        <v>543</v>
      </c>
      <c r="C542">
        <v>2.34</v>
      </c>
    </row>
    <row r="543" spans="1:3">
      <c r="A543" t="str">
        <f>"300637"</f>
        <v>300637</v>
      </c>
      <c r="B543" t="s">
        <v>544</v>
      </c>
      <c r="C543">
        <v>2.34</v>
      </c>
    </row>
    <row r="544" spans="1:3">
      <c r="A544" t="str">
        <f>"300139"</f>
        <v>300139</v>
      </c>
      <c r="B544" t="s">
        <v>545</v>
      </c>
      <c r="C544">
        <v>2.34</v>
      </c>
    </row>
    <row r="545" spans="1:3">
      <c r="A545" t="str">
        <f>"300520"</f>
        <v>300520</v>
      </c>
      <c r="B545" t="s">
        <v>546</v>
      </c>
      <c r="C545">
        <v>2.33</v>
      </c>
    </row>
    <row r="546" spans="1:3">
      <c r="A546" t="str">
        <f>"300305"</f>
        <v>300305</v>
      </c>
      <c r="B546" t="s">
        <v>547</v>
      </c>
      <c r="C546">
        <v>2.33</v>
      </c>
    </row>
    <row r="547" spans="1:3">
      <c r="A547" t="str">
        <f>"300523"</f>
        <v>300523</v>
      </c>
      <c r="B547" t="s">
        <v>548</v>
      </c>
      <c r="C547">
        <v>2.32</v>
      </c>
    </row>
    <row r="548" spans="1:3">
      <c r="A548" t="str">
        <f>"300850"</f>
        <v>300850</v>
      </c>
      <c r="B548" t="s">
        <v>549</v>
      </c>
      <c r="C548">
        <v>2.32</v>
      </c>
    </row>
    <row r="549" spans="1:3">
      <c r="A549" t="str">
        <f>"300770"</f>
        <v>300770</v>
      </c>
      <c r="B549" t="s">
        <v>550</v>
      </c>
      <c r="C549">
        <v>2.31</v>
      </c>
    </row>
    <row r="550" spans="1:3">
      <c r="A550" t="str">
        <f>"300127"</f>
        <v>300127</v>
      </c>
      <c r="B550" t="s">
        <v>551</v>
      </c>
      <c r="C550">
        <v>2.31</v>
      </c>
    </row>
    <row r="551" spans="1:3">
      <c r="A551" t="str">
        <f>"300891"</f>
        <v>300891</v>
      </c>
      <c r="B551" t="s">
        <v>552</v>
      </c>
      <c r="C551">
        <v>2.31</v>
      </c>
    </row>
    <row r="552" spans="1:3">
      <c r="A552" t="str">
        <f>"300722"</f>
        <v>300722</v>
      </c>
      <c r="B552" t="s">
        <v>553</v>
      </c>
      <c r="C552">
        <v>2.31</v>
      </c>
    </row>
    <row r="553" spans="1:3">
      <c r="A553" t="str">
        <f>"300421"</f>
        <v>300421</v>
      </c>
      <c r="B553" t="s">
        <v>554</v>
      </c>
      <c r="C553">
        <v>2.31</v>
      </c>
    </row>
    <row r="554" spans="1:3">
      <c r="A554" t="str">
        <f>"300049"</f>
        <v>300049</v>
      </c>
      <c r="B554" t="s">
        <v>555</v>
      </c>
      <c r="C554">
        <v>2.31</v>
      </c>
    </row>
    <row r="555" spans="1:3">
      <c r="A555" t="str">
        <f>"300643"</f>
        <v>300643</v>
      </c>
      <c r="B555" t="s">
        <v>556</v>
      </c>
      <c r="C555">
        <v>2.29</v>
      </c>
    </row>
    <row r="556" spans="1:3">
      <c r="A556" t="str">
        <f>"300389"</f>
        <v>300389</v>
      </c>
      <c r="B556" t="s">
        <v>557</v>
      </c>
      <c r="C556">
        <v>2.29</v>
      </c>
    </row>
    <row r="557" spans="1:3">
      <c r="A557" t="str">
        <f>"301217"</f>
        <v>301217</v>
      </c>
      <c r="B557" t="s">
        <v>558</v>
      </c>
      <c r="C557">
        <v>2.29</v>
      </c>
    </row>
    <row r="558" spans="1:3">
      <c r="A558" t="str">
        <f>"300548"</f>
        <v>300548</v>
      </c>
      <c r="B558" t="s">
        <v>559</v>
      </c>
      <c r="C558">
        <v>2.29</v>
      </c>
    </row>
    <row r="559" spans="1:3">
      <c r="A559" t="str">
        <f>"300566"</f>
        <v>300566</v>
      </c>
      <c r="B559" t="s">
        <v>560</v>
      </c>
      <c r="C559">
        <v>2.28</v>
      </c>
    </row>
    <row r="560" spans="1:3">
      <c r="A560" t="str">
        <f>"300658"</f>
        <v>300658</v>
      </c>
      <c r="B560" t="s">
        <v>561</v>
      </c>
      <c r="C560">
        <v>2.28</v>
      </c>
    </row>
    <row r="561" spans="1:3">
      <c r="A561" t="str">
        <f>"300407"</f>
        <v>300407</v>
      </c>
      <c r="B561" t="s">
        <v>562</v>
      </c>
      <c r="C561">
        <v>2.26</v>
      </c>
    </row>
    <row r="562" spans="1:3">
      <c r="A562" t="str">
        <f>"300670"</f>
        <v>300670</v>
      </c>
      <c r="B562" t="s">
        <v>563</v>
      </c>
      <c r="C562">
        <v>2.24</v>
      </c>
    </row>
    <row r="563" spans="1:3">
      <c r="A563" t="str">
        <f>"300723"</f>
        <v>300723</v>
      </c>
      <c r="B563" t="s">
        <v>564</v>
      </c>
      <c r="C563">
        <v>2.24</v>
      </c>
    </row>
    <row r="564" spans="1:3">
      <c r="A564" t="str">
        <f>"300733"</f>
        <v>300733</v>
      </c>
      <c r="B564" t="s">
        <v>565</v>
      </c>
      <c r="C564">
        <v>2.24</v>
      </c>
    </row>
    <row r="565" spans="1:3">
      <c r="A565" t="str">
        <f>"300254"</f>
        <v>300254</v>
      </c>
      <c r="B565" t="s">
        <v>566</v>
      </c>
      <c r="C565">
        <v>2.24</v>
      </c>
    </row>
    <row r="566" spans="1:3">
      <c r="A566" t="str">
        <f>"301301"</f>
        <v>301301</v>
      </c>
      <c r="B566" t="s">
        <v>567</v>
      </c>
      <c r="C566">
        <v>2.23</v>
      </c>
    </row>
    <row r="567" spans="1:3">
      <c r="A567" t="str">
        <f>"300589"</f>
        <v>300589</v>
      </c>
      <c r="B567" t="s">
        <v>568</v>
      </c>
      <c r="C567">
        <v>2.23</v>
      </c>
    </row>
    <row r="568" spans="1:3">
      <c r="A568" t="str">
        <f>"300822"</f>
        <v>300822</v>
      </c>
      <c r="B568" t="s">
        <v>569</v>
      </c>
      <c r="C568">
        <v>2.22</v>
      </c>
    </row>
    <row r="569" spans="1:3">
      <c r="A569" t="str">
        <f>"300192"</f>
        <v>300192</v>
      </c>
      <c r="B569" t="s">
        <v>570</v>
      </c>
      <c r="C569">
        <v>2.22</v>
      </c>
    </row>
    <row r="570" spans="1:3">
      <c r="A570" t="str">
        <f>"301090"</f>
        <v>301090</v>
      </c>
      <c r="B570" t="s">
        <v>571</v>
      </c>
      <c r="C570">
        <v>2.22</v>
      </c>
    </row>
    <row r="571" spans="1:3">
      <c r="A571" t="str">
        <f>"300746"</f>
        <v>300746</v>
      </c>
      <c r="B571" t="s">
        <v>572</v>
      </c>
      <c r="C571">
        <v>2.22</v>
      </c>
    </row>
    <row r="572" spans="1:3">
      <c r="A572" t="str">
        <f>"300112"</f>
        <v>300112</v>
      </c>
      <c r="B572" t="s">
        <v>573</v>
      </c>
      <c r="C572">
        <v>2.22</v>
      </c>
    </row>
    <row r="573" spans="1:3">
      <c r="A573" t="str">
        <f>"300191"</f>
        <v>300191</v>
      </c>
      <c r="B573" t="s">
        <v>574</v>
      </c>
      <c r="C573">
        <v>2.2</v>
      </c>
    </row>
    <row r="574" spans="1:3">
      <c r="A574" t="str">
        <f>"300384"</f>
        <v>300384</v>
      </c>
      <c r="B574" t="s">
        <v>575</v>
      </c>
      <c r="C574">
        <v>2.2</v>
      </c>
    </row>
    <row r="575" spans="1:3">
      <c r="A575" t="str">
        <f>"300582"</f>
        <v>300582</v>
      </c>
      <c r="B575" t="s">
        <v>576</v>
      </c>
      <c r="C575">
        <v>2.2</v>
      </c>
    </row>
    <row r="576" spans="1:3">
      <c r="A576" t="str">
        <f>"300640"</f>
        <v>300640</v>
      </c>
      <c r="B576" t="s">
        <v>577</v>
      </c>
      <c r="C576">
        <v>2.2</v>
      </c>
    </row>
    <row r="577" spans="1:3">
      <c r="A577" t="str">
        <f>"300405"</f>
        <v>300405</v>
      </c>
      <c r="B577" t="s">
        <v>578</v>
      </c>
      <c r="C577">
        <v>2.19</v>
      </c>
    </row>
    <row r="578" spans="1:3">
      <c r="A578" t="str">
        <f>"300522"</f>
        <v>300522</v>
      </c>
      <c r="B578" t="s">
        <v>579</v>
      </c>
      <c r="C578">
        <v>2.18</v>
      </c>
    </row>
    <row r="579" spans="1:3">
      <c r="A579" t="str">
        <f>"300957"</f>
        <v>300957</v>
      </c>
      <c r="B579" t="s">
        <v>580</v>
      </c>
      <c r="C579">
        <v>2.17</v>
      </c>
    </row>
    <row r="580" spans="1:3">
      <c r="A580" t="str">
        <f>"300613"</f>
        <v>300613</v>
      </c>
      <c r="B580" t="s">
        <v>581</v>
      </c>
      <c r="C580">
        <v>2.17</v>
      </c>
    </row>
    <row r="581" spans="1:3">
      <c r="A581" t="str">
        <f>"300671"</f>
        <v>300671</v>
      </c>
      <c r="B581" t="s">
        <v>582</v>
      </c>
      <c r="C581">
        <v>2.17</v>
      </c>
    </row>
    <row r="582" spans="1:3">
      <c r="A582" t="str">
        <f>"300218"</f>
        <v>300218</v>
      </c>
      <c r="B582" t="s">
        <v>583</v>
      </c>
      <c r="C582">
        <v>2.16</v>
      </c>
    </row>
    <row r="583" spans="1:3">
      <c r="A583" t="str">
        <f>"300093"</f>
        <v>300093</v>
      </c>
      <c r="B583" t="s">
        <v>584</v>
      </c>
      <c r="C583">
        <v>2.15</v>
      </c>
    </row>
    <row r="584" spans="1:3">
      <c r="A584" t="str">
        <f>"300504"</f>
        <v>300504</v>
      </c>
      <c r="B584" t="s">
        <v>585</v>
      </c>
      <c r="C584">
        <v>2.15</v>
      </c>
    </row>
    <row r="585" spans="1:3">
      <c r="A585" t="str">
        <f>"300632"</f>
        <v>300632</v>
      </c>
      <c r="B585" t="s">
        <v>586</v>
      </c>
      <c r="C585">
        <v>2.15</v>
      </c>
    </row>
    <row r="586" spans="1:3">
      <c r="A586" t="str">
        <f>"300596"</f>
        <v>300596</v>
      </c>
      <c r="B586" t="s">
        <v>587</v>
      </c>
      <c r="C586">
        <v>2.14</v>
      </c>
    </row>
    <row r="587" spans="1:3">
      <c r="A587" t="str">
        <f>"300705"</f>
        <v>300705</v>
      </c>
      <c r="B587" t="s">
        <v>588</v>
      </c>
      <c r="C587">
        <v>2.14</v>
      </c>
    </row>
    <row r="588" spans="1:3">
      <c r="A588" t="str">
        <f>"300726"</f>
        <v>300726</v>
      </c>
      <c r="B588" t="s">
        <v>589</v>
      </c>
      <c r="C588">
        <v>2.14</v>
      </c>
    </row>
    <row r="589" spans="1:3">
      <c r="A589" t="str">
        <f>"301238"</f>
        <v>301238</v>
      </c>
      <c r="B589" t="s">
        <v>590</v>
      </c>
      <c r="C589">
        <v>2.13</v>
      </c>
    </row>
    <row r="590" spans="1:3">
      <c r="A590" t="str">
        <f>"300599"</f>
        <v>300599</v>
      </c>
      <c r="B590" t="s">
        <v>591</v>
      </c>
      <c r="C590">
        <v>2.12</v>
      </c>
    </row>
    <row r="591" spans="1:3">
      <c r="A591" t="str">
        <f>"300543"</f>
        <v>300543</v>
      </c>
      <c r="B591" t="s">
        <v>592</v>
      </c>
      <c r="C591">
        <v>2.11</v>
      </c>
    </row>
    <row r="592" spans="1:3">
      <c r="A592" t="str">
        <f>"300106"</f>
        <v>300106</v>
      </c>
      <c r="B592" t="s">
        <v>593</v>
      </c>
      <c r="C592">
        <v>2.11</v>
      </c>
    </row>
    <row r="593" spans="1:3">
      <c r="A593" t="str">
        <f>"300503"</f>
        <v>300503</v>
      </c>
      <c r="B593" t="s">
        <v>594</v>
      </c>
      <c r="C593">
        <v>2.11</v>
      </c>
    </row>
    <row r="594" spans="1:3">
      <c r="A594" t="str">
        <f>"300246"</f>
        <v>300246</v>
      </c>
      <c r="B594" t="s">
        <v>595</v>
      </c>
      <c r="C594">
        <v>2.11</v>
      </c>
    </row>
    <row r="595" spans="1:3">
      <c r="A595" t="str">
        <f>"300126"</f>
        <v>300126</v>
      </c>
      <c r="B595" t="s">
        <v>596</v>
      </c>
      <c r="C595">
        <v>2.1</v>
      </c>
    </row>
    <row r="596" spans="1:3">
      <c r="A596" t="str">
        <f>"300672"</f>
        <v>300672</v>
      </c>
      <c r="B596" t="s">
        <v>597</v>
      </c>
      <c r="C596">
        <v>2.1</v>
      </c>
    </row>
    <row r="597" spans="1:3">
      <c r="A597" t="str">
        <f>"300767"</f>
        <v>300767</v>
      </c>
      <c r="B597" t="s">
        <v>598</v>
      </c>
      <c r="C597">
        <v>2.09</v>
      </c>
    </row>
    <row r="598" spans="1:3">
      <c r="A598" t="str">
        <f>"300792"</f>
        <v>300792</v>
      </c>
      <c r="B598" t="s">
        <v>599</v>
      </c>
      <c r="C598">
        <v>2.09</v>
      </c>
    </row>
    <row r="599" spans="1:3">
      <c r="A599" t="str">
        <f>"300702"</f>
        <v>300702</v>
      </c>
      <c r="B599" t="s">
        <v>600</v>
      </c>
      <c r="C599">
        <v>2.09</v>
      </c>
    </row>
    <row r="600" spans="1:3">
      <c r="A600" t="str">
        <f>"300694"</f>
        <v>300694</v>
      </c>
      <c r="B600" t="s">
        <v>601</v>
      </c>
      <c r="C600">
        <v>2.09</v>
      </c>
    </row>
    <row r="601" spans="1:3">
      <c r="A601" t="str">
        <f>"300666"</f>
        <v>300666</v>
      </c>
      <c r="B601" t="s">
        <v>602</v>
      </c>
      <c r="C601">
        <v>2.08</v>
      </c>
    </row>
    <row r="602" spans="1:3">
      <c r="A602" t="str">
        <f>"300567"</f>
        <v>300567</v>
      </c>
      <c r="B602" t="s">
        <v>603</v>
      </c>
      <c r="C602">
        <v>2.07</v>
      </c>
    </row>
    <row r="603" spans="1:3">
      <c r="A603" t="str">
        <f>"300857"</f>
        <v>300857</v>
      </c>
      <c r="B603" t="s">
        <v>604</v>
      </c>
      <c r="C603">
        <v>2.07</v>
      </c>
    </row>
    <row r="604" spans="1:3">
      <c r="A604" t="str">
        <f>"300778"</f>
        <v>300778</v>
      </c>
      <c r="B604" t="s">
        <v>605</v>
      </c>
      <c r="C604">
        <v>2.04</v>
      </c>
    </row>
    <row r="605" spans="1:3">
      <c r="A605" t="str">
        <f>"301058"</f>
        <v>301058</v>
      </c>
      <c r="B605" t="s">
        <v>606</v>
      </c>
      <c r="C605">
        <v>2.03</v>
      </c>
    </row>
    <row r="606" spans="1:3">
      <c r="A606" t="str">
        <f>"300235"</f>
        <v>300235</v>
      </c>
      <c r="B606" t="s">
        <v>607</v>
      </c>
      <c r="C606">
        <v>2.03</v>
      </c>
    </row>
    <row r="607" spans="1:3">
      <c r="A607" t="str">
        <f>"300402"</f>
        <v>300402</v>
      </c>
      <c r="B607" t="s">
        <v>608</v>
      </c>
      <c r="C607">
        <v>2.02</v>
      </c>
    </row>
    <row r="608" spans="1:3">
      <c r="A608" t="str">
        <f>"300447"</f>
        <v>300447</v>
      </c>
      <c r="B608" t="s">
        <v>609</v>
      </c>
      <c r="C608">
        <v>2.01</v>
      </c>
    </row>
    <row r="609" spans="1:3">
      <c r="A609" t="str">
        <f>"300331"</f>
        <v>300331</v>
      </c>
      <c r="B609" t="s">
        <v>610</v>
      </c>
      <c r="C609">
        <v>2.01</v>
      </c>
    </row>
    <row r="610" spans="1:3">
      <c r="A610" t="str">
        <f>"300925"</f>
        <v>300925</v>
      </c>
      <c r="B610" t="s">
        <v>611</v>
      </c>
      <c r="C610">
        <v>2</v>
      </c>
    </row>
    <row r="611" spans="1:3">
      <c r="A611" t="str">
        <f>"300869"</f>
        <v>300869</v>
      </c>
      <c r="B611" t="s">
        <v>612</v>
      </c>
      <c r="C611">
        <v>1.99</v>
      </c>
    </row>
    <row r="612" spans="1:3">
      <c r="A612" t="str">
        <f>"300686"</f>
        <v>300686</v>
      </c>
      <c r="B612" t="s">
        <v>613</v>
      </c>
      <c r="C612">
        <v>1.99</v>
      </c>
    </row>
    <row r="613" spans="1:3">
      <c r="A613" t="str">
        <f>"300691"</f>
        <v>300691</v>
      </c>
      <c r="B613" t="s">
        <v>614</v>
      </c>
      <c r="C613">
        <v>1.98</v>
      </c>
    </row>
    <row r="614" spans="1:3">
      <c r="A614" t="str">
        <f>"300470"</f>
        <v>300470</v>
      </c>
      <c r="B614" t="s">
        <v>615</v>
      </c>
      <c r="C614">
        <v>1.98</v>
      </c>
    </row>
    <row r="615" spans="1:3">
      <c r="A615" t="str">
        <f>"300446"</f>
        <v>300446</v>
      </c>
      <c r="B615" t="s">
        <v>616</v>
      </c>
      <c r="C615">
        <v>1.98</v>
      </c>
    </row>
    <row r="616" spans="1:3">
      <c r="A616" t="str">
        <f>"300479"</f>
        <v>300479</v>
      </c>
      <c r="B616" t="s">
        <v>617</v>
      </c>
      <c r="C616">
        <v>1.97</v>
      </c>
    </row>
    <row r="617" spans="1:3">
      <c r="A617" t="str">
        <f>"300662"</f>
        <v>300662</v>
      </c>
      <c r="B617" t="s">
        <v>618</v>
      </c>
      <c r="C617">
        <v>1.97</v>
      </c>
    </row>
    <row r="618" spans="1:3">
      <c r="A618" t="str">
        <f>"300629"</f>
        <v>300629</v>
      </c>
      <c r="B618" t="s">
        <v>619</v>
      </c>
      <c r="C618">
        <v>1.97</v>
      </c>
    </row>
    <row r="619" spans="1:3">
      <c r="A619" t="str">
        <f>"300621"</f>
        <v>300621</v>
      </c>
      <c r="B619" t="s">
        <v>620</v>
      </c>
      <c r="C619">
        <v>1.96</v>
      </c>
    </row>
    <row r="620" spans="1:3">
      <c r="A620" t="str">
        <f>"300730"</f>
        <v>300730</v>
      </c>
      <c r="B620" t="s">
        <v>621</v>
      </c>
      <c r="C620">
        <v>1.96</v>
      </c>
    </row>
    <row r="621" spans="1:3">
      <c r="A621" t="str">
        <f>"300561"</f>
        <v>300561</v>
      </c>
      <c r="B621" t="s">
        <v>622</v>
      </c>
      <c r="C621">
        <v>1.96</v>
      </c>
    </row>
    <row r="622" spans="1:3">
      <c r="A622" t="str">
        <f>"300887"</f>
        <v>300887</v>
      </c>
      <c r="B622" t="s">
        <v>623</v>
      </c>
      <c r="C622">
        <v>1.94</v>
      </c>
    </row>
    <row r="623" spans="1:3">
      <c r="A623" t="str">
        <f>"300578"</f>
        <v>300578</v>
      </c>
      <c r="B623" t="s">
        <v>624</v>
      </c>
      <c r="C623">
        <v>1.94</v>
      </c>
    </row>
    <row r="624" spans="1:3">
      <c r="A624" t="str">
        <f>"300570"</f>
        <v>300570</v>
      </c>
      <c r="B624" t="s">
        <v>625</v>
      </c>
      <c r="C624">
        <v>1.94</v>
      </c>
    </row>
    <row r="625" spans="1:3">
      <c r="A625" t="str">
        <f>"300399"</f>
        <v>300399</v>
      </c>
      <c r="B625" t="s">
        <v>626</v>
      </c>
      <c r="C625">
        <v>1.94</v>
      </c>
    </row>
    <row r="626" spans="1:3">
      <c r="A626" t="str">
        <f>"300469"</f>
        <v>300469</v>
      </c>
      <c r="B626" t="s">
        <v>627</v>
      </c>
      <c r="C626">
        <v>1.92</v>
      </c>
    </row>
    <row r="627" spans="1:3">
      <c r="A627" t="str">
        <f>"300858"</f>
        <v>300858</v>
      </c>
      <c r="B627" t="s">
        <v>628</v>
      </c>
      <c r="C627">
        <v>1.92</v>
      </c>
    </row>
    <row r="628" spans="1:3">
      <c r="A628" t="str">
        <f>"300518"</f>
        <v>300518</v>
      </c>
      <c r="B628" t="s">
        <v>629</v>
      </c>
      <c r="C628">
        <v>1.91</v>
      </c>
    </row>
    <row r="629" spans="1:3">
      <c r="A629" t="str">
        <f>"300718"</f>
        <v>300718</v>
      </c>
      <c r="B629" t="s">
        <v>630</v>
      </c>
      <c r="C629">
        <v>1.91</v>
      </c>
    </row>
    <row r="630" spans="1:3">
      <c r="A630" t="str">
        <f>"300141"</f>
        <v>300141</v>
      </c>
      <c r="B630" t="s">
        <v>631</v>
      </c>
      <c r="C630">
        <v>1.9</v>
      </c>
    </row>
    <row r="631" spans="1:3">
      <c r="A631" t="str">
        <f>"300802"</f>
        <v>300802</v>
      </c>
      <c r="B631" t="s">
        <v>632</v>
      </c>
      <c r="C631">
        <v>1.9</v>
      </c>
    </row>
    <row r="632" spans="1:3">
      <c r="A632" t="str">
        <f>"300751"</f>
        <v>300751</v>
      </c>
      <c r="B632" t="s">
        <v>633</v>
      </c>
      <c r="C632">
        <v>1.9</v>
      </c>
    </row>
    <row r="633" spans="1:3">
      <c r="A633" t="str">
        <f>"300788"</f>
        <v>300788</v>
      </c>
      <c r="B633" t="s">
        <v>634</v>
      </c>
      <c r="C633">
        <v>1.9</v>
      </c>
    </row>
    <row r="634" spans="1:3">
      <c r="A634" t="str">
        <f>"300314"</f>
        <v>300314</v>
      </c>
      <c r="B634" t="s">
        <v>635</v>
      </c>
      <c r="C634">
        <v>1.89</v>
      </c>
    </row>
    <row r="635" spans="1:3">
      <c r="A635" t="str">
        <f>"300374"</f>
        <v>300374</v>
      </c>
      <c r="B635" t="s">
        <v>636</v>
      </c>
      <c r="C635">
        <v>1.89</v>
      </c>
    </row>
    <row r="636" spans="1:3">
      <c r="A636" t="str">
        <f>"300243"</f>
        <v>300243</v>
      </c>
      <c r="B636" t="s">
        <v>637</v>
      </c>
      <c r="C636">
        <v>1.89</v>
      </c>
    </row>
    <row r="637" spans="1:3">
      <c r="A637" t="str">
        <f>"300565"</f>
        <v>300565</v>
      </c>
      <c r="B637" t="s">
        <v>638</v>
      </c>
      <c r="C637">
        <v>1.88</v>
      </c>
    </row>
    <row r="638" spans="1:3">
      <c r="A638" t="str">
        <f>"300888"</f>
        <v>300888</v>
      </c>
      <c r="B638" t="s">
        <v>639</v>
      </c>
      <c r="C638">
        <v>1.88</v>
      </c>
    </row>
    <row r="639" spans="1:3">
      <c r="A639" t="str">
        <f>"300340"</f>
        <v>300340</v>
      </c>
      <c r="B639" t="s">
        <v>640</v>
      </c>
      <c r="C639">
        <v>1.87</v>
      </c>
    </row>
    <row r="640" spans="1:3">
      <c r="A640" t="str">
        <f>"300712"</f>
        <v>300712</v>
      </c>
      <c r="B640" t="s">
        <v>641</v>
      </c>
      <c r="C640">
        <v>1.87</v>
      </c>
    </row>
    <row r="641" spans="1:3">
      <c r="A641" t="str">
        <f>"300560"</f>
        <v>300560</v>
      </c>
      <c r="B641" t="s">
        <v>642</v>
      </c>
      <c r="C641">
        <v>1.87</v>
      </c>
    </row>
    <row r="642" spans="1:3">
      <c r="A642" t="str">
        <f>"300532"</f>
        <v>300532</v>
      </c>
      <c r="B642" t="s">
        <v>643</v>
      </c>
      <c r="C642">
        <v>1.87</v>
      </c>
    </row>
    <row r="643" spans="1:3">
      <c r="A643" t="str">
        <f>"300452"</f>
        <v>300452</v>
      </c>
      <c r="B643" t="s">
        <v>644</v>
      </c>
      <c r="C643">
        <v>1.86</v>
      </c>
    </row>
    <row r="644" spans="1:3">
      <c r="A644" t="str">
        <f>"301149"</f>
        <v>301149</v>
      </c>
      <c r="B644" t="s">
        <v>645</v>
      </c>
      <c r="C644">
        <v>1.85</v>
      </c>
    </row>
    <row r="645" spans="1:3">
      <c r="A645" t="str">
        <f>"300831"</f>
        <v>300831</v>
      </c>
      <c r="B645" t="s">
        <v>646</v>
      </c>
      <c r="C645">
        <v>1.84</v>
      </c>
    </row>
    <row r="646" spans="1:3">
      <c r="A646" t="str">
        <f>"300443"</f>
        <v>300443</v>
      </c>
      <c r="B646" t="s">
        <v>647</v>
      </c>
      <c r="C646">
        <v>1.84</v>
      </c>
    </row>
    <row r="647" spans="1:3">
      <c r="A647" t="str">
        <f>"300572"</f>
        <v>300572</v>
      </c>
      <c r="B647" t="s">
        <v>648</v>
      </c>
      <c r="C647">
        <v>1.84</v>
      </c>
    </row>
    <row r="648" spans="1:3">
      <c r="A648" t="str">
        <f>"300515"</f>
        <v>300515</v>
      </c>
      <c r="B648" t="s">
        <v>649</v>
      </c>
      <c r="C648">
        <v>1.83</v>
      </c>
    </row>
    <row r="649" spans="1:3">
      <c r="A649" t="str">
        <f>"300684"</f>
        <v>300684</v>
      </c>
      <c r="B649" t="s">
        <v>650</v>
      </c>
      <c r="C649">
        <v>1.82</v>
      </c>
    </row>
    <row r="650" spans="1:3">
      <c r="A650" t="str">
        <f>"300042"</f>
        <v>300042</v>
      </c>
      <c r="B650" t="s">
        <v>651</v>
      </c>
      <c r="C650">
        <v>1.82</v>
      </c>
    </row>
    <row r="651" spans="1:3">
      <c r="A651" t="str">
        <f>"300771"</f>
        <v>300771</v>
      </c>
      <c r="B651" t="s">
        <v>652</v>
      </c>
      <c r="C651">
        <v>1.81</v>
      </c>
    </row>
    <row r="652" spans="1:3">
      <c r="A652" t="str">
        <f>"300719"</f>
        <v>300719</v>
      </c>
      <c r="B652" t="s">
        <v>653</v>
      </c>
      <c r="C652">
        <v>1.8</v>
      </c>
    </row>
    <row r="653" spans="1:3">
      <c r="A653" t="str">
        <f>"300653"</f>
        <v>300653</v>
      </c>
      <c r="B653" t="s">
        <v>654</v>
      </c>
      <c r="C653">
        <v>1.8</v>
      </c>
    </row>
    <row r="654" spans="1:3">
      <c r="A654" t="str">
        <f>"300516"</f>
        <v>300516</v>
      </c>
      <c r="B654" t="s">
        <v>655</v>
      </c>
      <c r="C654">
        <v>1.8</v>
      </c>
    </row>
    <row r="655" spans="1:3">
      <c r="A655" t="str">
        <f>"301060"</f>
        <v>301060</v>
      </c>
      <c r="B655" t="s">
        <v>656</v>
      </c>
      <c r="C655">
        <v>1.8</v>
      </c>
    </row>
    <row r="656" spans="1:3">
      <c r="A656" t="str">
        <f>"300848"</f>
        <v>300848</v>
      </c>
      <c r="B656" t="s">
        <v>657</v>
      </c>
      <c r="C656">
        <v>1.8</v>
      </c>
    </row>
    <row r="657" spans="1:3">
      <c r="A657" t="str">
        <f>"300669"</f>
        <v>300669</v>
      </c>
      <c r="B657" t="s">
        <v>658</v>
      </c>
      <c r="C657">
        <v>1.79</v>
      </c>
    </row>
    <row r="658" spans="1:3">
      <c r="A658" t="str">
        <f>"300437"</f>
        <v>300437</v>
      </c>
      <c r="B658" t="s">
        <v>659</v>
      </c>
      <c r="C658">
        <v>1.78</v>
      </c>
    </row>
    <row r="659" spans="1:3">
      <c r="A659" t="str">
        <f>"300696"</f>
        <v>300696</v>
      </c>
      <c r="B659" t="s">
        <v>660</v>
      </c>
      <c r="C659">
        <v>1.77</v>
      </c>
    </row>
    <row r="660" spans="1:3">
      <c r="A660" t="str">
        <f>"300547"</f>
        <v>300547</v>
      </c>
      <c r="B660" t="s">
        <v>661</v>
      </c>
      <c r="C660">
        <v>1.77</v>
      </c>
    </row>
    <row r="661" spans="1:3">
      <c r="A661" t="str">
        <f>"300626"</f>
        <v>300626</v>
      </c>
      <c r="B661" t="s">
        <v>662</v>
      </c>
      <c r="C661">
        <v>1.77</v>
      </c>
    </row>
    <row r="662" spans="1:3">
      <c r="A662" t="str">
        <f>"300840"</f>
        <v>300840</v>
      </c>
      <c r="B662" t="s">
        <v>663</v>
      </c>
      <c r="C662">
        <v>1.77</v>
      </c>
    </row>
    <row r="663" spans="1:3">
      <c r="A663" t="str">
        <f>"300910"</f>
        <v>300910</v>
      </c>
      <c r="B663" t="s">
        <v>664</v>
      </c>
      <c r="C663">
        <v>1.75</v>
      </c>
    </row>
    <row r="664" spans="1:3">
      <c r="A664" t="str">
        <f>"300286"</f>
        <v>300286</v>
      </c>
      <c r="B664" t="s">
        <v>665</v>
      </c>
      <c r="C664">
        <v>1.75</v>
      </c>
    </row>
    <row r="665" spans="1:3">
      <c r="A665" t="str">
        <f>"300720"</f>
        <v>300720</v>
      </c>
      <c r="B665" t="s">
        <v>666</v>
      </c>
      <c r="C665">
        <v>1.73</v>
      </c>
    </row>
    <row r="666" spans="1:3">
      <c r="A666" t="str">
        <f>"300968"</f>
        <v>300968</v>
      </c>
      <c r="B666" t="s">
        <v>667</v>
      </c>
      <c r="C666">
        <v>1.73</v>
      </c>
    </row>
    <row r="667" spans="1:3">
      <c r="A667" t="str">
        <f>"300680"</f>
        <v>300680</v>
      </c>
      <c r="B667" t="s">
        <v>668</v>
      </c>
      <c r="C667">
        <v>1.73</v>
      </c>
    </row>
    <row r="668" spans="1:3">
      <c r="A668" t="str">
        <f>"300681"</f>
        <v>300681</v>
      </c>
      <c r="B668" t="s">
        <v>669</v>
      </c>
      <c r="C668">
        <v>1.73</v>
      </c>
    </row>
    <row r="669" spans="1:3">
      <c r="A669" t="str">
        <f>"300700"</f>
        <v>300700</v>
      </c>
      <c r="B669" t="s">
        <v>670</v>
      </c>
      <c r="C669">
        <v>1.72</v>
      </c>
    </row>
    <row r="670" spans="1:3">
      <c r="A670" t="str">
        <f>"300539"</f>
        <v>300539</v>
      </c>
      <c r="B670" t="s">
        <v>671</v>
      </c>
      <c r="C670">
        <v>1.7</v>
      </c>
    </row>
    <row r="671" spans="1:3">
      <c r="A671" t="str">
        <f>"301268"</f>
        <v>301268</v>
      </c>
      <c r="B671" t="s">
        <v>672</v>
      </c>
      <c r="C671">
        <v>1.7</v>
      </c>
    </row>
    <row r="672" spans="1:3">
      <c r="A672" t="str">
        <f>"300161"</f>
        <v>300161</v>
      </c>
      <c r="B672" t="s">
        <v>673</v>
      </c>
      <c r="C672">
        <v>1.69</v>
      </c>
    </row>
    <row r="673" spans="1:3">
      <c r="A673" t="str">
        <f>"300725"</f>
        <v>300725</v>
      </c>
      <c r="B673" t="s">
        <v>674</v>
      </c>
      <c r="C673">
        <v>1.68</v>
      </c>
    </row>
    <row r="674" spans="1:3">
      <c r="A674" t="str">
        <f>"300703"</f>
        <v>300703</v>
      </c>
      <c r="B674" t="s">
        <v>675</v>
      </c>
      <c r="C674">
        <v>1.68</v>
      </c>
    </row>
    <row r="675" spans="1:3">
      <c r="A675" t="str">
        <f>"300092"</f>
        <v>300092</v>
      </c>
      <c r="B675" t="s">
        <v>676</v>
      </c>
      <c r="C675">
        <v>1.68</v>
      </c>
    </row>
    <row r="676" spans="1:3">
      <c r="A676" t="str">
        <f>"300295"</f>
        <v>300295</v>
      </c>
      <c r="B676" t="s">
        <v>677</v>
      </c>
      <c r="C676">
        <v>1.68</v>
      </c>
    </row>
    <row r="677" spans="1:3">
      <c r="A677" t="str">
        <f>"300776"</f>
        <v>300776</v>
      </c>
      <c r="B677" t="s">
        <v>678</v>
      </c>
      <c r="C677">
        <v>1.67</v>
      </c>
    </row>
    <row r="678" spans="1:3">
      <c r="A678" t="str">
        <f>"300583"</f>
        <v>300583</v>
      </c>
      <c r="B678" t="s">
        <v>679</v>
      </c>
      <c r="C678">
        <v>1.67</v>
      </c>
    </row>
    <row r="679" spans="1:3">
      <c r="A679" t="str">
        <f>"301013"</f>
        <v>301013</v>
      </c>
      <c r="B679" t="s">
        <v>680</v>
      </c>
      <c r="C679">
        <v>1.66</v>
      </c>
    </row>
    <row r="680" spans="1:3">
      <c r="A680" t="str">
        <f>"301219"</f>
        <v>301219</v>
      </c>
      <c r="B680" t="s">
        <v>681</v>
      </c>
      <c r="C680">
        <v>1.66</v>
      </c>
    </row>
    <row r="681" spans="1:3">
      <c r="A681" t="str">
        <f>"300467"</f>
        <v>300467</v>
      </c>
      <c r="B681" t="s">
        <v>682</v>
      </c>
      <c r="C681">
        <v>1.66</v>
      </c>
    </row>
    <row r="682" spans="1:3">
      <c r="A682" t="str">
        <f>"300800"</f>
        <v>300800</v>
      </c>
      <c r="B682" t="s">
        <v>683</v>
      </c>
      <c r="C682">
        <v>1.65</v>
      </c>
    </row>
    <row r="683" spans="1:3">
      <c r="A683" t="str">
        <f>"300505"</f>
        <v>300505</v>
      </c>
      <c r="B683" t="s">
        <v>684</v>
      </c>
      <c r="C683">
        <v>1.65</v>
      </c>
    </row>
    <row r="684" spans="1:3">
      <c r="A684" t="str">
        <f>"300500"</f>
        <v>300500</v>
      </c>
      <c r="B684" t="s">
        <v>685</v>
      </c>
      <c r="C684">
        <v>1.64</v>
      </c>
    </row>
    <row r="685" spans="1:3">
      <c r="A685" t="str">
        <f>"300673"</f>
        <v>300673</v>
      </c>
      <c r="B685" t="s">
        <v>686</v>
      </c>
      <c r="C685">
        <v>1.64</v>
      </c>
    </row>
    <row r="686" spans="1:3">
      <c r="A686" t="str">
        <f>"300250"</f>
        <v>300250</v>
      </c>
      <c r="B686" t="s">
        <v>687</v>
      </c>
      <c r="C686">
        <v>1.64</v>
      </c>
    </row>
    <row r="687" spans="1:3">
      <c r="A687" t="str">
        <f>"300667"</f>
        <v>300667</v>
      </c>
      <c r="B687" t="s">
        <v>688</v>
      </c>
      <c r="C687">
        <v>1.63</v>
      </c>
    </row>
    <row r="688" spans="1:3">
      <c r="A688" t="str">
        <f>"300856"</f>
        <v>300856</v>
      </c>
      <c r="B688" t="s">
        <v>689</v>
      </c>
      <c r="C688">
        <v>1.62</v>
      </c>
    </row>
    <row r="689" spans="1:3">
      <c r="A689" t="str">
        <f>"300533"</f>
        <v>300533</v>
      </c>
      <c r="B689" t="s">
        <v>690</v>
      </c>
      <c r="C689">
        <v>1.62</v>
      </c>
    </row>
    <row r="690" spans="1:3">
      <c r="A690" t="str">
        <f>"300610"</f>
        <v>300610</v>
      </c>
      <c r="B690" t="s">
        <v>691</v>
      </c>
      <c r="C690">
        <v>1.61</v>
      </c>
    </row>
    <row r="691" spans="1:3">
      <c r="A691" t="str">
        <f>"300280"</f>
        <v>300280</v>
      </c>
      <c r="B691" t="s">
        <v>692</v>
      </c>
      <c r="C691">
        <v>1.6</v>
      </c>
    </row>
    <row r="692" spans="1:3">
      <c r="A692" t="str">
        <f>"300484"</f>
        <v>300484</v>
      </c>
      <c r="B692" t="s">
        <v>693</v>
      </c>
      <c r="C692">
        <v>1.6</v>
      </c>
    </row>
    <row r="693" spans="1:3">
      <c r="A693" t="str">
        <f>"300598"</f>
        <v>300598</v>
      </c>
      <c r="B693" t="s">
        <v>694</v>
      </c>
      <c r="C693">
        <v>1.6</v>
      </c>
    </row>
    <row r="694" spans="1:3">
      <c r="A694" t="str">
        <f>"300716"</f>
        <v>300716</v>
      </c>
      <c r="B694" t="s">
        <v>695</v>
      </c>
      <c r="C694">
        <v>1.6</v>
      </c>
    </row>
    <row r="695" spans="1:3">
      <c r="A695" t="str">
        <f>"300585"</f>
        <v>300585</v>
      </c>
      <c r="B695" t="s">
        <v>696</v>
      </c>
      <c r="C695">
        <v>1.6</v>
      </c>
    </row>
    <row r="696" spans="1:3">
      <c r="A696" t="str">
        <f>"300612"</f>
        <v>300612</v>
      </c>
      <c r="B696" t="s">
        <v>697</v>
      </c>
      <c r="C696">
        <v>1.59</v>
      </c>
    </row>
    <row r="697" spans="1:3">
      <c r="A697" t="str">
        <f>"300625"</f>
        <v>300625</v>
      </c>
      <c r="B697" t="s">
        <v>698</v>
      </c>
      <c r="C697">
        <v>1.59</v>
      </c>
    </row>
    <row r="698" spans="1:3">
      <c r="A698" t="str">
        <f>"300530"</f>
        <v>300530</v>
      </c>
      <c r="B698" t="s">
        <v>699</v>
      </c>
      <c r="C698">
        <v>1.58</v>
      </c>
    </row>
    <row r="699" spans="1:3">
      <c r="A699" t="str">
        <f>"300562"</f>
        <v>300562</v>
      </c>
      <c r="B699" t="s">
        <v>700</v>
      </c>
      <c r="C699">
        <v>1.58</v>
      </c>
    </row>
    <row r="700" spans="1:3">
      <c r="A700" t="str">
        <f>"300592"</f>
        <v>300592</v>
      </c>
      <c r="B700" t="s">
        <v>701</v>
      </c>
      <c r="C700">
        <v>1.58</v>
      </c>
    </row>
    <row r="701" spans="1:3">
      <c r="A701" t="str">
        <f>"300306"</f>
        <v>300306</v>
      </c>
      <c r="B701" t="s">
        <v>702</v>
      </c>
      <c r="C701">
        <v>1.58</v>
      </c>
    </row>
    <row r="702" spans="1:3">
      <c r="A702" t="str">
        <f>"300811"</f>
        <v>300811</v>
      </c>
      <c r="B702" t="s">
        <v>703</v>
      </c>
      <c r="C702">
        <v>1.56</v>
      </c>
    </row>
    <row r="703" spans="1:3">
      <c r="A703" t="str">
        <f>"300514"</f>
        <v>300514</v>
      </c>
      <c r="B703" t="s">
        <v>704</v>
      </c>
      <c r="C703">
        <v>1.55</v>
      </c>
    </row>
    <row r="704" spans="1:3">
      <c r="A704" t="str">
        <f>"300749"</f>
        <v>300749</v>
      </c>
      <c r="B704" t="s">
        <v>705</v>
      </c>
      <c r="C704">
        <v>1.55</v>
      </c>
    </row>
    <row r="705" spans="1:3">
      <c r="A705" t="str">
        <f>"300491"</f>
        <v>300491</v>
      </c>
      <c r="B705" t="s">
        <v>706</v>
      </c>
      <c r="C705">
        <v>1.54</v>
      </c>
    </row>
    <row r="706" spans="1:3">
      <c r="A706" t="str">
        <f>"300659"</f>
        <v>300659</v>
      </c>
      <c r="B706" t="s">
        <v>707</v>
      </c>
      <c r="C706">
        <v>1.53</v>
      </c>
    </row>
    <row r="707" spans="1:3">
      <c r="A707" t="str">
        <f>"300867"</f>
        <v>300867</v>
      </c>
      <c r="B707" t="s">
        <v>708</v>
      </c>
      <c r="C707">
        <v>1.53</v>
      </c>
    </row>
    <row r="708" spans="1:3">
      <c r="A708" t="str">
        <f>"300697"</f>
        <v>300697</v>
      </c>
      <c r="B708" t="s">
        <v>709</v>
      </c>
      <c r="C708">
        <v>1.53</v>
      </c>
    </row>
    <row r="709" spans="1:3">
      <c r="A709" t="str">
        <f>"300791"</f>
        <v>300791</v>
      </c>
      <c r="B709" t="s">
        <v>710</v>
      </c>
      <c r="C709">
        <v>1.53</v>
      </c>
    </row>
    <row r="710" spans="1:3">
      <c r="A710" t="str">
        <f>"300650"</f>
        <v>300650</v>
      </c>
      <c r="B710" t="s">
        <v>711</v>
      </c>
      <c r="C710">
        <v>1.52</v>
      </c>
    </row>
    <row r="711" spans="1:3">
      <c r="A711" t="str">
        <f>"300866"</f>
        <v>300866</v>
      </c>
      <c r="B711" t="s">
        <v>712</v>
      </c>
      <c r="C711">
        <v>1.51</v>
      </c>
    </row>
    <row r="712" spans="1:3">
      <c r="A712" t="str">
        <f>"301188"</f>
        <v>301188</v>
      </c>
      <c r="B712" t="s">
        <v>713</v>
      </c>
      <c r="C712">
        <v>1.51</v>
      </c>
    </row>
    <row r="713" spans="1:3">
      <c r="A713" t="str">
        <f>"300473"</f>
        <v>300473</v>
      </c>
      <c r="B713" t="s">
        <v>714</v>
      </c>
      <c r="C713">
        <v>1.5</v>
      </c>
    </row>
    <row r="714" spans="1:3">
      <c r="A714" t="str">
        <f>"300665"</f>
        <v>300665</v>
      </c>
      <c r="B714" t="s">
        <v>715</v>
      </c>
      <c r="C714">
        <v>1.49</v>
      </c>
    </row>
    <row r="715" spans="1:3">
      <c r="A715" t="str">
        <f>"300709"</f>
        <v>300709</v>
      </c>
      <c r="B715" t="s">
        <v>716</v>
      </c>
      <c r="C715">
        <v>1.49</v>
      </c>
    </row>
    <row r="716" spans="1:3">
      <c r="A716" t="str">
        <f>"301120"</f>
        <v>301120</v>
      </c>
      <c r="B716" t="s">
        <v>717</v>
      </c>
      <c r="C716">
        <v>1.48</v>
      </c>
    </row>
    <row r="717" spans="1:3">
      <c r="A717" t="str">
        <f>"300611"</f>
        <v>300611</v>
      </c>
      <c r="B717" t="s">
        <v>718</v>
      </c>
      <c r="C717">
        <v>1.47</v>
      </c>
    </row>
    <row r="718" spans="1:3">
      <c r="A718" t="str">
        <f>"300675"</f>
        <v>300675</v>
      </c>
      <c r="B718" t="s">
        <v>719</v>
      </c>
      <c r="C718">
        <v>1.47</v>
      </c>
    </row>
    <row r="719" spans="1:3">
      <c r="A719" t="str">
        <f>"300979"</f>
        <v>300979</v>
      </c>
      <c r="B719" t="s">
        <v>720</v>
      </c>
      <c r="C719">
        <v>1.46</v>
      </c>
    </row>
    <row r="720" spans="1:3">
      <c r="A720" t="str">
        <f>"301091"</f>
        <v>301091</v>
      </c>
      <c r="B720" t="s">
        <v>721</v>
      </c>
      <c r="C720">
        <v>1.45</v>
      </c>
    </row>
    <row r="721" spans="1:3">
      <c r="A721" t="str">
        <f>"300588"</f>
        <v>300588</v>
      </c>
      <c r="B721" t="s">
        <v>722</v>
      </c>
      <c r="C721">
        <v>1.44</v>
      </c>
    </row>
    <row r="722" spans="1:3">
      <c r="A722" t="str">
        <f>"300787"</f>
        <v>300787</v>
      </c>
      <c r="B722" t="s">
        <v>723</v>
      </c>
      <c r="C722">
        <v>1.44</v>
      </c>
    </row>
    <row r="723" spans="1:3">
      <c r="A723" t="str">
        <f>"300521"</f>
        <v>300521</v>
      </c>
      <c r="B723" t="s">
        <v>724</v>
      </c>
      <c r="C723">
        <v>1.44</v>
      </c>
    </row>
    <row r="724" spans="1:3">
      <c r="A724" t="str">
        <f>"300576"</f>
        <v>300576</v>
      </c>
      <c r="B724" t="s">
        <v>725</v>
      </c>
      <c r="C724">
        <v>1.42</v>
      </c>
    </row>
    <row r="725" spans="1:3">
      <c r="A725" t="str">
        <f>"300688"</f>
        <v>300688</v>
      </c>
      <c r="B725" t="s">
        <v>726</v>
      </c>
      <c r="C725">
        <v>1.42</v>
      </c>
    </row>
    <row r="726" spans="1:3">
      <c r="A726" t="str">
        <f>"300843"</f>
        <v>300843</v>
      </c>
      <c r="B726" t="s">
        <v>727</v>
      </c>
      <c r="C726">
        <v>1.42</v>
      </c>
    </row>
    <row r="727" spans="1:3">
      <c r="A727" t="str">
        <f>"300884"</f>
        <v>300884</v>
      </c>
      <c r="B727" t="s">
        <v>728</v>
      </c>
      <c r="C727">
        <v>1.41</v>
      </c>
    </row>
    <row r="728" spans="1:3">
      <c r="A728" t="str">
        <f>"301207"</f>
        <v>301207</v>
      </c>
      <c r="B728" t="s">
        <v>729</v>
      </c>
      <c r="C728">
        <v>1.41</v>
      </c>
    </row>
    <row r="729" spans="1:3">
      <c r="A729" t="str">
        <f>"300492"</f>
        <v>300492</v>
      </c>
      <c r="B729" t="s">
        <v>730</v>
      </c>
      <c r="C729">
        <v>1.4</v>
      </c>
    </row>
    <row r="730" spans="1:3">
      <c r="A730" t="str">
        <f>"301069"</f>
        <v>301069</v>
      </c>
      <c r="B730" t="s">
        <v>731</v>
      </c>
      <c r="C730">
        <v>1.4</v>
      </c>
    </row>
    <row r="731" spans="1:3">
      <c r="A731" t="str">
        <f>"300894"</f>
        <v>300894</v>
      </c>
      <c r="B731" t="s">
        <v>732</v>
      </c>
      <c r="C731">
        <v>1.4</v>
      </c>
    </row>
    <row r="732" spans="1:3">
      <c r="A732" t="str">
        <f>"300645"</f>
        <v>300645</v>
      </c>
      <c r="B732" t="s">
        <v>733</v>
      </c>
      <c r="C732">
        <v>1.4</v>
      </c>
    </row>
    <row r="733" spans="1:3">
      <c r="A733" t="str">
        <f>"300826"</f>
        <v>300826</v>
      </c>
      <c r="B733" t="s">
        <v>734</v>
      </c>
      <c r="C733">
        <v>1.39</v>
      </c>
    </row>
    <row r="734" spans="1:3">
      <c r="A734" t="str">
        <f>"300445"</f>
        <v>300445</v>
      </c>
      <c r="B734" t="s">
        <v>735</v>
      </c>
      <c r="C734">
        <v>1.38</v>
      </c>
    </row>
    <row r="735" spans="1:3">
      <c r="A735" t="str">
        <f>"300642"</f>
        <v>300642</v>
      </c>
      <c r="B735" t="s">
        <v>736</v>
      </c>
      <c r="C735">
        <v>1.38</v>
      </c>
    </row>
    <row r="736" spans="1:3">
      <c r="A736" t="str">
        <f>"300786"</f>
        <v>300786</v>
      </c>
      <c r="B736" t="s">
        <v>737</v>
      </c>
      <c r="C736">
        <v>1.38</v>
      </c>
    </row>
    <row r="737" spans="1:3">
      <c r="A737" t="str">
        <f>"300721"</f>
        <v>300721</v>
      </c>
      <c r="B737" t="s">
        <v>738</v>
      </c>
      <c r="C737">
        <v>1.37</v>
      </c>
    </row>
    <row r="738" spans="1:3">
      <c r="A738" t="str">
        <f>"300537"</f>
        <v>300537</v>
      </c>
      <c r="B738" t="s">
        <v>739</v>
      </c>
      <c r="C738">
        <v>1.37</v>
      </c>
    </row>
    <row r="739" spans="1:3">
      <c r="A739" t="str">
        <f>"300488"</f>
        <v>300488</v>
      </c>
      <c r="B739" t="s">
        <v>740</v>
      </c>
      <c r="C739">
        <v>1.37</v>
      </c>
    </row>
    <row r="740" spans="1:3">
      <c r="A740" t="str">
        <f>"300462"</f>
        <v>300462</v>
      </c>
      <c r="B740" t="s">
        <v>741</v>
      </c>
      <c r="C740">
        <v>1.37</v>
      </c>
    </row>
    <row r="741" spans="1:3">
      <c r="A741" t="str">
        <f>"300489"</f>
        <v>300489</v>
      </c>
      <c r="B741" t="s">
        <v>742</v>
      </c>
      <c r="C741">
        <v>1.36</v>
      </c>
    </row>
    <row r="742" spans="1:3">
      <c r="A742" t="str">
        <f>"300752"</f>
        <v>300752</v>
      </c>
      <c r="B742" t="s">
        <v>743</v>
      </c>
      <c r="C742">
        <v>1.36</v>
      </c>
    </row>
    <row r="743" spans="1:3">
      <c r="A743" t="str">
        <f>"301256"</f>
        <v>301256</v>
      </c>
      <c r="B743" t="s">
        <v>744</v>
      </c>
      <c r="C743">
        <v>1.36</v>
      </c>
    </row>
    <row r="744" spans="1:3">
      <c r="A744" t="str">
        <f>"300371"</f>
        <v>300371</v>
      </c>
      <c r="B744" t="s">
        <v>745</v>
      </c>
      <c r="C744">
        <v>1.36</v>
      </c>
    </row>
    <row r="745" spans="1:3">
      <c r="A745" t="str">
        <f>"300436"</f>
        <v>300436</v>
      </c>
      <c r="B745" t="s">
        <v>746</v>
      </c>
      <c r="C745">
        <v>1.36</v>
      </c>
    </row>
    <row r="746" spans="1:3">
      <c r="A746" t="str">
        <f>"300801"</f>
        <v>300801</v>
      </c>
      <c r="B746" t="s">
        <v>747</v>
      </c>
      <c r="C746">
        <v>1.35</v>
      </c>
    </row>
    <row r="747" spans="1:3">
      <c r="A747" t="str">
        <f>"300819"</f>
        <v>300819</v>
      </c>
      <c r="B747" t="s">
        <v>748</v>
      </c>
      <c r="C747">
        <v>1.35</v>
      </c>
    </row>
    <row r="748" spans="1:3">
      <c r="A748" t="str">
        <f>"300577"</f>
        <v>300577</v>
      </c>
      <c r="B748" t="s">
        <v>749</v>
      </c>
      <c r="C748">
        <v>1.34</v>
      </c>
    </row>
    <row r="749" spans="1:3">
      <c r="A749" t="str">
        <f>"301050"</f>
        <v>301050</v>
      </c>
      <c r="B749" t="s">
        <v>750</v>
      </c>
      <c r="C749">
        <v>1.34</v>
      </c>
    </row>
    <row r="750" spans="1:3">
      <c r="A750" t="str">
        <f>"301358"</f>
        <v>301358</v>
      </c>
      <c r="B750" t="s">
        <v>751</v>
      </c>
      <c r="C750">
        <v>1.34</v>
      </c>
    </row>
    <row r="751" spans="1:3">
      <c r="A751" t="str">
        <f>"301048"</f>
        <v>301048</v>
      </c>
      <c r="B751" t="s">
        <v>752</v>
      </c>
      <c r="C751">
        <v>1.33</v>
      </c>
    </row>
    <row r="752" spans="1:3">
      <c r="A752" t="str">
        <f>"300978"</f>
        <v>300978</v>
      </c>
      <c r="B752" t="s">
        <v>753</v>
      </c>
      <c r="C752">
        <v>1.32</v>
      </c>
    </row>
    <row r="753" spans="1:3">
      <c r="A753" t="str">
        <f>"300900"</f>
        <v>300900</v>
      </c>
      <c r="B753" t="s">
        <v>754</v>
      </c>
      <c r="C753">
        <v>1.32</v>
      </c>
    </row>
    <row r="754" spans="1:3">
      <c r="A754" t="str">
        <f>"301071"</f>
        <v>301071</v>
      </c>
      <c r="B754" t="s">
        <v>755</v>
      </c>
      <c r="C754">
        <v>1.31</v>
      </c>
    </row>
    <row r="755" spans="1:3">
      <c r="A755" t="str">
        <f>"300546"</f>
        <v>300546</v>
      </c>
      <c r="B755" t="s">
        <v>756</v>
      </c>
      <c r="C755">
        <v>1.3</v>
      </c>
    </row>
    <row r="756" spans="1:3">
      <c r="A756" t="str">
        <f>"300616"</f>
        <v>300616</v>
      </c>
      <c r="B756" t="s">
        <v>757</v>
      </c>
      <c r="C756">
        <v>1.29</v>
      </c>
    </row>
    <row r="757" spans="1:3">
      <c r="A757" t="str">
        <f>"300615"</f>
        <v>300615</v>
      </c>
      <c r="B757" t="s">
        <v>758</v>
      </c>
      <c r="C757">
        <v>1.29</v>
      </c>
    </row>
    <row r="758" spans="1:3">
      <c r="A758" t="str">
        <f>"300736"</f>
        <v>300736</v>
      </c>
      <c r="B758" t="s">
        <v>759</v>
      </c>
      <c r="C758">
        <v>1.29</v>
      </c>
    </row>
    <row r="759" spans="1:3">
      <c r="A759" t="str">
        <f>"300656"</f>
        <v>300656</v>
      </c>
      <c r="B759" t="s">
        <v>760</v>
      </c>
      <c r="C759">
        <v>1.27</v>
      </c>
    </row>
    <row r="760" spans="1:3">
      <c r="A760" t="str">
        <f>"300552"</f>
        <v>300552</v>
      </c>
      <c r="B760" t="s">
        <v>761</v>
      </c>
      <c r="C760">
        <v>1.26</v>
      </c>
    </row>
    <row r="761" spans="1:3">
      <c r="A761" t="str">
        <f>"300501"</f>
        <v>300501</v>
      </c>
      <c r="B761" t="s">
        <v>762</v>
      </c>
      <c r="C761">
        <v>1.25</v>
      </c>
    </row>
    <row r="762" spans="1:3">
      <c r="A762" t="str">
        <f>"300380"</f>
        <v>300380</v>
      </c>
      <c r="B762" t="s">
        <v>763</v>
      </c>
      <c r="C762">
        <v>1.25</v>
      </c>
    </row>
    <row r="763" spans="1:3">
      <c r="A763" t="str">
        <f>"300478"</f>
        <v>300478</v>
      </c>
      <c r="B763" t="s">
        <v>764</v>
      </c>
      <c r="C763">
        <v>1.24</v>
      </c>
    </row>
    <row r="764" spans="1:3">
      <c r="A764" t="str">
        <f>"300517"</f>
        <v>300517</v>
      </c>
      <c r="B764" t="s">
        <v>765</v>
      </c>
      <c r="C764">
        <v>1.24</v>
      </c>
    </row>
    <row r="765" spans="1:3">
      <c r="A765" t="str">
        <f>"300707"</f>
        <v>300707</v>
      </c>
      <c r="B765" t="s">
        <v>766</v>
      </c>
      <c r="C765">
        <v>1.24</v>
      </c>
    </row>
    <row r="766" spans="1:3">
      <c r="A766" t="str">
        <f>"300774"</f>
        <v>300774</v>
      </c>
      <c r="B766" t="s">
        <v>767</v>
      </c>
      <c r="C766">
        <v>1.24</v>
      </c>
    </row>
    <row r="767" spans="1:3">
      <c r="A767" t="str">
        <f>"301007"</f>
        <v>301007</v>
      </c>
      <c r="B767" t="s">
        <v>768</v>
      </c>
      <c r="C767">
        <v>1.24</v>
      </c>
    </row>
    <row r="768" spans="1:3">
      <c r="A768" t="str">
        <f>"300698"</f>
        <v>300698</v>
      </c>
      <c r="B768" t="s">
        <v>769</v>
      </c>
      <c r="C768">
        <v>1.24</v>
      </c>
    </row>
    <row r="769" spans="1:3">
      <c r="A769" t="str">
        <f>"300961"</f>
        <v>300961</v>
      </c>
      <c r="B769" t="s">
        <v>770</v>
      </c>
      <c r="C769">
        <v>1.23</v>
      </c>
    </row>
    <row r="770" spans="1:3">
      <c r="A770" t="str">
        <f>"300981"</f>
        <v>300981</v>
      </c>
      <c r="B770" t="s">
        <v>771</v>
      </c>
      <c r="C770">
        <v>1.23</v>
      </c>
    </row>
    <row r="771" spans="1:3">
      <c r="A771" t="str">
        <f>"300563"</f>
        <v>300563</v>
      </c>
      <c r="B771" t="s">
        <v>772</v>
      </c>
      <c r="C771">
        <v>1.23</v>
      </c>
    </row>
    <row r="772" spans="1:3">
      <c r="A772" t="str">
        <f>"300828"</f>
        <v>300828</v>
      </c>
      <c r="B772" t="s">
        <v>773</v>
      </c>
      <c r="C772">
        <v>1.23</v>
      </c>
    </row>
    <row r="773" spans="1:3">
      <c r="A773" t="str">
        <f>"300683"</f>
        <v>300683</v>
      </c>
      <c r="B773" t="s">
        <v>774</v>
      </c>
      <c r="C773">
        <v>1.22</v>
      </c>
    </row>
    <row r="774" spans="1:3">
      <c r="A774" t="str">
        <f>"300901"</f>
        <v>300901</v>
      </c>
      <c r="B774" t="s">
        <v>775</v>
      </c>
      <c r="C774">
        <v>1.22</v>
      </c>
    </row>
    <row r="775" spans="1:3">
      <c r="A775" t="str">
        <f>"301260"</f>
        <v>301260</v>
      </c>
      <c r="B775" t="s">
        <v>776</v>
      </c>
      <c r="C775">
        <v>1.22</v>
      </c>
    </row>
    <row r="776" spans="1:3">
      <c r="A776" t="str">
        <f>"300849"</f>
        <v>300849</v>
      </c>
      <c r="B776" t="s">
        <v>777</v>
      </c>
      <c r="C776">
        <v>1.21</v>
      </c>
    </row>
    <row r="777" spans="1:3">
      <c r="A777" t="str">
        <f>"300631"</f>
        <v>300631</v>
      </c>
      <c r="B777" t="s">
        <v>778</v>
      </c>
      <c r="C777">
        <v>1.21</v>
      </c>
    </row>
    <row r="778" spans="1:3">
      <c r="A778" t="str">
        <f>"300962"</f>
        <v>300962</v>
      </c>
      <c r="B778" t="s">
        <v>779</v>
      </c>
      <c r="C778">
        <v>1.21</v>
      </c>
    </row>
    <row r="779" spans="1:3">
      <c r="A779" t="str">
        <f>"300624"</f>
        <v>300624</v>
      </c>
      <c r="B779" t="s">
        <v>780</v>
      </c>
      <c r="C779">
        <v>1.2</v>
      </c>
    </row>
    <row r="780" spans="1:3">
      <c r="A780" t="str">
        <f>"300635"</f>
        <v>300635</v>
      </c>
      <c r="B780" t="s">
        <v>781</v>
      </c>
      <c r="C780">
        <v>1.2</v>
      </c>
    </row>
    <row r="781" spans="1:3">
      <c r="A781" t="str">
        <f>"300731"</f>
        <v>300731</v>
      </c>
      <c r="B781" t="s">
        <v>782</v>
      </c>
      <c r="C781">
        <v>1.2</v>
      </c>
    </row>
    <row r="782" spans="1:3">
      <c r="A782" t="str">
        <f>"300996"</f>
        <v>300996</v>
      </c>
      <c r="B782" t="s">
        <v>783</v>
      </c>
      <c r="C782">
        <v>1.19</v>
      </c>
    </row>
    <row r="783" spans="1:3">
      <c r="A783" t="str">
        <f>"301015"</f>
        <v>301015</v>
      </c>
      <c r="B783" t="s">
        <v>784</v>
      </c>
      <c r="C783">
        <v>1.18</v>
      </c>
    </row>
    <row r="784" spans="1:3">
      <c r="A784" t="str">
        <f>"300809"</f>
        <v>300809</v>
      </c>
      <c r="B784" t="s">
        <v>785</v>
      </c>
      <c r="C784">
        <v>1.18</v>
      </c>
    </row>
    <row r="785" spans="1:3">
      <c r="A785" t="str">
        <f>"300841"</f>
        <v>300841</v>
      </c>
      <c r="B785" t="s">
        <v>786</v>
      </c>
      <c r="C785">
        <v>1.18</v>
      </c>
    </row>
    <row r="786" spans="1:3">
      <c r="A786" t="str">
        <f>"300606"</f>
        <v>300606</v>
      </c>
      <c r="B786" t="s">
        <v>787</v>
      </c>
      <c r="C786">
        <v>1.18</v>
      </c>
    </row>
    <row r="787" spans="1:3">
      <c r="A787" t="str">
        <f>"300069"</f>
        <v>300069</v>
      </c>
      <c r="B787" t="s">
        <v>788</v>
      </c>
      <c r="C787">
        <v>1.17</v>
      </c>
    </row>
    <row r="788" spans="1:3">
      <c r="A788" t="str">
        <f>"300829"</f>
        <v>300829</v>
      </c>
      <c r="B788" t="s">
        <v>789</v>
      </c>
      <c r="C788">
        <v>1.17</v>
      </c>
    </row>
    <row r="789" spans="1:3">
      <c r="A789" t="str">
        <f>"301116"</f>
        <v>301116</v>
      </c>
      <c r="B789" t="s">
        <v>790</v>
      </c>
      <c r="C789">
        <v>1.17</v>
      </c>
    </row>
    <row r="790" spans="1:3">
      <c r="A790" t="str">
        <f>"300571"</f>
        <v>300571</v>
      </c>
      <c r="B790" t="s">
        <v>791</v>
      </c>
      <c r="C790">
        <v>1.16</v>
      </c>
    </row>
    <row r="791" spans="1:3">
      <c r="A791" t="str">
        <f>"300622"</f>
        <v>300622</v>
      </c>
      <c r="B791" t="s">
        <v>792</v>
      </c>
      <c r="C791">
        <v>1.15</v>
      </c>
    </row>
    <row r="792" spans="1:3">
      <c r="A792" t="str">
        <f>"301153"</f>
        <v>301153</v>
      </c>
      <c r="B792" t="s">
        <v>793</v>
      </c>
      <c r="C792">
        <v>1.14</v>
      </c>
    </row>
    <row r="793" spans="1:3">
      <c r="A793" t="str">
        <f>"300538"</f>
        <v>300538</v>
      </c>
      <c r="B793" t="s">
        <v>794</v>
      </c>
      <c r="C793">
        <v>1.14</v>
      </c>
    </row>
    <row r="794" spans="1:3">
      <c r="A794" t="str">
        <f>"300519"</f>
        <v>300519</v>
      </c>
      <c r="B794" t="s">
        <v>795</v>
      </c>
      <c r="C794">
        <v>1.14</v>
      </c>
    </row>
    <row r="795" spans="1:3">
      <c r="A795" t="str">
        <f>"300810"</f>
        <v>300810</v>
      </c>
      <c r="B795" t="s">
        <v>796</v>
      </c>
      <c r="C795">
        <v>1.14</v>
      </c>
    </row>
    <row r="796" spans="1:3">
      <c r="A796" t="str">
        <f>"300605"</f>
        <v>300605</v>
      </c>
      <c r="B796" t="s">
        <v>797</v>
      </c>
      <c r="C796">
        <v>1.14</v>
      </c>
    </row>
    <row r="797" spans="1:3">
      <c r="A797" t="str">
        <f>"300727"</f>
        <v>300727</v>
      </c>
      <c r="B797" t="s">
        <v>798</v>
      </c>
      <c r="C797">
        <v>1.14</v>
      </c>
    </row>
    <row r="798" spans="1:3">
      <c r="A798" t="str">
        <f>"300785"</f>
        <v>300785</v>
      </c>
      <c r="B798" t="s">
        <v>799</v>
      </c>
      <c r="C798">
        <v>1.14</v>
      </c>
    </row>
    <row r="799" spans="1:3">
      <c r="A799" t="str">
        <f>"300706"</f>
        <v>300706</v>
      </c>
      <c r="B799" t="s">
        <v>800</v>
      </c>
      <c r="C799">
        <v>1.13</v>
      </c>
    </row>
    <row r="800" spans="1:3">
      <c r="A800" t="str">
        <f>"301308"</f>
        <v>301308</v>
      </c>
      <c r="B800" t="s">
        <v>801</v>
      </c>
      <c r="C800">
        <v>1.13</v>
      </c>
    </row>
    <row r="801" spans="1:3">
      <c r="A801" t="str">
        <f>"300545"</f>
        <v>300545</v>
      </c>
      <c r="B801" t="s">
        <v>802</v>
      </c>
      <c r="C801">
        <v>1.12</v>
      </c>
    </row>
    <row r="802" spans="1:3">
      <c r="A802" t="str">
        <f>"300845"</f>
        <v>300845</v>
      </c>
      <c r="B802" t="s">
        <v>803</v>
      </c>
      <c r="C802">
        <v>1.11</v>
      </c>
    </row>
    <row r="803" spans="1:3">
      <c r="A803" t="str">
        <f>"300564"</f>
        <v>300564</v>
      </c>
      <c r="B803" t="s">
        <v>804</v>
      </c>
      <c r="C803">
        <v>1.1</v>
      </c>
    </row>
    <row r="804" spans="1:3">
      <c r="A804" t="str">
        <f>"300690"</f>
        <v>300690</v>
      </c>
      <c r="B804" t="s">
        <v>805</v>
      </c>
      <c r="C804">
        <v>1.1</v>
      </c>
    </row>
    <row r="805" spans="1:3">
      <c r="A805" t="str">
        <f>"301017"</f>
        <v>301017</v>
      </c>
      <c r="B805" t="s">
        <v>806</v>
      </c>
      <c r="C805">
        <v>1.09</v>
      </c>
    </row>
    <row r="806" spans="1:3">
      <c r="A806" t="str">
        <f>"300942"</f>
        <v>300942</v>
      </c>
      <c r="B806" t="s">
        <v>807</v>
      </c>
      <c r="C806">
        <v>1.09</v>
      </c>
    </row>
    <row r="807" spans="1:3">
      <c r="A807" t="str">
        <f>"300540"</f>
        <v>300540</v>
      </c>
      <c r="B807" t="s">
        <v>808</v>
      </c>
      <c r="C807">
        <v>1.09</v>
      </c>
    </row>
    <row r="808" spans="1:3">
      <c r="A808" t="str">
        <f>"301126"</f>
        <v>301126</v>
      </c>
      <c r="B808" t="s">
        <v>809</v>
      </c>
      <c r="C808">
        <v>1.09</v>
      </c>
    </row>
    <row r="809" spans="1:3">
      <c r="A809" t="str">
        <f>"300918"</f>
        <v>300918</v>
      </c>
      <c r="B809" t="s">
        <v>810</v>
      </c>
      <c r="C809">
        <v>1.08</v>
      </c>
    </row>
    <row r="810" spans="1:3">
      <c r="A810" t="str">
        <f>"301028"</f>
        <v>301028</v>
      </c>
      <c r="B810" t="s">
        <v>811</v>
      </c>
      <c r="C810">
        <v>1.08</v>
      </c>
    </row>
    <row r="811" spans="1:3">
      <c r="A811" t="str">
        <f>"301098"</f>
        <v>301098</v>
      </c>
      <c r="B811" t="s">
        <v>812</v>
      </c>
      <c r="C811">
        <v>1.08</v>
      </c>
    </row>
    <row r="812" spans="1:3">
      <c r="A812" t="str">
        <f>"300873"</f>
        <v>300873</v>
      </c>
      <c r="B812" t="s">
        <v>813</v>
      </c>
      <c r="C812">
        <v>1.07</v>
      </c>
    </row>
    <row r="813" spans="1:3">
      <c r="A813" t="str">
        <f>"300931"</f>
        <v>300931</v>
      </c>
      <c r="B813" t="s">
        <v>814</v>
      </c>
      <c r="C813">
        <v>1.06</v>
      </c>
    </row>
    <row r="814" spans="1:3">
      <c r="A814" t="str">
        <f>"300986"</f>
        <v>300986</v>
      </c>
      <c r="B814" t="s">
        <v>815</v>
      </c>
      <c r="C814">
        <v>1.05</v>
      </c>
    </row>
    <row r="815" spans="1:3">
      <c r="A815" t="str">
        <f>"300617"</f>
        <v>300617</v>
      </c>
      <c r="B815" t="s">
        <v>816</v>
      </c>
      <c r="C815">
        <v>1.05</v>
      </c>
    </row>
    <row r="816" spans="1:3">
      <c r="A816" t="str">
        <f>"300820"</f>
        <v>300820</v>
      </c>
      <c r="B816" t="s">
        <v>817</v>
      </c>
      <c r="C816">
        <v>1.05</v>
      </c>
    </row>
    <row r="817" spans="1:3">
      <c r="A817" t="str">
        <f>"300649"</f>
        <v>300649</v>
      </c>
      <c r="B817" t="s">
        <v>818</v>
      </c>
      <c r="C817">
        <v>1.05</v>
      </c>
    </row>
    <row r="818" spans="1:3">
      <c r="A818" t="str">
        <f>"300853"</f>
        <v>300853</v>
      </c>
      <c r="B818" t="s">
        <v>819</v>
      </c>
      <c r="C818">
        <v>1.05</v>
      </c>
    </row>
    <row r="819" spans="1:3">
      <c r="A819" t="str">
        <f>"301030"</f>
        <v>301030</v>
      </c>
      <c r="B819" t="s">
        <v>820</v>
      </c>
      <c r="C819">
        <v>1.05</v>
      </c>
    </row>
    <row r="820" spans="1:3">
      <c r="A820" t="str">
        <f>"300967"</f>
        <v>300967</v>
      </c>
      <c r="B820" t="s">
        <v>821</v>
      </c>
      <c r="C820">
        <v>1.05</v>
      </c>
    </row>
    <row r="821" spans="1:3">
      <c r="A821" t="str">
        <f>"300963"</f>
        <v>300963</v>
      </c>
      <c r="B821" t="s">
        <v>822</v>
      </c>
      <c r="C821">
        <v>1.04</v>
      </c>
    </row>
    <row r="822" spans="1:3">
      <c r="A822" t="str">
        <f>"300757"</f>
        <v>300757</v>
      </c>
      <c r="B822" t="s">
        <v>823</v>
      </c>
      <c r="C822">
        <v>1.04</v>
      </c>
    </row>
    <row r="823" spans="1:3">
      <c r="A823" t="str">
        <f>"301136"</f>
        <v>301136</v>
      </c>
      <c r="B823" t="s">
        <v>824</v>
      </c>
      <c r="C823">
        <v>1.04</v>
      </c>
    </row>
    <row r="824" spans="1:3">
      <c r="A824" t="str">
        <f>"301206"</f>
        <v>301206</v>
      </c>
      <c r="B824" t="s">
        <v>825</v>
      </c>
      <c r="C824">
        <v>1.03</v>
      </c>
    </row>
    <row r="825" spans="1:3">
      <c r="A825" t="str">
        <f>"300780"</f>
        <v>300780</v>
      </c>
      <c r="B825" t="s">
        <v>826</v>
      </c>
      <c r="C825">
        <v>1.03</v>
      </c>
    </row>
    <row r="826" spans="1:3">
      <c r="A826" t="str">
        <f>"300852"</f>
        <v>300852</v>
      </c>
      <c r="B826" t="s">
        <v>827</v>
      </c>
      <c r="C826">
        <v>1.02</v>
      </c>
    </row>
    <row r="827" spans="1:3">
      <c r="A827" t="str">
        <f>"300717"</f>
        <v>300717</v>
      </c>
      <c r="B827" t="s">
        <v>828</v>
      </c>
      <c r="C827">
        <v>1.02</v>
      </c>
    </row>
    <row r="828" spans="1:3">
      <c r="A828" t="str">
        <f>"300609"</f>
        <v>300609</v>
      </c>
      <c r="B828" t="s">
        <v>829</v>
      </c>
      <c r="C828">
        <v>1.02</v>
      </c>
    </row>
    <row r="829" spans="1:3">
      <c r="A829" t="str">
        <f>"300745"</f>
        <v>300745</v>
      </c>
      <c r="B829" t="s">
        <v>830</v>
      </c>
      <c r="C829">
        <v>1.01</v>
      </c>
    </row>
    <row r="830" spans="1:3">
      <c r="A830" t="str">
        <f>"300556"</f>
        <v>300556</v>
      </c>
      <c r="B830" t="s">
        <v>831</v>
      </c>
      <c r="C830">
        <v>1.01</v>
      </c>
    </row>
    <row r="831" spans="1:3">
      <c r="A831" t="str">
        <f>"300549"</f>
        <v>300549</v>
      </c>
      <c r="B831" t="s">
        <v>832</v>
      </c>
      <c r="C831">
        <v>1.01</v>
      </c>
    </row>
    <row r="832" spans="1:3">
      <c r="A832" t="str">
        <f>"300838"</f>
        <v>300838</v>
      </c>
      <c r="B832" t="s">
        <v>833</v>
      </c>
      <c r="C832">
        <v>1.01</v>
      </c>
    </row>
    <row r="833" spans="1:3">
      <c r="A833" t="str">
        <f>"300943"</f>
        <v>300943</v>
      </c>
      <c r="B833" t="s">
        <v>834</v>
      </c>
      <c r="C833">
        <v>1.01</v>
      </c>
    </row>
    <row r="834" spans="1:3">
      <c r="A834" t="str">
        <f>"301027"</f>
        <v>301027</v>
      </c>
      <c r="B834" t="s">
        <v>835</v>
      </c>
      <c r="C834">
        <v>1.01</v>
      </c>
    </row>
    <row r="835" spans="1:3">
      <c r="A835" t="str">
        <f>"301192"</f>
        <v>301192</v>
      </c>
      <c r="B835" t="s">
        <v>836</v>
      </c>
      <c r="C835">
        <v>1</v>
      </c>
    </row>
    <row r="836" spans="1:3">
      <c r="A836" t="str">
        <f>"300689"</f>
        <v>300689</v>
      </c>
      <c r="B836" t="s">
        <v>837</v>
      </c>
      <c r="C836">
        <v>1</v>
      </c>
    </row>
    <row r="837" spans="1:3">
      <c r="A837" t="str">
        <f>"300993"</f>
        <v>300993</v>
      </c>
      <c r="B837" t="s">
        <v>838</v>
      </c>
      <c r="C837">
        <v>0.99</v>
      </c>
    </row>
    <row r="838" spans="1:3">
      <c r="A838" t="str">
        <f>"300817"</f>
        <v>300817</v>
      </c>
      <c r="B838" t="s">
        <v>839</v>
      </c>
      <c r="C838">
        <v>0.99</v>
      </c>
    </row>
    <row r="839" spans="1:3">
      <c r="A839" t="str">
        <f>"300756"</f>
        <v>300756</v>
      </c>
      <c r="B839" t="s">
        <v>840</v>
      </c>
      <c r="C839">
        <v>0.99</v>
      </c>
    </row>
    <row r="840" spans="1:3">
      <c r="A840" t="str">
        <f>"301025"</f>
        <v>301025</v>
      </c>
      <c r="B840" t="s">
        <v>841</v>
      </c>
      <c r="C840">
        <v>0.99</v>
      </c>
    </row>
    <row r="841" spans="1:3">
      <c r="A841" t="str">
        <f>"301248"</f>
        <v>301248</v>
      </c>
      <c r="B841" t="s">
        <v>842</v>
      </c>
      <c r="C841">
        <v>0.99</v>
      </c>
    </row>
    <row r="842" spans="1:3">
      <c r="A842" t="str">
        <f>"301109"</f>
        <v>301109</v>
      </c>
      <c r="B842" t="s">
        <v>843</v>
      </c>
      <c r="C842">
        <v>0.99</v>
      </c>
    </row>
    <row r="843" spans="1:3">
      <c r="A843" t="str">
        <f>"300648"</f>
        <v>300648</v>
      </c>
      <c r="B843" t="s">
        <v>844</v>
      </c>
      <c r="C843">
        <v>0.98</v>
      </c>
    </row>
    <row r="844" spans="1:3">
      <c r="A844" t="str">
        <f>"301009"</f>
        <v>301009</v>
      </c>
      <c r="B844" t="s">
        <v>845</v>
      </c>
      <c r="C844">
        <v>0.98</v>
      </c>
    </row>
    <row r="845" spans="1:3">
      <c r="A845" t="str">
        <f>"300743"</f>
        <v>300743</v>
      </c>
      <c r="B845" t="s">
        <v>846</v>
      </c>
      <c r="C845">
        <v>0.98</v>
      </c>
    </row>
    <row r="846" spans="1:3">
      <c r="A846" t="str">
        <f>"301093"</f>
        <v>301093</v>
      </c>
      <c r="B846" t="s">
        <v>847</v>
      </c>
      <c r="C846">
        <v>0.97</v>
      </c>
    </row>
    <row r="847" spans="1:3">
      <c r="A847" t="str">
        <f>"300779"</f>
        <v>300779</v>
      </c>
      <c r="B847" t="s">
        <v>848</v>
      </c>
      <c r="C847">
        <v>0.96</v>
      </c>
    </row>
    <row r="848" spans="1:3">
      <c r="A848" t="str">
        <f>"300929"</f>
        <v>300929</v>
      </c>
      <c r="B848" t="s">
        <v>849</v>
      </c>
      <c r="C848">
        <v>0.95</v>
      </c>
    </row>
    <row r="849" spans="1:3">
      <c r="A849" t="str">
        <f>"300987"</f>
        <v>300987</v>
      </c>
      <c r="B849" t="s">
        <v>850</v>
      </c>
      <c r="C849">
        <v>0.95</v>
      </c>
    </row>
    <row r="850" spans="1:3">
      <c r="A850" t="str">
        <f>"300947"</f>
        <v>300947</v>
      </c>
      <c r="B850" t="s">
        <v>851</v>
      </c>
      <c r="C850">
        <v>0.95</v>
      </c>
    </row>
    <row r="851" spans="1:3">
      <c r="A851" t="str">
        <f>"301321"</f>
        <v>301321</v>
      </c>
      <c r="B851" t="s">
        <v>852</v>
      </c>
      <c r="C851">
        <v>0.93</v>
      </c>
    </row>
    <row r="852" spans="1:3">
      <c r="A852" t="str">
        <f>"301115"</f>
        <v>301115</v>
      </c>
      <c r="B852" t="s">
        <v>853</v>
      </c>
      <c r="C852">
        <v>0.93</v>
      </c>
    </row>
    <row r="853" spans="1:3">
      <c r="A853" t="str">
        <f>"301193"</f>
        <v>301193</v>
      </c>
      <c r="B853" t="s">
        <v>854</v>
      </c>
      <c r="C853">
        <v>0.92</v>
      </c>
    </row>
    <row r="854" spans="1:3">
      <c r="A854" t="str">
        <f>"301439"</f>
        <v>301439</v>
      </c>
      <c r="B854" t="s">
        <v>855</v>
      </c>
      <c r="C854">
        <v>0.92</v>
      </c>
    </row>
    <row r="855" spans="1:3">
      <c r="A855" t="str">
        <f>"300652"</f>
        <v>300652</v>
      </c>
      <c r="B855" t="s">
        <v>856</v>
      </c>
      <c r="C855">
        <v>0.92</v>
      </c>
    </row>
    <row r="856" spans="1:3">
      <c r="A856" t="str">
        <f>"300896"</f>
        <v>300896</v>
      </c>
      <c r="B856" t="s">
        <v>857</v>
      </c>
      <c r="C856">
        <v>0.91</v>
      </c>
    </row>
    <row r="857" spans="1:3">
      <c r="A857" t="str">
        <f>"301095"</f>
        <v>301095</v>
      </c>
      <c r="B857" t="s">
        <v>858</v>
      </c>
      <c r="C857">
        <v>0.91</v>
      </c>
    </row>
    <row r="858" spans="1:3">
      <c r="A858" t="str">
        <f>"300885"</f>
        <v>300885</v>
      </c>
      <c r="B858" t="s">
        <v>859</v>
      </c>
      <c r="C858">
        <v>0.91</v>
      </c>
    </row>
    <row r="859" spans="1:3">
      <c r="A859" t="str">
        <f>"300932"</f>
        <v>300932</v>
      </c>
      <c r="B859" t="s">
        <v>860</v>
      </c>
      <c r="C859">
        <v>0.91</v>
      </c>
    </row>
    <row r="860" spans="1:3">
      <c r="A860" t="str">
        <f>"300594"</f>
        <v>300594</v>
      </c>
      <c r="B860" t="s">
        <v>861</v>
      </c>
      <c r="C860">
        <v>0.91</v>
      </c>
    </row>
    <row r="861" spans="1:3">
      <c r="A861" t="str">
        <f>"300997"</f>
        <v>300997</v>
      </c>
      <c r="B861" t="s">
        <v>862</v>
      </c>
      <c r="C861">
        <v>0.9</v>
      </c>
    </row>
    <row r="862" spans="1:3">
      <c r="A862" t="str">
        <f>"301267"</f>
        <v>301267</v>
      </c>
      <c r="B862" t="s">
        <v>863</v>
      </c>
      <c r="C862">
        <v>0.9</v>
      </c>
    </row>
    <row r="863" spans="1:3">
      <c r="A863" t="str">
        <f>"300812"</f>
        <v>300812</v>
      </c>
      <c r="B863" t="s">
        <v>864</v>
      </c>
      <c r="C863">
        <v>0.9</v>
      </c>
    </row>
    <row r="864" spans="1:3">
      <c r="A864" t="str">
        <f>"300922"</f>
        <v>300922</v>
      </c>
      <c r="B864" t="s">
        <v>865</v>
      </c>
      <c r="C864">
        <v>0.9</v>
      </c>
    </row>
    <row r="865" spans="1:3">
      <c r="A865" t="str">
        <f>"300614"</f>
        <v>300614</v>
      </c>
      <c r="B865" t="s">
        <v>866</v>
      </c>
      <c r="C865">
        <v>0.89</v>
      </c>
    </row>
    <row r="866" spans="1:3">
      <c r="A866" t="str">
        <f>"300889"</f>
        <v>300889</v>
      </c>
      <c r="B866" t="s">
        <v>867</v>
      </c>
      <c r="C866">
        <v>0.89</v>
      </c>
    </row>
    <row r="867" spans="1:3">
      <c r="A867" t="str">
        <f>"300710"</f>
        <v>300710</v>
      </c>
      <c r="B867" t="s">
        <v>868</v>
      </c>
      <c r="C867">
        <v>0.89</v>
      </c>
    </row>
    <row r="868" spans="1:3">
      <c r="A868" t="str">
        <f>"301155"</f>
        <v>301155</v>
      </c>
      <c r="B868" t="s">
        <v>869</v>
      </c>
      <c r="C868">
        <v>0.89</v>
      </c>
    </row>
    <row r="869" spans="1:3">
      <c r="A869" t="str">
        <f>"301087"</f>
        <v>301087</v>
      </c>
      <c r="B869" t="s">
        <v>870</v>
      </c>
      <c r="C869">
        <v>0.88</v>
      </c>
    </row>
    <row r="870" spans="1:3">
      <c r="A870" t="str">
        <f>"301035"</f>
        <v>301035</v>
      </c>
      <c r="B870" t="s">
        <v>871</v>
      </c>
      <c r="C870">
        <v>0.88</v>
      </c>
    </row>
    <row r="871" spans="1:3">
      <c r="A871" t="str">
        <f>"300808"</f>
        <v>300808</v>
      </c>
      <c r="B871" t="s">
        <v>872</v>
      </c>
      <c r="C871">
        <v>0.87</v>
      </c>
    </row>
    <row r="872" spans="1:3">
      <c r="A872" t="str">
        <f>"301018"</f>
        <v>301018</v>
      </c>
      <c r="B872" t="s">
        <v>873</v>
      </c>
      <c r="C872">
        <v>0.87</v>
      </c>
    </row>
    <row r="873" spans="1:3">
      <c r="A873" t="str">
        <f>"300927"</f>
        <v>300927</v>
      </c>
      <c r="B873" t="s">
        <v>874</v>
      </c>
      <c r="C873">
        <v>0.87</v>
      </c>
    </row>
    <row r="874" spans="1:3">
      <c r="A874" t="str">
        <f>"300917"</f>
        <v>300917</v>
      </c>
      <c r="B874" t="s">
        <v>875</v>
      </c>
      <c r="C874">
        <v>0.87</v>
      </c>
    </row>
    <row r="875" spans="1:3">
      <c r="A875" t="str">
        <f>"301302"</f>
        <v>301302</v>
      </c>
      <c r="B875" t="s">
        <v>876</v>
      </c>
      <c r="C875">
        <v>0.87</v>
      </c>
    </row>
    <row r="876" spans="1:3">
      <c r="A876" t="str">
        <f>"300795"</f>
        <v>300795</v>
      </c>
      <c r="B876" t="s">
        <v>877</v>
      </c>
      <c r="C876">
        <v>0.87</v>
      </c>
    </row>
    <row r="877" spans="1:3">
      <c r="A877" t="str">
        <f>"301185"</f>
        <v>301185</v>
      </c>
      <c r="B877" t="s">
        <v>878</v>
      </c>
      <c r="C877">
        <v>0.86</v>
      </c>
    </row>
    <row r="878" spans="1:3">
      <c r="A878" t="str">
        <f>"300713"</f>
        <v>300713</v>
      </c>
      <c r="B878" t="s">
        <v>879</v>
      </c>
      <c r="C878">
        <v>0.86</v>
      </c>
    </row>
    <row r="879" spans="1:3">
      <c r="A879" t="str">
        <f>"300862"</f>
        <v>300862</v>
      </c>
      <c r="B879" t="s">
        <v>880</v>
      </c>
      <c r="C879">
        <v>0.86</v>
      </c>
    </row>
    <row r="880" spans="1:3">
      <c r="A880" t="str">
        <f>"300842"</f>
        <v>300842</v>
      </c>
      <c r="B880" t="s">
        <v>881</v>
      </c>
      <c r="C880">
        <v>0.86</v>
      </c>
    </row>
    <row r="881" spans="1:3">
      <c r="A881" t="str">
        <f>"300890"</f>
        <v>300890</v>
      </c>
      <c r="B881" t="s">
        <v>882</v>
      </c>
      <c r="C881">
        <v>0.86</v>
      </c>
    </row>
    <row r="882" spans="1:3">
      <c r="A882" t="str">
        <f>"300321"</f>
        <v>300321</v>
      </c>
      <c r="B882" t="s">
        <v>883</v>
      </c>
      <c r="C882">
        <v>0.85</v>
      </c>
    </row>
    <row r="883" spans="1:3">
      <c r="A883" t="str">
        <f>"301332"</f>
        <v>301332</v>
      </c>
      <c r="B883" t="s">
        <v>884</v>
      </c>
      <c r="C883">
        <v>0.85</v>
      </c>
    </row>
    <row r="884" spans="1:3">
      <c r="A884" t="str">
        <f>"300941"</f>
        <v>300941</v>
      </c>
      <c r="B884" t="s">
        <v>885</v>
      </c>
      <c r="C884">
        <v>0.85</v>
      </c>
    </row>
    <row r="885" spans="1:3">
      <c r="A885" t="str">
        <f>"301073"</f>
        <v>301073</v>
      </c>
      <c r="B885" t="s">
        <v>886</v>
      </c>
      <c r="C885">
        <v>0.85</v>
      </c>
    </row>
    <row r="886" spans="1:3">
      <c r="A886" t="str">
        <f>"300880"</f>
        <v>300880</v>
      </c>
      <c r="B886" t="s">
        <v>887</v>
      </c>
      <c r="C886">
        <v>0.85</v>
      </c>
    </row>
    <row r="887" spans="1:3">
      <c r="A887" t="str">
        <f>"300417"</f>
        <v>300417</v>
      </c>
      <c r="B887" t="s">
        <v>888</v>
      </c>
      <c r="C887">
        <v>0.85</v>
      </c>
    </row>
    <row r="888" spans="1:3">
      <c r="A888" t="str">
        <f>"301081"</f>
        <v>301081</v>
      </c>
      <c r="B888" t="s">
        <v>889</v>
      </c>
      <c r="C888">
        <v>0.84</v>
      </c>
    </row>
    <row r="889" spans="1:3">
      <c r="A889" t="str">
        <f>"301201"</f>
        <v>301201</v>
      </c>
      <c r="B889" t="s">
        <v>890</v>
      </c>
      <c r="C889">
        <v>0.84</v>
      </c>
    </row>
    <row r="890" spans="1:3">
      <c r="A890" t="str">
        <f>"300644"</f>
        <v>300644</v>
      </c>
      <c r="B890" t="s">
        <v>891</v>
      </c>
      <c r="C890">
        <v>0.84</v>
      </c>
    </row>
    <row r="891" spans="1:3">
      <c r="A891" t="str">
        <f>"301103"</f>
        <v>301103</v>
      </c>
      <c r="B891" t="s">
        <v>892</v>
      </c>
      <c r="C891">
        <v>0.83</v>
      </c>
    </row>
    <row r="892" spans="1:3">
      <c r="A892" t="str">
        <f>"300871"</f>
        <v>300871</v>
      </c>
      <c r="B892" t="s">
        <v>893</v>
      </c>
      <c r="C892">
        <v>0.83</v>
      </c>
    </row>
    <row r="893" spans="1:3">
      <c r="A893" t="str">
        <f>"301032"</f>
        <v>301032</v>
      </c>
      <c r="B893" t="s">
        <v>894</v>
      </c>
      <c r="C893">
        <v>0.83</v>
      </c>
    </row>
    <row r="894" spans="1:3">
      <c r="A894" t="str">
        <f>"300584"</f>
        <v>300584</v>
      </c>
      <c r="B894" t="s">
        <v>895</v>
      </c>
      <c r="C894">
        <v>0.82</v>
      </c>
    </row>
    <row r="895" spans="1:3">
      <c r="A895" t="str">
        <f>"301298"</f>
        <v>301298</v>
      </c>
      <c r="B895" t="s">
        <v>896</v>
      </c>
      <c r="C895">
        <v>0.82</v>
      </c>
    </row>
    <row r="896" spans="1:3">
      <c r="A896" t="str">
        <f>"300461"</f>
        <v>300461</v>
      </c>
      <c r="B896" t="s">
        <v>897</v>
      </c>
      <c r="C896">
        <v>0.82</v>
      </c>
    </row>
    <row r="897" spans="1:3">
      <c r="A897" t="str">
        <f>"300781"</f>
        <v>300781</v>
      </c>
      <c r="B897" t="s">
        <v>898</v>
      </c>
      <c r="C897">
        <v>0.81</v>
      </c>
    </row>
    <row r="898" spans="1:3">
      <c r="A898" t="str">
        <f>"300753"</f>
        <v>300753</v>
      </c>
      <c r="B898" t="s">
        <v>899</v>
      </c>
      <c r="C898">
        <v>0.81</v>
      </c>
    </row>
    <row r="899" spans="1:3">
      <c r="A899" t="str">
        <f>"300835"</f>
        <v>300835</v>
      </c>
      <c r="B899" t="s">
        <v>900</v>
      </c>
      <c r="C899">
        <v>0.81</v>
      </c>
    </row>
    <row r="900" spans="1:3">
      <c r="A900" t="str">
        <f>"300354"</f>
        <v>300354</v>
      </c>
      <c r="B900" t="s">
        <v>901</v>
      </c>
      <c r="C900">
        <v>0.8</v>
      </c>
    </row>
    <row r="901" spans="1:3">
      <c r="A901" t="str">
        <f>"300982"</f>
        <v>300982</v>
      </c>
      <c r="B901" t="s">
        <v>902</v>
      </c>
      <c r="C901">
        <v>0.79</v>
      </c>
    </row>
    <row r="902" spans="1:3">
      <c r="A902" t="str">
        <f>"300668"</f>
        <v>300668</v>
      </c>
      <c r="B902" t="s">
        <v>903</v>
      </c>
      <c r="C902">
        <v>0.79</v>
      </c>
    </row>
    <row r="903" spans="1:3">
      <c r="A903" t="str">
        <f>"301297"</f>
        <v>301297</v>
      </c>
      <c r="B903" t="s">
        <v>904</v>
      </c>
      <c r="C903">
        <v>0.79</v>
      </c>
    </row>
    <row r="904" spans="1:3">
      <c r="A904" t="str">
        <f>"301089"</f>
        <v>301089</v>
      </c>
      <c r="B904" t="s">
        <v>905</v>
      </c>
      <c r="C904">
        <v>0.78</v>
      </c>
    </row>
    <row r="905" spans="1:3">
      <c r="A905" t="str">
        <f>"301011"</f>
        <v>301011</v>
      </c>
      <c r="B905" t="s">
        <v>906</v>
      </c>
      <c r="C905">
        <v>0.78</v>
      </c>
    </row>
    <row r="906" spans="1:3">
      <c r="A906" t="str">
        <f>"300994"</f>
        <v>300994</v>
      </c>
      <c r="B906" t="s">
        <v>907</v>
      </c>
      <c r="C906">
        <v>0.78</v>
      </c>
    </row>
    <row r="907" spans="1:3">
      <c r="A907" t="str">
        <f>"301198"</f>
        <v>301198</v>
      </c>
      <c r="B907" t="s">
        <v>908</v>
      </c>
      <c r="C907">
        <v>0.78</v>
      </c>
    </row>
    <row r="908" spans="1:3">
      <c r="A908" t="str">
        <f>"301158"</f>
        <v>301158</v>
      </c>
      <c r="B908" t="s">
        <v>909</v>
      </c>
      <c r="C908">
        <v>0.78</v>
      </c>
    </row>
    <row r="909" spans="1:3">
      <c r="A909" t="str">
        <f>"300958"</f>
        <v>300958</v>
      </c>
      <c r="B909" t="s">
        <v>910</v>
      </c>
      <c r="C909">
        <v>0.77</v>
      </c>
    </row>
    <row r="910" spans="1:3">
      <c r="A910" t="str">
        <f>"300945"</f>
        <v>300945</v>
      </c>
      <c r="B910" t="s">
        <v>911</v>
      </c>
      <c r="C910">
        <v>0.77</v>
      </c>
    </row>
    <row r="911" spans="1:3">
      <c r="A911" t="str">
        <f>"300554"</f>
        <v>300554</v>
      </c>
      <c r="B911" t="s">
        <v>912</v>
      </c>
      <c r="C911">
        <v>0.77</v>
      </c>
    </row>
    <row r="912" spans="1:3">
      <c r="A912" t="str">
        <f>"301123"</f>
        <v>301123</v>
      </c>
      <c r="B912" t="s">
        <v>913</v>
      </c>
      <c r="C912">
        <v>0.76</v>
      </c>
    </row>
    <row r="913" spans="1:3">
      <c r="A913" t="str">
        <f>"300535"</f>
        <v>300535</v>
      </c>
      <c r="B913" t="s">
        <v>914</v>
      </c>
      <c r="C913">
        <v>0.76</v>
      </c>
    </row>
    <row r="914" spans="1:3">
      <c r="A914" t="str">
        <f>"300651"</f>
        <v>300651</v>
      </c>
      <c r="B914" t="s">
        <v>915</v>
      </c>
      <c r="C914">
        <v>0.76</v>
      </c>
    </row>
    <row r="915" spans="1:3">
      <c r="A915" t="str">
        <f>"300940"</f>
        <v>300940</v>
      </c>
      <c r="B915" t="s">
        <v>916</v>
      </c>
      <c r="C915">
        <v>0.76</v>
      </c>
    </row>
    <row r="916" spans="1:3">
      <c r="A916" t="str">
        <f>"301265"</f>
        <v>301265</v>
      </c>
      <c r="B916" t="s">
        <v>917</v>
      </c>
      <c r="C916">
        <v>0.76</v>
      </c>
    </row>
    <row r="917" spans="1:3">
      <c r="A917" t="str">
        <f>"301012"</f>
        <v>301012</v>
      </c>
      <c r="B917" t="s">
        <v>918</v>
      </c>
      <c r="C917">
        <v>0.75</v>
      </c>
    </row>
    <row r="918" spans="1:3">
      <c r="A918" t="str">
        <f>"300789"</f>
        <v>300789</v>
      </c>
      <c r="B918" t="s">
        <v>919</v>
      </c>
      <c r="C918">
        <v>0.75</v>
      </c>
    </row>
    <row r="919" spans="1:3">
      <c r="A919" t="str">
        <f>"300972"</f>
        <v>300972</v>
      </c>
      <c r="B919" t="s">
        <v>920</v>
      </c>
      <c r="C919">
        <v>0.75</v>
      </c>
    </row>
    <row r="920" spans="1:3">
      <c r="A920" t="str">
        <f>"301259"</f>
        <v>301259</v>
      </c>
      <c r="B920" t="s">
        <v>921</v>
      </c>
      <c r="C920">
        <v>0.74</v>
      </c>
    </row>
    <row r="921" spans="1:3">
      <c r="A921" t="str">
        <f>"301303"</f>
        <v>301303</v>
      </c>
      <c r="B921" t="s">
        <v>922</v>
      </c>
      <c r="C921">
        <v>0.73</v>
      </c>
    </row>
    <row r="922" spans="1:3">
      <c r="A922" t="str">
        <f>"301152"</f>
        <v>301152</v>
      </c>
      <c r="B922" t="s">
        <v>923</v>
      </c>
      <c r="C922">
        <v>0.73</v>
      </c>
    </row>
    <row r="923" spans="1:3">
      <c r="A923" t="str">
        <f>"301020"</f>
        <v>301020</v>
      </c>
      <c r="B923" t="s">
        <v>924</v>
      </c>
      <c r="C923">
        <v>0.73</v>
      </c>
    </row>
    <row r="924" spans="1:3">
      <c r="A924" t="str">
        <f>"300619"</f>
        <v>300619</v>
      </c>
      <c r="B924" t="s">
        <v>925</v>
      </c>
      <c r="C924">
        <v>0.72</v>
      </c>
    </row>
    <row r="925" spans="1:3">
      <c r="A925" t="str">
        <f>"301282"</f>
        <v>301282</v>
      </c>
      <c r="B925" t="s">
        <v>926</v>
      </c>
      <c r="C925">
        <v>0.72</v>
      </c>
    </row>
    <row r="926" spans="1:3">
      <c r="A926" t="str">
        <f>"301066"</f>
        <v>301066</v>
      </c>
      <c r="B926" t="s">
        <v>927</v>
      </c>
      <c r="C926">
        <v>0.72</v>
      </c>
    </row>
    <row r="927" spans="1:3">
      <c r="A927" t="str">
        <f>"301101"</f>
        <v>301101</v>
      </c>
      <c r="B927" t="s">
        <v>928</v>
      </c>
      <c r="C927">
        <v>0.71</v>
      </c>
    </row>
    <row r="928" spans="1:3">
      <c r="A928" t="str">
        <f>"301291"</f>
        <v>301291</v>
      </c>
      <c r="B928" t="s">
        <v>929</v>
      </c>
      <c r="C928">
        <v>0.71</v>
      </c>
    </row>
    <row r="929" spans="1:3">
      <c r="A929" t="str">
        <f>"301102"</f>
        <v>301102</v>
      </c>
      <c r="B929" t="s">
        <v>930</v>
      </c>
      <c r="C929">
        <v>0.71</v>
      </c>
    </row>
    <row r="930" spans="1:3">
      <c r="A930" t="str">
        <f>"301190"</f>
        <v>301190</v>
      </c>
      <c r="B930" t="s">
        <v>931</v>
      </c>
      <c r="C930">
        <v>0.71</v>
      </c>
    </row>
    <row r="931" spans="1:3">
      <c r="A931" t="str">
        <f>"300973"</f>
        <v>300973</v>
      </c>
      <c r="B931" t="s">
        <v>932</v>
      </c>
      <c r="C931">
        <v>0.71</v>
      </c>
    </row>
    <row r="932" spans="1:3">
      <c r="A932" t="str">
        <f>"300695"</f>
        <v>300695</v>
      </c>
      <c r="B932" t="s">
        <v>933</v>
      </c>
      <c r="C932">
        <v>0.71</v>
      </c>
    </row>
    <row r="933" spans="1:3">
      <c r="A933" t="str">
        <f>"301389"</f>
        <v>301389</v>
      </c>
      <c r="B933" t="s">
        <v>934</v>
      </c>
      <c r="C933">
        <v>0.71</v>
      </c>
    </row>
    <row r="934" spans="1:3">
      <c r="A934" t="str">
        <f>"301211"</f>
        <v>301211</v>
      </c>
      <c r="B934" t="s">
        <v>935</v>
      </c>
      <c r="C934">
        <v>0.71</v>
      </c>
    </row>
    <row r="935" spans="1:3">
      <c r="A935" t="str">
        <f>"301239"</f>
        <v>301239</v>
      </c>
      <c r="B935" t="s">
        <v>936</v>
      </c>
      <c r="C935">
        <v>0.71</v>
      </c>
    </row>
    <row r="936" spans="1:3">
      <c r="A936" t="str">
        <f>"300837"</f>
        <v>300837</v>
      </c>
      <c r="B936" t="s">
        <v>937</v>
      </c>
      <c r="C936">
        <v>0.71</v>
      </c>
    </row>
    <row r="937" spans="1:3">
      <c r="A937" t="str">
        <f>"300926"</f>
        <v>300926</v>
      </c>
      <c r="B937" t="s">
        <v>938</v>
      </c>
      <c r="C937">
        <v>0.7</v>
      </c>
    </row>
    <row r="938" spans="1:3">
      <c r="A938" t="str">
        <f>"301111"</f>
        <v>301111</v>
      </c>
      <c r="B938" t="s">
        <v>939</v>
      </c>
      <c r="C938">
        <v>0.7</v>
      </c>
    </row>
    <row r="939" spans="1:3">
      <c r="A939" t="str">
        <f>"301021"</f>
        <v>301021</v>
      </c>
      <c r="B939" t="s">
        <v>940</v>
      </c>
      <c r="C939">
        <v>0.7</v>
      </c>
    </row>
    <row r="940" spans="1:3">
      <c r="A940" t="str">
        <f>"300948"</f>
        <v>300948</v>
      </c>
      <c r="B940" t="s">
        <v>941</v>
      </c>
      <c r="C940">
        <v>0.7</v>
      </c>
    </row>
    <row r="941" spans="1:3">
      <c r="A941" t="str">
        <f>"301040"</f>
        <v>301040</v>
      </c>
      <c r="B941" t="s">
        <v>942</v>
      </c>
      <c r="C941">
        <v>0.7</v>
      </c>
    </row>
    <row r="942" spans="1:3">
      <c r="A942" t="str">
        <f>"301076"</f>
        <v>301076</v>
      </c>
      <c r="B942" t="s">
        <v>943</v>
      </c>
      <c r="C942">
        <v>0.69</v>
      </c>
    </row>
    <row r="943" spans="1:3">
      <c r="A943" t="str">
        <f>"301000"</f>
        <v>301000</v>
      </c>
      <c r="B943" t="s">
        <v>944</v>
      </c>
      <c r="C943">
        <v>0.69</v>
      </c>
    </row>
    <row r="944" spans="1:3">
      <c r="A944" t="str">
        <f>"301003"</f>
        <v>301003</v>
      </c>
      <c r="B944" t="s">
        <v>945</v>
      </c>
      <c r="C944">
        <v>0.69</v>
      </c>
    </row>
    <row r="945" spans="1:3">
      <c r="A945" t="str">
        <f>"301096"</f>
        <v>301096</v>
      </c>
      <c r="B945" t="s">
        <v>946</v>
      </c>
      <c r="C945">
        <v>0.69</v>
      </c>
    </row>
    <row r="946" spans="1:3">
      <c r="A946" t="str">
        <f>"300970"</f>
        <v>300970</v>
      </c>
      <c r="B946" t="s">
        <v>947</v>
      </c>
      <c r="C946">
        <v>0.68</v>
      </c>
    </row>
    <row r="947" spans="1:3">
      <c r="A947" t="str">
        <f>"300573"</f>
        <v>300573</v>
      </c>
      <c r="B947" t="s">
        <v>948</v>
      </c>
      <c r="C947">
        <v>0.68</v>
      </c>
    </row>
    <row r="948" spans="1:3">
      <c r="A948" t="str">
        <f>"301150"</f>
        <v>301150</v>
      </c>
      <c r="B948" t="s">
        <v>949</v>
      </c>
      <c r="C948">
        <v>0.68</v>
      </c>
    </row>
    <row r="949" spans="1:3">
      <c r="A949" t="str">
        <f>"301139"</f>
        <v>301139</v>
      </c>
      <c r="B949" t="s">
        <v>950</v>
      </c>
      <c r="C949">
        <v>0.68</v>
      </c>
    </row>
    <row r="950" spans="1:3">
      <c r="A950" t="str">
        <f>"300895"</f>
        <v>300895</v>
      </c>
      <c r="B950" t="s">
        <v>951</v>
      </c>
      <c r="C950">
        <v>0.67</v>
      </c>
    </row>
    <row r="951" spans="1:3">
      <c r="A951" t="str">
        <f>"301056"</f>
        <v>301056</v>
      </c>
      <c r="B951" t="s">
        <v>952</v>
      </c>
      <c r="C951">
        <v>0.67</v>
      </c>
    </row>
    <row r="952" spans="1:3">
      <c r="A952" t="str">
        <f>"301167"</f>
        <v>301167</v>
      </c>
      <c r="B952" t="s">
        <v>953</v>
      </c>
      <c r="C952">
        <v>0.67</v>
      </c>
    </row>
    <row r="953" spans="1:3">
      <c r="A953" t="str">
        <f>"301370"</f>
        <v>301370</v>
      </c>
      <c r="B953" t="s">
        <v>954</v>
      </c>
      <c r="C953">
        <v>0.66</v>
      </c>
    </row>
    <row r="954" spans="1:3">
      <c r="A954" t="str">
        <f>"301082"</f>
        <v>301082</v>
      </c>
      <c r="B954" t="s">
        <v>955</v>
      </c>
      <c r="C954">
        <v>0.66</v>
      </c>
    </row>
    <row r="955" spans="1:3">
      <c r="A955" t="str">
        <f>"301059"</f>
        <v>301059</v>
      </c>
      <c r="B955" t="s">
        <v>956</v>
      </c>
      <c r="C955">
        <v>0.66</v>
      </c>
    </row>
    <row r="956" spans="1:3">
      <c r="A956" t="str">
        <f>"300939"</f>
        <v>300939</v>
      </c>
      <c r="B956" t="s">
        <v>957</v>
      </c>
      <c r="C956">
        <v>0.66</v>
      </c>
    </row>
    <row r="957" spans="1:3">
      <c r="A957" t="str">
        <f>"300991"</f>
        <v>300991</v>
      </c>
      <c r="B957" t="s">
        <v>958</v>
      </c>
      <c r="C957">
        <v>0.65</v>
      </c>
    </row>
    <row r="958" spans="1:3">
      <c r="A958" t="str">
        <f>"300913"</f>
        <v>300913</v>
      </c>
      <c r="B958" t="s">
        <v>959</v>
      </c>
      <c r="C958">
        <v>0.65</v>
      </c>
    </row>
    <row r="959" spans="1:3">
      <c r="A959" t="str">
        <f>"300557"</f>
        <v>300557</v>
      </c>
      <c r="B959" t="s">
        <v>960</v>
      </c>
      <c r="C959">
        <v>0.65</v>
      </c>
    </row>
    <row r="960" spans="1:3">
      <c r="A960" t="str">
        <f>"301330"</f>
        <v>301330</v>
      </c>
      <c r="B960" t="s">
        <v>961</v>
      </c>
      <c r="C960">
        <v>0.65</v>
      </c>
    </row>
    <row r="961" spans="1:3">
      <c r="A961" t="str">
        <f>"301006"</f>
        <v>301006</v>
      </c>
      <c r="B961" t="s">
        <v>962</v>
      </c>
      <c r="C961">
        <v>0.64</v>
      </c>
    </row>
    <row r="962" spans="1:3">
      <c r="A962" t="str">
        <f>"301296"</f>
        <v>301296</v>
      </c>
      <c r="B962" t="s">
        <v>963</v>
      </c>
      <c r="C962">
        <v>0.63</v>
      </c>
    </row>
    <row r="963" spans="1:3">
      <c r="A963" t="str">
        <f>"301080"</f>
        <v>301080</v>
      </c>
      <c r="B963" t="s">
        <v>964</v>
      </c>
      <c r="C963">
        <v>0.63</v>
      </c>
    </row>
    <row r="964" spans="1:3">
      <c r="A964" t="str">
        <f>"301051"</f>
        <v>301051</v>
      </c>
      <c r="B964" t="s">
        <v>965</v>
      </c>
      <c r="C964">
        <v>0.62</v>
      </c>
    </row>
    <row r="965" spans="1:3">
      <c r="A965" t="str">
        <f>"300818"</f>
        <v>300818</v>
      </c>
      <c r="B965" t="s">
        <v>966</v>
      </c>
      <c r="C965">
        <v>0.62</v>
      </c>
    </row>
    <row r="966" spans="1:3">
      <c r="A966" t="str">
        <f>"300912"</f>
        <v>300912</v>
      </c>
      <c r="B966" t="s">
        <v>967</v>
      </c>
      <c r="C966">
        <v>0.62</v>
      </c>
    </row>
    <row r="967" spans="1:3">
      <c r="A967" t="str">
        <f>"300921"</f>
        <v>300921</v>
      </c>
      <c r="B967" t="s">
        <v>968</v>
      </c>
      <c r="C967">
        <v>0.62</v>
      </c>
    </row>
    <row r="968" spans="1:3">
      <c r="A968" t="str">
        <f>"301041"</f>
        <v>301041</v>
      </c>
      <c r="B968" t="s">
        <v>969</v>
      </c>
      <c r="C968">
        <v>0.62</v>
      </c>
    </row>
    <row r="969" spans="1:3">
      <c r="A969" t="str">
        <f>"301165"</f>
        <v>301165</v>
      </c>
      <c r="B969" t="s">
        <v>970</v>
      </c>
      <c r="C969">
        <v>0.61</v>
      </c>
    </row>
    <row r="970" spans="1:3">
      <c r="A970" t="str">
        <f>"300834"</f>
        <v>300834</v>
      </c>
      <c r="B970" t="s">
        <v>971</v>
      </c>
      <c r="C970">
        <v>0.61</v>
      </c>
    </row>
    <row r="971" spans="1:3">
      <c r="A971" t="str">
        <f>"300909"</f>
        <v>300909</v>
      </c>
      <c r="B971" t="s">
        <v>972</v>
      </c>
      <c r="C971">
        <v>0.61</v>
      </c>
    </row>
    <row r="972" spans="1:3">
      <c r="A972" t="str">
        <f>"301162"</f>
        <v>301162</v>
      </c>
      <c r="B972" t="s">
        <v>973</v>
      </c>
      <c r="C972">
        <v>0.61</v>
      </c>
    </row>
    <row r="973" spans="1:3">
      <c r="A973" t="str">
        <f>"301408"</f>
        <v>301408</v>
      </c>
      <c r="B973" t="s">
        <v>974</v>
      </c>
      <c r="C973">
        <v>0.6</v>
      </c>
    </row>
    <row r="974" spans="1:3">
      <c r="A974" t="str">
        <f>"301339"</f>
        <v>301339</v>
      </c>
      <c r="B974" t="s">
        <v>975</v>
      </c>
      <c r="C974">
        <v>0.6</v>
      </c>
    </row>
    <row r="975" spans="1:3">
      <c r="A975" t="str">
        <f>"301311"</f>
        <v>301311</v>
      </c>
      <c r="B975" t="s">
        <v>976</v>
      </c>
      <c r="C975">
        <v>0.6</v>
      </c>
    </row>
    <row r="976" spans="1:3">
      <c r="A976" t="str">
        <f>"300950"</f>
        <v>300950</v>
      </c>
      <c r="B976" t="s">
        <v>977</v>
      </c>
      <c r="C976">
        <v>0.6</v>
      </c>
    </row>
    <row r="977" spans="1:3">
      <c r="A977" t="str">
        <f>"301197"</f>
        <v>301197</v>
      </c>
      <c r="B977" t="s">
        <v>978</v>
      </c>
      <c r="C977">
        <v>0.6</v>
      </c>
    </row>
    <row r="978" spans="1:3">
      <c r="A978" t="str">
        <f>"301179"</f>
        <v>301179</v>
      </c>
      <c r="B978" t="s">
        <v>979</v>
      </c>
      <c r="C978">
        <v>0.59</v>
      </c>
    </row>
    <row r="979" spans="1:3">
      <c r="A979" t="str">
        <f>"300966"</f>
        <v>300966</v>
      </c>
      <c r="B979" t="s">
        <v>980</v>
      </c>
      <c r="C979">
        <v>0.59</v>
      </c>
    </row>
    <row r="980" spans="1:3">
      <c r="A980" t="str">
        <f>"301046"</f>
        <v>301046</v>
      </c>
      <c r="B980" t="s">
        <v>981</v>
      </c>
      <c r="C980">
        <v>0.59</v>
      </c>
    </row>
    <row r="981" spans="1:3">
      <c r="A981" t="str">
        <f>"300813"</f>
        <v>300813</v>
      </c>
      <c r="B981" t="s">
        <v>982</v>
      </c>
      <c r="C981">
        <v>0.59</v>
      </c>
    </row>
    <row r="982" spans="1:3">
      <c r="A982" t="str">
        <f>"300868"</f>
        <v>300868</v>
      </c>
      <c r="B982" t="s">
        <v>983</v>
      </c>
      <c r="C982">
        <v>0.59</v>
      </c>
    </row>
    <row r="983" spans="1:3">
      <c r="A983" t="str">
        <f>"300508"</f>
        <v>300508</v>
      </c>
      <c r="B983" t="s">
        <v>984</v>
      </c>
      <c r="C983">
        <v>0.58</v>
      </c>
    </row>
    <row r="984" spans="1:3">
      <c r="A984" t="str">
        <f>"301047"</f>
        <v>301047</v>
      </c>
      <c r="B984" t="s">
        <v>985</v>
      </c>
      <c r="C984">
        <v>0.58</v>
      </c>
    </row>
    <row r="985" spans="1:3">
      <c r="A985" t="str">
        <f>"301055"</f>
        <v>301055</v>
      </c>
      <c r="B985" t="s">
        <v>986</v>
      </c>
      <c r="C985">
        <v>0.58</v>
      </c>
    </row>
    <row r="986" spans="1:3">
      <c r="A986" t="str">
        <f>"301079"</f>
        <v>301079</v>
      </c>
      <c r="B986" t="s">
        <v>987</v>
      </c>
      <c r="C986">
        <v>0.58</v>
      </c>
    </row>
    <row r="987" spans="1:3">
      <c r="A987" t="str">
        <f>"301002"</f>
        <v>301002</v>
      </c>
      <c r="B987" t="s">
        <v>988</v>
      </c>
      <c r="C987">
        <v>0.58</v>
      </c>
    </row>
    <row r="988" spans="1:3">
      <c r="A988" t="str">
        <f>"301511"</f>
        <v>301511</v>
      </c>
      <c r="B988" t="s">
        <v>989</v>
      </c>
      <c r="C988">
        <v>0.58</v>
      </c>
    </row>
    <row r="989" spans="1:3">
      <c r="A989" t="str">
        <f>"301130"</f>
        <v>301130</v>
      </c>
      <c r="B989" t="s">
        <v>990</v>
      </c>
      <c r="C989">
        <v>0.58</v>
      </c>
    </row>
    <row r="990" spans="1:3">
      <c r="A990" t="str">
        <f>"301180"</f>
        <v>301180</v>
      </c>
      <c r="B990" t="s">
        <v>991</v>
      </c>
      <c r="C990">
        <v>0.58</v>
      </c>
    </row>
    <row r="991" spans="1:3">
      <c r="A991" t="str">
        <f>"300988"</f>
        <v>300988</v>
      </c>
      <c r="B991" t="s">
        <v>992</v>
      </c>
      <c r="C991">
        <v>0.58</v>
      </c>
    </row>
    <row r="992" spans="1:3">
      <c r="A992" t="str">
        <f>"300882"</f>
        <v>300882</v>
      </c>
      <c r="B992" t="s">
        <v>993</v>
      </c>
      <c r="C992">
        <v>0.58</v>
      </c>
    </row>
    <row r="993" spans="1:3">
      <c r="A993" t="str">
        <f>"301019"</f>
        <v>301019</v>
      </c>
      <c r="B993" t="s">
        <v>994</v>
      </c>
      <c r="C993">
        <v>0.57</v>
      </c>
    </row>
    <row r="994" spans="1:3">
      <c r="A994" t="str">
        <f>"301026"</f>
        <v>301026</v>
      </c>
      <c r="B994" t="s">
        <v>995</v>
      </c>
      <c r="C994">
        <v>0.57</v>
      </c>
    </row>
    <row r="995" spans="1:3">
      <c r="A995" t="str">
        <f>"300956"</f>
        <v>300956</v>
      </c>
      <c r="B995" t="s">
        <v>996</v>
      </c>
      <c r="C995">
        <v>0.57</v>
      </c>
    </row>
    <row r="996" spans="1:3">
      <c r="A996" t="str">
        <f>"300951"</f>
        <v>300951</v>
      </c>
      <c r="B996" t="s">
        <v>997</v>
      </c>
      <c r="C996">
        <v>0.57</v>
      </c>
    </row>
    <row r="997" spans="1:3">
      <c r="A997" t="str">
        <f>"300893"</f>
        <v>300893</v>
      </c>
      <c r="B997" t="s">
        <v>998</v>
      </c>
      <c r="C997">
        <v>0.57</v>
      </c>
    </row>
    <row r="998" spans="1:3">
      <c r="A998" t="str">
        <f>"300877"</f>
        <v>300877</v>
      </c>
      <c r="B998" t="s">
        <v>999</v>
      </c>
      <c r="C998">
        <v>0.57</v>
      </c>
    </row>
    <row r="999" spans="1:3">
      <c r="A999" t="str">
        <f>"301333"</f>
        <v>301333</v>
      </c>
      <c r="B999" t="s">
        <v>1000</v>
      </c>
      <c r="C999">
        <v>0.57</v>
      </c>
    </row>
    <row r="1000" spans="1:3">
      <c r="A1000" t="str">
        <f>"301305"</f>
        <v>301305</v>
      </c>
      <c r="B1000" t="s">
        <v>1001</v>
      </c>
      <c r="C1000">
        <v>0.56</v>
      </c>
    </row>
    <row r="1001" spans="1:3">
      <c r="A1001" t="str">
        <f>"301218"</f>
        <v>301218</v>
      </c>
      <c r="B1001" t="s">
        <v>1002</v>
      </c>
      <c r="C1001">
        <v>0.56</v>
      </c>
    </row>
    <row r="1002" spans="1:3">
      <c r="A1002" t="str">
        <f>"301088"</f>
        <v>301088</v>
      </c>
      <c r="B1002" t="s">
        <v>1003</v>
      </c>
      <c r="C1002">
        <v>0.56</v>
      </c>
    </row>
    <row r="1003" spans="1:3">
      <c r="A1003" t="str">
        <f>"301045"</f>
        <v>301045</v>
      </c>
      <c r="B1003" t="s">
        <v>1004</v>
      </c>
      <c r="C1003">
        <v>0.55</v>
      </c>
    </row>
    <row r="1004" spans="1:3">
      <c r="A1004" t="str">
        <f>"300879"</f>
        <v>300879</v>
      </c>
      <c r="B1004" t="s">
        <v>1005</v>
      </c>
      <c r="C1004">
        <v>0.55</v>
      </c>
    </row>
    <row r="1005" spans="1:3">
      <c r="A1005" t="str">
        <f>"301228"</f>
        <v>301228</v>
      </c>
      <c r="B1005" t="s">
        <v>1006</v>
      </c>
      <c r="C1005">
        <v>0.55</v>
      </c>
    </row>
    <row r="1006" spans="1:3">
      <c r="A1006" t="str">
        <f>"301083"</f>
        <v>301083</v>
      </c>
      <c r="B1006" t="s">
        <v>1007</v>
      </c>
      <c r="C1006">
        <v>0.55</v>
      </c>
    </row>
    <row r="1007" spans="1:3">
      <c r="A1007" t="str">
        <f>"300902"</f>
        <v>300902</v>
      </c>
      <c r="B1007" t="s">
        <v>1008</v>
      </c>
      <c r="C1007">
        <v>0.55</v>
      </c>
    </row>
    <row r="1008" spans="1:3">
      <c r="A1008" t="str">
        <f>"300823"</f>
        <v>300823</v>
      </c>
      <c r="B1008" t="s">
        <v>1009</v>
      </c>
      <c r="C1008">
        <v>0.55</v>
      </c>
    </row>
    <row r="1009" spans="1:3">
      <c r="A1009" t="str">
        <f>"301052"</f>
        <v>301052</v>
      </c>
      <c r="B1009" t="s">
        <v>1010</v>
      </c>
      <c r="C1009">
        <v>0.55</v>
      </c>
    </row>
    <row r="1010" spans="1:3">
      <c r="A1010" t="str">
        <f>"300971"</f>
        <v>300971</v>
      </c>
      <c r="B1010" t="s">
        <v>1011</v>
      </c>
      <c r="C1010">
        <v>0.55</v>
      </c>
    </row>
    <row r="1011" spans="1:3">
      <c r="A1011" t="str">
        <f>"301151"</f>
        <v>301151</v>
      </c>
      <c r="B1011" t="s">
        <v>1012</v>
      </c>
      <c r="C1011">
        <v>0.55</v>
      </c>
    </row>
    <row r="1012" spans="1:3">
      <c r="A1012" t="str">
        <f>"301487"</f>
        <v>301487</v>
      </c>
      <c r="B1012" t="s">
        <v>1013</v>
      </c>
      <c r="C1012">
        <v>0.54</v>
      </c>
    </row>
    <row r="1013" spans="1:3">
      <c r="A1013" t="str">
        <f>"301356"</f>
        <v>301356</v>
      </c>
      <c r="B1013" t="s">
        <v>1014</v>
      </c>
      <c r="C1013">
        <v>0.54</v>
      </c>
    </row>
    <row r="1014" spans="1:3">
      <c r="A1014" t="str">
        <f>"300553"</f>
        <v>300553</v>
      </c>
      <c r="B1014" t="s">
        <v>1015</v>
      </c>
      <c r="C1014">
        <v>0.54</v>
      </c>
    </row>
    <row r="1015" spans="1:3">
      <c r="A1015" t="str">
        <f>"300833"</f>
        <v>300833</v>
      </c>
      <c r="B1015" t="s">
        <v>1016</v>
      </c>
      <c r="C1015">
        <v>0.54</v>
      </c>
    </row>
    <row r="1016" spans="1:3">
      <c r="A1016" t="str">
        <f>"300898"</f>
        <v>300898</v>
      </c>
      <c r="B1016" t="s">
        <v>1017</v>
      </c>
      <c r="C1016">
        <v>0.53</v>
      </c>
    </row>
    <row r="1017" spans="1:3">
      <c r="A1017" t="str">
        <f>"301118"</f>
        <v>301118</v>
      </c>
      <c r="B1017" t="s">
        <v>1018</v>
      </c>
      <c r="C1017">
        <v>0.53</v>
      </c>
    </row>
    <row r="1018" spans="1:3">
      <c r="A1018" t="str">
        <f>"300938"</f>
        <v>300938</v>
      </c>
      <c r="B1018" t="s">
        <v>1019</v>
      </c>
      <c r="C1018">
        <v>0.53</v>
      </c>
    </row>
    <row r="1019" spans="1:3">
      <c r="A1019" t="str">
        <f>"301285"</f>
        <v>301285</v>
      </c>
      <c r="B1019" t="s">
        <v>1020</v>
      </c>
      <c r="C1019">
        <v>0.52</v>
      </c>
    </row>
    <row r="1020" spans="1:3">
      <c r="A1020" t="str">
        <f>"300980"</f>
        <v>300980</v>
      </c>
      <c r="B1020" t="s">
        <v>1021</v>
      </c>
      <c r="C1020">
        <v>0.51</v>
      </c>
    </row>
    <row r="1021" spans="1:3">
      <c r="A1021" t="str">
        <f>"300814"</f>
        <v>300814</v>
      </c>
      <c r="B1021" t="s">
        <v>1022</v>
      </c>
      <c r="C1021">
        <v>0.51</v>
      </c>
    </row>
    <row r="1022" spans="1:3">
      <c r="A1022" t="str">
        <f>"301010"</f>
        <v>301010</v>
      </c>
      <c r="B1022" t="s">
        <v>1023</v>
      </c>
      <c r="C1022">
        <v>0.51</v>
      </c>
    </row>
    <row r="1023" spans="1:3">
      <c r="A1023" t="str">
        <f>"301277"</f>
        <v>301277</v>
      </c>
      <c r="B1023" t="s">
        <v>1024</v>
      </c>
      <c r="C1023">
        <v>0.5</v>
      </c>
    </row>
    <row r="1024" spans="1:3">
      <c r="A1024" t="str">
        <f>"301377"</f>
        <v>301377</v>
      </c>
      <c r="B1024" t="s">
        <v>1025</v>
      </c>
      <c r="C1024">
        <v>0.5</v>
      </c>
    </row>
    <row r="1025" spans="1:3">
      <c r="A1025" t="str">
        <f>"301100"</f>
        <v>301100</v>
      </c>
      <c r="B1025" t="s">
        <v>1026</v>
      </c>
      <c r="C1025">
        <v>0.5</v>
      </c>
    </row>
    <row r="1026" spans="1:3">
      <c r="A1026" t="str">
        <f>"301235"</f>
        <v>301235</v>
      </c>
      <c r="B1026" t="s">
        <v>1027</v>
      </c>
      <c r="C1026">
        <v>0.5</v>
      </c>
    </row>
    <row r="1027" spans="1:3">
      <c r="A1027" t="str">
        <f>"300920"</f>
        <v>300920</v>
      </c>
      <c r="B1027" t="s">
        <v>1028</v>
      </c>
      <c r="C1027">
        <v>0.5</v>
      </c>
    </row>
    <row r="1028" spans="1:3">
      <c r="A1028" t="str">
        <f>"301168"</f>
        <v>301168</v>
      </c>
      <c r="B1028" t="s">
        <v>1029</v>
      </c>
      <c r="C1028">
        <v>0.5</v>
      </c>
    </row>
    <row r="1029" spans="1:3">
      <c r="A1029" t="str">
        <f>"301135"</f>
        <v>301135</v>
      </c>
      <c r="B1029" t="s">
        <v>1030</v>
      </c>
      <c r="C1029">
        <v>0.49</v>
      </c>
    </row>
    <row r="1030" spans="1:3">
      <c r="A1030" t="str">
        <f>"301038"</f>
        <v>301038</v>
      </c>
      <c r="B1030" t="s">
        <v>1031</v>
      </c>
      <c r="C1030">
        <v>0.49</v>
      </c>
    </row>
    <row r="1031" spans="1:3">
      <c r="A1031" t="str">
        <f>"301226"</f>
        <v>301226</v>
      </c>
      <c r="B1031" t="s">
        <v>1032</v>
      </c>
      <c r="C1031">
        <v>0.49</v>
      </c>
    </row>
    <row r="1032" spans="1:3">
      <c r="A1032" t="str">
        <f>"300807"</f>
        <v>300807</v>
      </c>
      <c r="B1032" t="s">
        <v>1033</v>
      </c>
      <c r="C1032">
        <v>0.49</v>
      </c>
    </row>
    <row r="1033" spans="1:3">
      <c r="A1033" t="str">
        <f>"301223"</f>
        <v>301223</v>
      </c>
      <c r="B1033" t="s">
        <v>1034</v>
      </c>
      <c r="C1033">
        <v>0.48</v>
      </c>
    </row>
    <row r="1034" spans="1:3">
      <c r="A1034" t="str">
        <f>"301187"</f>
        <v>301187</v>
      </c>
      <c r="B1034" t="s">
        <v>1035</v>
      </c>
      <c r="C1034">
        <v>0.48</v>
      </c>
    </row>
    <row r="1035" spans="1:3">
      <c r="A1035" t="str">
        <f>"300905"</f>
        <v>300905</v>
      </c>
      <c r="B1035" t="s">
        <v>1036</v>
      </c>
      <c r="C1035">
        <v>0.48</v>
      </c>
    </row>
    <row r="1036" spans="1:3">
      <c r="A1036" t="str">
        <f>"300816"</f>
        <v>300816</v>
      </c>
      <c r="B1036" t="s">
        <v>1037</v>
      </c>
      <c r="C1036">
        <v>0.47</v>
      </c>
    </row>
    <row r="1037" spans="1:3">
      <c r="A1037" t="str">
        <f>"301348"</f>
        <v>301348</v>
      </c>
      <c r="B1037" t="s">
        <v>1038</v>
      </c>
      <c r="C1037">
        <v>0.47</v>
      </c>
    </row>
    <row r="1038" spans="1:3">
      <c r="A1038" t="str">
        <f>"301156"</f>
        <v>301156</v>
      </c>
      <c r="B1038" t="s">
        <v>1039</v>
      </c>
      <c r="C1038">
        <v>0.47</v>
      </c>
    </row>
    <row r="1039" spans="1:3">
      <c r="A1039" t="str">
        <f>"301307"</f>
        <v>301307</v>
      </c>
      <c r="B1039" t="s">
        <v>1040</v>
      </c>
      <c r="C1039">
        <v>0.47</v>
      </c>
    </row>
    <row r="1040" spans="1:3">
      <c r="A1040" t="str">
        <f>"301199"</f>
        <v>301199</v>
      </c>
      <c r="B1040" t="s">
        <v>1041</v>
      </c>
      <c r="C1040">
        <v>0.46</v>
      </c>
    </row>
    <row r="1041" spans="1:3">
      <c r="A1041" t="str">
        <f>"301355"</f>
        <v>301355</v>
      </c>
      <c r="B1041" t="s">
        <v>1042</v>
      </c>
      <c r="C1041">
        <v>0.46</v>
      </c>
    </row>
    <row r="1042" spans="1:3">
      <c r="A1042" t="str">
        <f>"300851"</f>
        <v>300851</v>
      </c>
      <c r="B1042" t="s">
        <v>1043</v>
      </c>
      <c r="C1042">
        <v>0.46</v>
      </c>
    </row>
    <row r="1043" spans="1:3">
      <c r="A1043" t="str">
        <f>"300854"</f>
        <v>300854</v>
      </c>
      <c r="B1043" t="s">
        <v>1044</v>
      </c>
      <c r="C1043">
        <v>0.46</v>
      </c>
    </row>
    <row r="1044" spans="1:3">
      <c r="A1044" t="str">
        <f>"301065"</f>
        <v>301065</v>
      </c>
      <c r="B1044" t="s">
        <v>1045</v>
      </c>
      <c r="C1044">
        <v>0.46</v>
      </c>
    </row>
    <row r="1045" spans="1:3">
      <c r="A1045" t="str">
        <f>"300953"</f>
        <v>300953</v>
      </c>
      <c r="B1045" t="s">
        <v>1046</v>
      </c>
      <c r="C1045">
        <v>0.46</v>
      </c>
    </row>
    <row r="1046" spans="1:3">
      <c r="A1046" t="str">
        <f>"301137"</f>
        <v>301137</v>
      </c>
      <c r="B1046" t="s">
        <v>1047</v>
      </c>
      <c r="C1046">
        <v>0.45</v>
      </c>
    </row>
    <row r="1047" spans="1:3">
      <c r="A1047" t="str">
        <f>"300875"</f>
        <v>300875</v>
      </c>
      <c r="B1047" t="s">
        <v>1048</v>
      </c>
      <c r="C1047">
        <v>0.45</v>
      </c>
    </row>
    <row r="1048" spans="1:3">
      <c r="A1048" t="str">
        <f>"301067"</f>
        <v>301067</v>
      </c>
      <c r="B1048" t="s">
        <v>1049</v>
      </c>
      <c r="C1048">
        <v>0.45</v>
      </c>
    </row>
    <row r="1049" spans="1:3">
      <c r="A1049" t="str">
        <f>"301365"</f>
        <v>301365</v>
      </c>
      <c r="B1049" t="s">
        <v>1050</v>
      </c>
      <c r="C1049">
        <v>0.45</v>
      </c>
    </row>
    <row r="1050" spans="1:3">
      <c r="A1050" t="str">
        <f>"300955"</f>
        <v>300955</v>
      </c>
      <c r="B1050" t="s">
        <v>1051</v>
      </c>
      <c r="C1050">
        <v>0.45</v>
      </c>
    </row>
    <row r="1051" spans="1:3">
      <c r="A1051" t="str">
        <f>"300952"</f>
        <v>300952</v>
      </c>
      <c r="B1051" t="s">
        <v>1052</v>
      </c>
      <c r="C1051">
        <v>0.45</v>
      </c>
    </row>
    <row r="1052" spans="1:3">
      <c r="A1052" t="str">
        <f>"301246"</f>
        <v>301246</v>
      </c>
      <c r="B1052" t="s">
        <v>1053</v>
      </c>
      <c r="C1052">
        <v>0.44</v>
      </c>
    </row>
    <row r="1053" spans="1:3">
      <c r="A1053" t="str">
        <f>"301005"</f>
        <v>301005</v>
      </c>
      <c r="B1053" t="s">
        <v>1054</v>
      </c>
      <c r="C1053">
        <v>0.44</v>
      </c>
    </row>
    <row r="1054" spans="1:3">
      <c r="A1054" t="str">
        <f>"301057"</f>
        <v>301057</v>
      </c>
      <c r="B1054" t="s">
        <v>1055</v>
      </c>
      <c r="C1054">
        <v>0.44</v>
      </c>
    </row>
    <row r="1055" spans="1:3">
      <c r="A1055" t="str">
        <f>"301122"</f>
        <v>301122</v>
      </c>
      <c r="B1055" t="s">
        <v>1056</v>
      </c>
      <c r="C1055">
        <v>0.44</v>
      </c>
    </row>
    <row r="1056" spans="1:3">
      <c r="A1056" t="str">
        <f>"300928"</f>
        <v>300928</v>
      </c>
      <c r="B1056" t="s">
        <v>1057</v>
      </c>
      <c r="C1056">
        <v>0.44</v>
      </c>
    </row>
    <row r="1057" spans="1:3">
      <c r="A1057" t="str">
        <f>"301178"</f>
        <v>301178</v>
      </c>
      <c r="B1057" t="s">
        <v>1058</v>
      </c>
      <c r="C1057">
        <v>0.44</v>
      </c>
    </row>
    <row r="1058" spans="1:3">
      <c r="A1058" t="str">
        <f>"300992"</f>
        <v>300992</v>
      </c>
      <c r="B1058" t="s">
        <v>1059</v>
      </c>
      <c r="C1058">
        <v>0.44</v>
      </c>
    </row>
    <row r="1059" spans="1:3">
      <c r="A1059" t="str">
        <f>"301221"</f>
        <v>301221</v>
      </c>
      <c r="B1059" t="s">
        <v>1060</v>
      </c>
      <c r="C1059">
        <v>0.44</v>
      </c>
    </row>
    <row r="1060" spans="1:3">
      <c r="A1060" t="str">
        <f>"301278"</f>
        <v>301278</v>
      </c>
      <c r="B1060" t="s">
        <v>1061</v>
      </c>
      <c r="C1060">
        <v>0.43</v>
      </c>
    </row>
    <row r="1061" spans="1:3">
      <c r="A1061" t="str">
        <f>"301117"</f>
        <v>301117</v>
      </c>
      <c r="B1061" t="s">
        <v>1062</v>
      </c>
      <c r="C1061">
        <v>0.43</v>
      </c>
    </row>
    <row r="1062" spans="1:3">
      <c r="A1062" t="str">
        <f>"301132"</f>
        <v>301132</v>
      </c>
      <c r="B1062" t="s">
        <v>1063</v>
      </c>
      <c r="C1062">
        <v>0.43</v>
      </c>
    </row>
    <row r="1063" spans="1:3">
      <c r="A1063" t="str">
        <f>"301320"</f>
        <v>301320</v>
      </c>
      <c r="B1063" t="s">
        <v>1064</v>
      </c>
      <c r="C1063">
        <v>0.43</v>
      </c>
    </row>
    <row r="1064" spans="1:3">
      <c r="A1064" t="str">
        <f>"301292"</f>
        <v>301292</v>
      </c>
      <c r="B1064" t="s">
        <v>1065</v>
      </c>
      <c r="C1064">
        <v>0.43</v>
      </c>
    </row>
    <row r="1065" spans="1:3">
      <c r="A1065" t="str">
        <f>"301077"</f>
        <v>301077</v>
      </c>
      <c r="B1065" t="s">
        <v>1066</v>
      </c>
      <c r="C1065">
        <v>0.43</v>
      </c>
    </row>
    <row r="1066" spans="1:3">
      <c r="A1066" t="str">
        <f>"301092"</f>
        <v>301092</v>
      </c>
      <c r="B1066" t="s">
        <v>1067</v>
      </c>
      <c r="C1066">
        <v>0.43</v>
      </c>
    </row>
    <row r="1067" spans="1:3">
      <c r="A1067" t="str">
        <f>"300836"</f>
        <v>300836</v>
      </c>
      <c r="B1067" t="s">
        <v>1068</v>
      </c>
      <c r="C1067">
        <v>0.43</v>
      </c>
    </row>
    <row r="1068" spans="1:3">
      <c r="A1068" t="str">
        <f>"301022"</f>
        <v>301022</v>
      </c>
      <c r="B1068" t="s">
        <v>1069</v>
      </c>
      <c r="C1068">
        <v>0.42</v>
      </c>
    </row>
    <row r="1069" spans="1:3">
      <c r="A1069" t="str">
        <f>"301042"</f>
        <v>301042</v>
      </c>
      <c r="B1069" t="s">
        <v>1070</v>
      </c>
      <c r="C1069">
        <v>0.42</v>
      </c>
    </row>
    <row r="1070" spans="1:3">
      <c r="A1070" t="str">
        <f>"301125"</f>
        <v>301125</v>
      </c>
      <c r="B1070" t="s">
        <v>1071</v>
      </c>
      <c r="C1070">
        <v>0.42</v>
      </c>
    </row>
    <row r="1071" spans="1:3">
      <c r="A1071" t="str">
        <f>"301220"</f>
        <v>301220</v>
      </c>
      <c r="B1071" t="s">
        <v>1072</v>
      </c>
      <c r="C1071">
        <v>0.42</v>
      </c>
    </row>
    <row r="1072" spans="1:3">
      <c r="A1072" t="str">
        <f>"300990"</f>
        <v>300990</v>
      </c>
      <c r="B1072" t="s">
        <v>1073</v>
      </c>
      <c r="C1072">
        <v>0.42</v>
      </c>
    </row>
    <row r="1073" spans="1:3">
      <c r="A1073" t="str">
        <f>"300911"</f>
        <v>300911</v>
      </c>
      <c r="B1073" t="s">
        <v>1074</v>
      </c>
      <c r="C1073">
        <v>0.42</v>
      </c>
    </row>
    <row r="1074" spans="1:3">
      <c r="A1074" t="str">
        <f>"301200"</f>
        <v>301200</v>
      </c>
      <c r="B1074" t="s">
        <v>1075</v>
      </c>
      <c r="C1074">
        <v>0.42</v>
      </c>
    </row>
    <row r="1075" spans="1:3">
      <c r="A1075" t="str">
        <f>"300860"</f>
        <v>300860</v>
      </c>
      <c r="B1075" t="s">
        <v>1076</v>
      </c>
      <c r="C1075">
        <v>0.42</v>
      </c>
    </row>
    <row r="1076" spans="1:3">
      <c r="A1076" t="str">
        <f>"300916"</f>
        <v>300916</v>
      </c>
      <c r="B1076" t="s">
        <v>1077</v>
      </c>
      <c r="C1076">
        <v>0.42</v>
      </c>
    </row>
    <row r="1077" spans="1:3">
      <c r="A1077" t="str">
        <f>"301160"</f>
        <v>301160</v>
      </c>
      <c r="B1077" t="s">
        <v>1078</v>
      </c>
      <c r="C1077">
        <v>0.41</v>
      </c>
    </row>
    <row r="1078" spans="1:3">
      <c r="A1078" t="str">
        <f>"301166"</f>
        <v>301166</v>
      </c>
      <c r="B1078" t="s">
        <v>1079</v>
      </c>
      <c r="C1078">
        <v>0.41</v>
      </c>
    </row>
    <row r="1079" spans="1:3">
      <c r="A1079" t="str">
        <f>"300937"</f>
        <v>300937</v>
      </c>
      <c r="B1079" t="s">
        <v>1080</v>
      </c>
      <c r="C1079">
        <v>0.41</v>
      </c>
    </row>
    <row r="1080" spans="1:3">
      <c r="A1080" t="str">
        <f>"301189"</f>
        <v>301189</v>
      </c>
      <c r="B1080" t="s">
        <v>1081</v>
      </c>
      <c r="C1080">
        <v>0.41</v>
      </c>
    </row>
    <row r="1081" spans="1:3">
      <c r="A1081" t="str">
        <f>"301063"</f>
        <v>301063</v>
      </c>
      <c r="B1081" t="s">
        <v>1082</v>
      </c>
      <c r="C1081">
        <v>0.41</v>
      </c>
    </row>
    <row r="1082" spans="1:3">
      <c r="A1082" t="str">
        <f>"301329"</f>
        <v>301329</v>
      </c>
      <c r="B1082" t="s">
        <v>1083</v>
      </c>
      <c r="C1082">
        <v>0.41</v>
      </c>
    </row>
    <row r="1083" spans="1:3">
      <c r="A1083" t="str">
        <f>"301176"</f>
        <v>301176</v>
      </c>
      <c r="B1083" t="s">
        <v>1084</v>
      </c>
      <c r="C1083">
        <v>0.41</v>
      </c>
    </row>
    <row r="1084" spans="1:3">
      <c r="A1084" t="str">
        <f>"300989"</f>
        <v>300989</v>
      </c>
      <c r="B1084" t="s">
        <v>1085</v>
      </c>
      <c r="C1084">
        <v>0.41</v>
      </c>
    </row>
    <row r="1085" spans="1:3">
      <c r="A1085" t="str">
        <f>"301036"</f>
        <v>301036</v>
      </c>
      <c r="B1085" t="s">
        <v>1086</v>
      </c>
      <c r="C1085">
        <v>0.4</v>
      </c>
    </row>
    <row r="1086" spans="1:3">
      <c r="A1086" t="str">
        <f>"301363"</f>
        <v>301363</v>
      </c>
      <c r="B1086" t="s">
        <v>1087</v>
      </c>
      <c r="C1086">
        <v>0.4</v>
      </c>
    </row>
    <row r="1087" spans="1:3">
      <c r="A1087" t="str">
        <f>"301183"</f>
        <v>301183</v>
      </c>
      <c r="B1087" t="s">
        <v>1088</v>
      </c>
      <c r="C1087">
        <v>0.4</v>
      </c>
    </row>
    <row r="1088" spans="1:3">
      <c r="A1088" t="str">
        <f>"301177"</f>
        <v>301177</v>
      </c>
      <c r="B1088" t="s">
        <v>1089</v>
      </c>
      <c r="C1088">
        <v>0.4</v>
      </c>
    </row>
    <row r="1089" spans="1:3">
      <c r="A1089" t="str">
        <f>"300878"</f>
        <v>300878</v>
      </c>
      <c r="B1089" t="s">
        <v>1090</v>
      </c>
      <c r="C1089">
        <v>0.4</v>
      </c>
    </row>
    <row r="1090" spans="1:3">
      <c r="A1090" t="str">
        <f>"301288"</f>
        <v>301288</v>
      </c>
      <c r="B1090" t="s">
        <v>1091</v>
      </c>
      <c r="C1090">
        <v>0.4</v>
      </c>
    </row>
    <row r="1091" spans="1:3">
      <c r="A1091" t="str">
        <f>"300935"</f>
        <v>300935</v>
      </c>
      <c r="B1091" t="s">
        <v>1092</v>
      </c>
      <c r="C1091">
        <v>0.4</v>
      </c>
    </row>
    <row r="1092" spans="1:3">
      <c r="A1092" t="str">
        <f>"301286"</f>
        <v>301286</v>
      </c>
      <c r="B1092" t="s">
        <v>1093</v>
      </c>
      <c r="C1092">
        <v>0.4</v>
      </c>
    </row>
    <row r="1093" spans="1:3">
      <c r="A1093" t="str">
        <f>"301068"</f>
        <v>301068</v>
      </c>
      <c r="B1093" t="s">
        <v>1094</v>
      </c>
      <c r="C1093">
        <v>0.4</v>
      </c>
    </row>
    <row r="1094" spans="1:3">
      <c r="A1094" t="str">
        <f>"301317"</f>
        <v>301317</v>
      </c>
      <c r="B1094" t="s">
        <v>1095</v>
      </c>
      <c r="C1094">
        <v>0.39</v>
      </c>
    </row>
    <row r="1095" spans="1:3">
      <c r="A1095" t="str">
        <f>"301262"</f>
        <v>301262</v>
      </c>
      <c r="B1095" t="s">
        <v>1096</v>
      </c>
      <c r="C1095">
        <v>0.39</v>
      </c>
    </row>
    <row r="1096" spans="1:3">
      <c r="A1096" t="str">
        <f>"301316"</f>
        <v>301316</v>
      </c>
      <c r="B1096" t="s">
        <v>1097</v>
      </c>
      <c r="C1096">
        <v>0.39</v>
      </c>
    </row>
    <row r="1097" spans="1:3">
      <c r="A1097" t="str">
        <f>"300870"</f>
        <v>300870</v>
      </c>
      <c r="B1097" t="s">
        <v>1098</v>
      </c>
      <c r="C1097">
        <v>0.39</v>
      </c>
    </row>
    <row r="1098" spans="1:3">
      <c r="A1098" t="str">
        <f>"301519"</f>
        <v>301519</v>
      </c>
      <c r="B1098" t="s">
        <v>1099</v>
      </c>
      <c r="C1098">
        <v>0.39</v>
      </c>
    </row>
    <row r="1099" spans="1:3">
      <c r="A1099" t="str">
        <f>"301181"</f>
        <v>301181</v>
      </c>
      <c r="B1099" t="s">
        <v>1100</v>
      </c>
      <c r="C1099">
        <v>0.39</v>
      </c>
    </row>
    <row r="1100" spans="1:3">
      <c r="A1100" t="str">
        <f>"300977"</f>
        <v>300977</v>
      </c>
      <c r="B1100" t="s">
        <v>1101</v>
      </c>
      <c r="C1100">
        <v>0.39</v>
      </c>
    </row>
    <row r="1101" spans="1:3">
      <c r="A1101" t="str">
        <f>"300864"</f>
        <v>300864</v>
      </c>
      <c r="B1101" t="s">
        <v>1102</v>
      </c>
      <c r="C1101">
        <v>0.39</v>
      </c>
    </row>
    <row r="1102" spans="1:3">
      <c r="A1102" t="str">
        <f>"301195"</f>
        <v>301195</v>
      </c>
      <c r="B1102" t="s">
        <v>1103</v>
      </c>
      <c r="C1102">
        <v>0.38</v>
      </c>
    </row>
    <row r="1103" spans="1:3">
      <c r="A1103" t="str">
        <f>"301148"</f>
        <v>301148</v>
      </c>
      <c r="B1103" t="s">
        <v>1104</v>
      </c>
      <c r="C1103">
        <v>0.38</v>
      </c>
    </row>
    <row r="1104" spans="1:3">
      <c r="A1104" t="str">
        <f>"301196"</f>
        <v>301196</v>
      </c>
      <c r="B1104" t="s">
        <v>1105</v>
      </c>
      <c r="C1104">
        <v>0.38</v>
      </c>
    </row>
    <row r="1105" spans="1:3">
      <c r="A1105" t="str">
        <f>"300908"</f>
        <v>300908</v>
      </c>
      <c r="B1105" t="s">
        <v>1106</v>
      </c>
      <c r="C1105">
        <v>0.38</v>
      </c>
    </row>
    <row r="1106" spans="1:3">
      <c r="A1106" t="str">
        <f>"301237"</f>
        <v>301237</v>
      </c>
      <c r="B1106" t="s">
        <v>1107</v>
      </c>
      <c r="C1106">
        <v>0.38</v>
      </c>
    </row>
    <row r="1107" spans="1:3">
      <c r="A1107" t="str">
        <f>"301371"</f>
        <v>301371</v>
      </c>
      <c r="B1107" t="s">
        <v>1108</v>
      </c>
      <c r="C1107">
        <v>0.38</v>
      </c>
    </row>
    <row r="1108" spans="1:3">
      <c r="A1108" t="str">
        <f>"301498"</f>
        <v>301498</v>
      </c>
      <c r="B1108" t="s">
        <v>1109</v>
      </c>
      <c r="C1108">
        <v>0.38</v>
      </c>
    </row>
    <row r="1109" spans="1:3">
      <c r="A1109" t="str">
        <f>"301033"</f>
        <v>301033</v>
      </c>
      <c r="B1109" t="s">
        <v>1110</v>
      </c>
      <c r="C1109">
        <v>0.38</v>
      </c>
    </row>
    <row r="1110" spans="1:3">
      <c r="A1110" t="str">
        <f>"301266"</f>
        <v>301266</v>
      </c>
      <c r="B1110" t="s">
        <v>1111</v>
      </c>
      <c r="C1110">
        <v>0.38</v>
      </c>
    </row>
    <row r="1111" spans="1:3">
      <c r="A1111" t="str">
        <f>"301366"</f>
        <v>301366</v>
      </c>
      <c r="B1111" t="s">
        <v>1112</v>
      </c>
      <c r="C1111">
        <v>0.37</v>
      </c>
    </row>
    <row r="1112" spans="1:3">
      <c r="A1112" t="str">
        <f>"300976"</f>
        <v>300976</v>
      </c>
      <c r="B1112" t="s">
        <v>1113</v>
      </c>
      <c r="C1112">
        <v>0.37</v>
      </c>
    </row>
    <row r="1113" spans="1:3">
      <c r="A1113" t="str">
        <f>"300959"</f>
        <v>300959</v>
      </c>
      <c r="B1113" t="s">
        <v>1114</v>
      </c>
      <c r="C1113">
        <v>0.37</v>
      </c>
    </row>
    <row r="1114" spans="1:3">
      <c r="A1114" t="str">
        <f>"300907"</f>
        <v>300907</v>
      </c>
      <c r="B1114" t="s">
        <v>1115</v>
      </c>
      <c r="C1114">
        <v>0.37</v>
      </c>
    </row>
    <row r="1115" spans="1:3">
      <c r="A1115" t="str">
        <f>"301031"</f>
        <v>301031</v>
      </c>
      <c r="B1115" t="s">
        <v>1116</v>
      </c>
      <c r="C1115">
        <v>0.37</v>
      </c>
    </row>
    <row r="1116" spans="1:3">
      <c r="A1116" t="str">
        <f>"300985"</f>
        <v>300985</v>
      </c>
      <c r="B1116" t="s">
        <v>1117</v>
      </c>
      <c r="C1116">
        <v>0.36</v>
      </c>
    </row>
    <row r="1117" spans="1:3">
      <c r="A1117" t="str">
        <f>"301112"</f>
        <v>301112</v>
      </c>
      <c r="B1117" t="s">
        <v>1118</v>
      </c>
      <c r="C1117">
        <v>0.36</v>
      </c>
    </row>
    <row r="1118" spans="1:3">
      <c r="A1118" t="str">
        <f>"301129"</f>
        <v>301129</v>
      </c>
      <c r="B1118" t="s">
        <v>1119</v>
      </c>
      <c r="C1118">
        <v>0.36</v>
      </c>
    </row>
    <row r="1119" spans="1:3">
      <c r="A1119" t="str">
        <f>"301382"</f>
        <v>301382</v>
      </c>
      <c r="B1119" t="s">
        <v>1120</v>
      </c>
      <c r="C1119">
        <v>0.36</v>
      </c>
    </row>
    <row r="1120" spans="1:3">
      <c r="A1120" t="str">
        <f>"301306"</f>
        <v>301306</v>
      </c>
      <c r="B1120" t="s">
        <v>1121</v>
      </c>
      <c r="C1120">
        <v>0.36</v>
      </c>
    </row>
    <row r="1121" spans="1:3">
      <c r="A1121" t="str">
        <f>"301182"</f>
        <v>301182</v>
      </c>
      <c r="B1121" t="s">
        <v>1122</v>
      </c>
      <c r="C1121">
        <v>0.36</v>
      </c>
    </row>
    <row r="1122" spans="1:3">
      <c r="A1122" t="str">
        <f>"301257"</f>
        <v>301257</v>
      </c>
      <c r="B1122" t="s">
        <v>1123</v>
      </c>
      <c r="C1122">
        <v>0.36</v>
      </c>
    </row>
    <row r="1123" spans="1:3">
      <c r="A1123" t="str">
        <f>"301293"</f>
        <v>301293</v>
      </c>
      <c r="B1123" t="s">
        <v>1124</v>
      </c>
      <c r="C1123">
        <v>0.36</v>
      </c>
    </row>
    <row r="1124" spans="1:3">
      <c r="A1124" t="str">
        <f>"301208"</f>
        <v>301208</v>
      </c>
      <c r="B1124" t="s">
        <v>1125</v>
      </c>
      <c r="C1124">
        <v>0.35</v>
      </c>
    </row>
    <row r="1125" spans="1:3">
      <c r="A1125" t="str">
        <f>"301108"</f>
        <v>301108</v>
      </c>
      <c r="B1125" t="s">
        <v>1126</v>
      </c>
      <c r="C1125">
        <v>0.35</v>
      </c>
    </row>
    <row r="1126" spans="1:3">
      <c r="A1126" t="str">
        <f>"301070"</f>
        <v>301070</v>
      </c>
      <c r="B1126" t="s">
        <v>1127</v>
      </c>
      <c r="C1126">
        <v>0.35</v>
      </c>
    </row>
    <row r="1127" spans="1:3">
      <c r="A1127" t="str">
        <f>"300998"</f>
        <v>300998</v>
      </c>
      <c r="B1127" t="s">
        <v>1128</v>
      </c>
      <c r="C1127">
        <v>0.35</v>
      </c>
    </row>
    <row r="1128" spans="1:3">
      <c r="A1128" t="str">
        <f>"300923"</f>
        <v>300923</v>
      </c>
      <c r="B1128" t="s">
        <v>1129</v>
      </c>
      <c r="C1128">
        <v>0.35</v>
      </c>
    </row>
    <row r="1129" spans="1:3">
      <c r="A1129" t="str">
        <f>"301456"</f>
        <v>301456</v>
      </c>
      <c r="B1129" t="s">
        <v>1130</v>
      </c>
      <c r="C1129">
        <v>0.35</v>
      </c>
    </row>
    <row r="1130" spans="1:3">
      <c r="A1130" t="str">
        <f>"301510"</f>
        <v>301510</v>
      </c>
      <c r="B1130" t="s">
        <v>1131</v>
      </c>
      <c r="C1130">
        <v>0.34</v>
      </c>
    </row>
    <row r="1131" spans="1:3">
      <c r="A1131" t="str">
        <f>"301001"</f>
        <v>301001</v>
      </c>
      <c r="B1131" t="s">
        <v>1132</v>
      </c>
      <c r="C1131">
        <v>0.34</v>
      </c>
    </row>
    <row r="1132" spans="1:3">
      <c r="A1132" t="str">
        <f>"301395"</f>
        <v>301395</v>
      </c>
      <c r="B1132" t="s">
        <v>1133</v>
      </c>
      <c r="C1132">
        <v>0.34</v>
      </c>
    </row>
    <row r="1133" spans="1:3">
      <c r="A1133" t="str">
        <f>"301338"</f>
        <v>301338</v>
      </c>
      <c r="B1133" t="s">
        <v>1134</v>
      </c>
      <c r="C1133">
        <v>0.34</v>
      </c>
    </row>
    <row r="1134" spans="1:3">
      <c r="A1134" t="str">
        <f>"300946"</f>
        <v>300946</v>
      </c>
      <c r="B1134" t="s">
        <v>1135</v>
      </c>
      <c r="C1134">
        <v>0.34</v>
      </c>
    </row>
    <row r="1135" spans="1:3">
      <c r="A1135" t="str">
        <f>"301376"</f>
        <v>301376</v>
      </c>
      <c r="B1135" t="s">
        <v>1136</v>
      </c>
      <c r="C1135">
        <v>0.34</v>
      </c>
    </row>
    <row r="1136" spans="1:3">
      <c r="A1136" t="str">
        <f>"301229"</f>
        <v>301229</v>
      </c>
      <c r="B1136" t="s">
        <v>1137</v>
      </c>
      <c r="C1136">
        <v>0.33</v>
      </c>
    </row>
    <row r="1137" spans="1:3">
      <c r="A1137" t="str">
        <f>"301072"</f>
        <v>301072</v>
      </c>
      <c r="B1137" t="s">
        <v>1138</v>
      </c>
      <c r="C1137">
        <v>0.33</v>
      </c>
    </row>
    <row r="1138" spans="1:3">
      <c r="A1138" t="str">
        <f>"301518"</f>
        <v>301518</v>
      </c>
      <c r="B1138" t="s">
        <v>1139</v>
      </c>
      <c r="C1138">
        <v>0.33</v>
      </c>
    </row>
    <row r="1139" spans="1:3">
      <c r="A1139" t="str">
        <f>"300863"</f>
        <v>300863</v>
      </c>
      <c r="B1139" t="s">
        <v>1140</v>
      </c>
      <c r="C1139">
        <v>0.33</v>
      </c>
    </row>
    <row r="1140" spans="1:3">
      <c r="A1140" t="str">
        <f>"301386"</f>
        <v>301386</v>
      </c>
      <c r="B1140" t="s">
        <v>1141</v>
      </c>
      <c r="C1140">
        <v>0.33</v>
      </c>
    </row>
    <row r="1141" spans="1:3">
      <c r="A1141" t="str">
        <f>"300886"</f>
        <v>300886</v>
      </c>
      <c r="B1141" t="s">
        <v>1142</v>
      </c>
      <c r="C1141">
        <v>0.33</v>
      </c>
    </row>
    <row r="1142" spans="1:3">
      <c r="A1142" t="str">
        <f>"301258"</f>
        <v>301258</v>
      </c>
      <c r="B1142" t="s">
        <v>1143</v>
      </c>
      <c r="C1142">
        <v>0.33</v>
      </c>
    </row>
    <row r="1143" spans="1:3">
      <c r="A1143" t="str">
        <f>"300964"</f>
        <v>300964</v>
      </c>
      <c r="B1143" t="s">
        <v>1144</v>
      </c>
      <c r="C1143">
        <v>0.33</v>
      </c>
    </row>
    <row r="1144" spans="1:3">
      <c r="A1144" t="str">
        <f>"301499"</f>
        <v>301499</v>
      </c>
      <c r="B1144" t="s">
        <v>1145</v>
      </c>
      <c r="C1144">
        <v>0.33</v>
      </c>
    </row>
    <row r="1145" spans="1:3">
      <c r="A1145" t="str">
        <f>"301159"</f>
        <v>301159</v>
      </c>
      <c r="B1145" t="s">
        <v>1146</v>
      </c>
      <c r="C1145">
        <v>0.33</v>
      </c>
    </row>
    <row r="1146" spans="1:3">
      <c r="A1146" t="str">
        <f>"301085"</f>
        <v>301085</v>
      </c>
      <c r="B1146" t="s">
        <v>1147</v>
      </c>
      <c r="C1146">
        <v>0.33</v>
      </c>
    </row>
    <row r="1147" spans="1:3">
      <c r="A1147" t="str">
        <f>"301086"</f>
        <v>301086</v>
      </c>
      <c r="B1147" t="s">
        <v>1148</v>
      </c>
      <c r="C1147">
        <v>0.32</v>
      </c>
    </row>
    <row r="1148" spans="1:3">
      <c r="A1148" t="str">
        <f>"301205"</f>
        <v>301205</v>
      </c>
      <c r="B1148" t="s">
        <v>1149</v>
      </c>
      <c r="C1148">
        <v>0.32</v>
      </c>
    </row>
    <row r="1149" spans="1:3">
      <c r="A1149" t="str">
        <f>"301202"</f>
        <v>301202</v>
      </c>
      <c r="B1149" t="s">
        <v>1150</v>
      </c>
      <c r="C1149">
        <v>0.32</v>
      </c>
    </row>
    <row r="1150" spans="1:3">
      <c r="A1150" t="str">
        <f>"300906"</f>
        <v>300906</v>
      </c>
      <c r="B1150" t="s">
        <v>1151</v>
      </c>
      <c r="C1150">
        <v>0.32</v>
      </c>
    </row>
    <row r="1151" spans="1:3">
      <c r="A1151" t="str">
        <f>"301061"</f>
        <v>301061</v>
      </c>
      <c r="B1151" t="s">
        <v>1152</v>
      </c>
      <c r="C1151">
        <v>0.32</v>
      </c>
    </row>
    <row r="1152" spans="1:3">
      <c r="A1152" t="str">
        <f>"300983"</f>
        <v>300983</v>
      </c>
      <c r="B1152" t="s">
        <v>1153</v>
      </c>
      <c r="C1152">
        <v>0.32</v>
      </c>
    </row>
    <row r="1153" spans="1:3">
      <c r="A1153" t="str">
        <f>"301133"</f>
        <v>301133</v>
      </c>
      <c r="B1153" t="s">
        <v>1154</v>
      </c>
      <c r="C1153">
        <v>0.32</v>
      </c>
    </row>
    <row r="1154" spans="1:3">
      <c r="A1154" t="str">
        <f>"301327"</f>
        <v>301327</v>
      </c>
      <c r="B1154" t="s">
        <v>1155</v>
      </c>
      <c r="C1154">
        <v>0.32</v>
      </c>
    </row>
    <row r="1155" spans="1:3">
      <c r="A1155" t="str">
        <f>"300899"</f>
        <v>300899</v>
      </c>
      <c r="B1155" t="s">
        <v>1156</v>
      </c>
      <c r="C1155">
        <v>0.32</v>
      </c>
    </row>
    <row r="1156" spans="1:3">
      <c r="A1156" t="str">
        <f>"300892"</f>
        <v>300892</v>
      </c>
      <c r="B1156" t="s">
        <v>1157</v>
      </c>
      <c r="C1156">
        <v>0.32</v>
      </c>
    </row>
    <row r="1157" spans="1:3">
      <c r="A1157" t="str">
        <f>"301335"</f>
        <v>301335</v>
      </c>
      <c r="B1157" t="s">
        <v>1158</v>
      </c>
      <c r="C1157">
        <v>0.32</v>
      </c>
    </row>
    <row r="1158" spans="1:3">
      <c r="A1158" t="str">
        <f>"301381"</f>
        <v>301381</v>
      </c>
      <c r="B1158" t="s">
        <v>1159</v>
      </c>
      <c r="C1158">
        <v>0.31</v>
      </c>
    </row>
    <row r="1159" spans="1:3">
      <c r="A1159" t="str">
        <f>"301468"</f>
        <v>301468</v>
      </c>
      <c r="B1159" t="s">
        <v>1160</v>
      </c>
      <c r="C1159">
        <v>0.31</v>
      </c>
    </row>
    <row r="1160" spans="1:3">
      <c r="A1160" t="str">
        <f>"301486"</f>
        <v>301486</v>
      </c>
      <c r="B1160" t="s">
        <v>1161</v>
      </c>
      <c r="C1160">
        <v>0.31</v>
      </c>
    </row>
    <row r="1161" spans="1:3">
      <c r="A1161" t="str">
        <f>"301368"</f>
        <v>301368</v>
      </c>
      <c r="B1161" t="s">
        <v>1162</v>
      </c>
      <c r="C1161">
        <v>0.3</v>
      </c>
    </row>
    <row r="1162" spans="1:3">
      <c r="A1162" t="str">
        <f>"301138"</f>
        <v>301138</v>
      </c>
      <c r="B1162" t="s">
        <v>1163</v>
      </c>
      <c r="C1162">
        <v>0.3</v>
      </c>
    </row>
    <row r="1163" spans="1:3">
      <c r="A1163" t="str">
        <f>"301016"</f>
        <v>301016</v>
      </c>
      <c r="B1163" t="s">
        <v>1164</v>
      </c>
      <c r="C1163">
        <v>0.3</v>
      </c>
    </row>
    <row r="1164" spans="1:3">
      <c r="A1164" t="str">
        <f>"300984"</f>
        <v>300984</v>
      </c>
      <c r="B1164" t="s">
        <v>1165</v>
      </c>
      <c r="C1164">
        <v>0.3</v>
      </c>
    </row>
    <row r="1165" spans="1:3">
      <c r="A1165" t="str">
        <f>"301121"</f>
        <v>301121</v>
      </c>
      <c r="B1165" t="s">
        <v>1166</v>
      </c>
      <c r="C1165">
        <v>0.3</v>
      </c>
    </row>
    <row r="1166" spans="1:3">
      <c r="A1166" t="str">
        <f>"301429"</f>
        <v>301429</v>
      </c>
      <c r="B1166" t="s">
        <v>1167</v>
      </c>
      <c r="C1166">
        <v>0.3</v>
      </c>
    </row>
    <row r="1167" spans="1:3">
      <c r="A1167" t="str">
        <f>"300897"</f>
        <v>300897</v>
      </c>
      <c r="B1167" t="s">
        <v>1168</v>
      </c>
      <c r="C1167">
        <v>0.3</v>
      </c>
    </row>
    <row r="1168" spans="1:3">
      <c r="A1168" t="str">
        <f>"300930"</f>
        <v>300930</v>
      </c>
      <c r="B1168" t="s">
        <v>1169</v>
      </c>
      <c r="C1168">
        <v>0.29</v>
      </c>
    </row>
    <row r="1169" spans="1:3">
      <c r="A1169" t="str">
        <f>"301318"</f>
        <v>301318</v>
      </c>
      <c r="B1169" t="s">
        <v>1170</v>
      </c>
      <c r="C1169">
        <v>0.29</v>
      </c>
    </row>
    <row r="1170" spans="1:3">
      <c r="A1170" t="str">
        <f>"301300"</f>
        <v>301300</v>
      </c>
      <c r="B1170" t="s">
        <v>1171</v>
      </c>
      <c r="C1170">
        <v>0.29</v>
      </c>
    </row>
    <row r="1171" spans="1:3">
      <c r="A1171" t="str">
        <f>"300881"</f>
        <v>300881</v>
      </c>
      <c r="B1171" t="s">
        <v>1172</v>
      </c>
      <c r="C1171">
        <v>0.29</v>
      </c>
    </row>
    <row r="1172" spans="1:3">
      <c r="A1172" t="str">
        <f>"301222"</f>
        <v>301222</v>
      </c>
      <c r="B1172" t="s">
        <v>1173</v>
      </c>
      <c r="C1172">
        <v>0.29</v>
      </c>
    </row>
    <row r="1173" spans="1:3">
      <c r="A1173" t="str">
        <f>"300995"</f>
        <v>300995</v>
      </c>
      <c r="B1173" t="s">
        <v>1174</v>
      </c>
      <c r="C1173">
        <v>0.29</v>
      </c>
    </row>
    <row r="1174" spans="1:3">
      <c r="A1174" t="str">
        <f>"301361"</f>
        <v>301361</v>
      </c>
      <c r="B1174" t="s">
        <v>1175</v>
      </c>
      <c r="C1174">
        <v>0.29</v>
      </c>
    </row>
    <row r="1175" spans="1:3">
      <c r="A1175" t="str">
        <f>"301213"</f>
        <v>301213</v>
      </c>
      <c r="B1175" t="s">
        <v>1176</v>
      </c>
      <c r="C1175">
        <v>0.29</v>
      </c>
    </row>
    <row r="1176" spans="1:3">
      <c r="A1176" t="str">
        <f>"301279"</f>
        <v>301279</v>
      </c>
      <c r="B1176" t="s">
        <v>1177</v>
      </c>
      <c r="C1176">
        <v>0.29</v>
      </c>
    </row>
    <row r="1177" spans="1:3">
      <c r="A1177" t="str">
        <f>"301099"</f>
        <v>301099</v>
      </c>
      <c r="B1177" t="s">
        <v>1178</v>
      </c>
      <c r="C1177">
        <v>0.28</v>
      </c>
    </row>
    <row r="1178" spans="1:3">
      <c r="A1178" t="str">
        <f>"301037"</f>
        <v>301037</v>
      </c>
      <c r="B1178" t="s">
        <v>1179</v>
      </c>
      <c r="C1178">
        <v>0.28</v>
      </c>
    </row>
    <row r="1179" spans="1:3">
      <c r="A1179" t="str">
        <f>"300876"</f>
        <v>300876</v>
      </c>
      <c r="B1179" t="s">
        <v>1180</v>
      </c>
      <c r="C1179">
        <v>0.28</v>
      </c>
    </row>
    <row r="1180" spans="1:3">
      <c r="A1180" t="str">
        <f>"301161"</f>
        <v>301161</v>
      </c>
      <c r="B1180" t="s">
        <v>1181</v>
      </c>
      <c r="C1180">
        <v>0.28</v>
      </c>
    </row>
    <row r="1181" spans="1:3">
      <c r="A1181" t="str">
        <f>"301169"</f>
        <v>301169</v>
      </c>
      <c r="B1181" t="s">
        <v>1182</v>
      </c>
      <c r="C1181">
        <v>0.28</v>
      </c>
    </row>
    <row r="1182" spans="1:3">
      <c r="A1182" t="str">
        <f>"301172"</f>
        <v>301172</v>
      </c>
      <c r="B1182" t="s">
        <v>1183</v>
      </c>
      <c r="C1182">
        <v>0.28</v>
      </c>
    </row>
    <row r="1183" spans="1:3">
      <c r="A1183" t="str">
        <f>"301383"</f>
        <v>301383</v>
      </c>
      <c r="B1183" t="s">
        <v>1184</v>
      </c>
      <c r="C1183">
        <v>0.28</v>
      </c>
    </row>
    <row r="1184" spans="1:3">
      <c r="A1184" t="str">
        <f>"300865"</f>
        <v>300865</v>
      </c>
      <c r="B1184" t="s">
        <v>1185</v>
      </c>
      <c r="C1184">
        <v>0.28</v>
      </c>
    </row>
    <row r="1185" spans="1:3">
      <c r="A1185" t="str">
        <f>"301421"</f>
        <v>301421</v>
      </c>
      <c r="B1185" t="s">
        <v>1186</v>
      </c>
      <c r="C1185">
        <v>0.27</v>
      </c>
    </row>
    <row r="1186" spans="1:3">
      <c r="A1186" t="str">
        <f>"301075"</f>
        <v>301075</v>
      </c>
      <c r="B1186" t="s">
        <v>1187</v>
      </c>
      <c r="C1186">
        <v>0.27</v>
      </c>
    </row>
    <row r="1187" spans="1:3">
      <c r="A1187" t="str">
        <f>"301396"</f>
        <v>301396</v>
      </c>
      <c r="B1187" t="s">
        <v>1188</v>
      </c>
      <c r="C1187">
        <v>0.27</v>
      </c>
    </row>
    <row r="1188" spans="1:3">
      <c r="A1188" t="str">
        <f>"301119"</f>
        <v>301119</v>
      </c>
      <c r="B1188" t="s">
        <v>1189</v>
      </c>
      <c r="C1188">
        <v>0.27</v>
      </c>
    </row>
    <row r="1189" spans="1:3">
      <c r="A1189" t="str">
        <f>"301128"</f>
        <v>301128</v>
      </c>
      <c r="B1189" t="s">
        <v>1190</v>
      </c>
      <c r="C1189">
        <v>0.27</v>
      </c>
    </row>
    <row r="1190" spans="1:3">
      <c r="A1190" t="str">
        <f>"301255"</f>
        <v>301255</v>
      </c>
      <c r="B1190" t="s">
        <v>1191</v>
      </c>
      <c r="C1190">
        <v>0.27</v>
      </c>
    </row>
    <row r="1191" spans="1:3">
      <c r="A1191" t="str">
        <f>"301276"</f>
        <v>301276</v>
      </c>
      <c r="B1191" t="s">
        <v>1192</v>
      </c>
      <c r="C1191">
        <v>0.27</v>
      </c>
    </row>
    <row r="1192" spans="1:3">
      <c r="A1192" t="str">
        <f>"301212"</f>
        <v>301212</v>
      </c>
      <c r="B1192" t="s">
        <v>1193</v>
      </c>
      <c r="C1192">
        <v>0.27</v>
      </c>
    </row>
    <row r="1193" spans="1:3">
      <c r="A1193" t="str">
        <f>"301163"</f>
        <v>301163</v>
      </c>
      <c r="B1193" t="s">
        <v>1194</v>
      </c>
      <c r="C1193">
        <v>0.27</v>
      </c>
    </row>
    <row r="1194" spans="1:3">
      <c r="A1194" t="str">
        <f>"301373"</f>
        <v>301373</v>
      </c>
      <c r="B1194" t="s">
        <v>1195</v>
      </c>
      <c r="C1194">
        <v>0.27</v>
      </c>
    </row>
    <row r="1195" spans="1:3">
      <c r="A1195" t="str">
        <f>"300936"</f>
        <v>300936</v>
      </c>
      <c r="B1195" t="s">
        <v>1196</v>
      </c>
      <c r="C1195">
        <v>0.27</v>
      </c>
    </row>
    <row r="1196" spans="1:3">
      <c r="A1196" t="str">
        <f>"301328"</f>
        <v>301328</v>
      </c>
      <c r="B1196" t="s">
        <v>1197</v>
      </c>
      <c r="C1196">
        <v>0.26</v>
      </c>
    </row>
    <row r="1197" spans="1:3">
      <c r="A1197" t="str">
        <f>"301336"</f>
        <v>301336</v>
      </c>
      <c r="B1197" t="s">
        <v>1198</v>
      </c>
      <c r="C1197">
        <v>0.26</v>
      </c>
    </row>
    <row r="1198" spans="1:3">
      <c r="A1198" t="str">
        <f>"301281"</f>
        <v>301281</v>
      </c>
      <c r="B1198" t="s">
        <v>1199</v>
      </c>
      <c r="C1198">
        <v>0.26</v>
      </c>
    </row>
    <row r="1199" spans="1:3">
      <c r="A1199" t="str">
        <f>"301049"</f>
        <v>301049</v>
      </c>
      <c r="B1199" t="s">
        <v>1200</v>
      </c>
      <c r="C1199">
        <v>0.26</v>
      </c>
    </row>
    <row r="1200" spans="1:3">
      <c r="A1200" t="str">
        <f>"301388"</f>
        <v>301388</v>
      </c>
      <c r="B1200" t="s">
        <v>1201</v>
      </c>
      <c r="C1200">
        <v>0.26</v>
      </c>
    </row>
    <row r="1201" spans="1:3">
      <c r="A1201" t="str">
        <f>"300960"</f>
        <v>300960</v>
      </c>
      <c r="B1201" t="s">
        <v>1202</v>
      </c>
      <c r="C1201">
        <v>0.26</v>
      </c>
    </row>
    <row r="1202" spans="1:3">
      <c r="A1202" t="str">
        <f>"301313"</f>
        <v>301313</v>
      </c>
      <c r="B1202" t="s">
        <v>1203</v>
      </c>
      <c r="C1202">
        <v>0.26</v>
      </c>
    </row>
    <row r="1203" spans="1:3">
      <c r="A1203" t="str">
        <f>"301349"</f>
        <v>301349</v>
      </c>
      <c r="B1203" t="s">
        <v>1204</v>
      </c>
      <c r="C1203">
        <v>0.26</v>
      </c>
    </row>
    <row r="1204" spans="1:3">
      <c r="A1204" t="str">
        <f>"301289"</f>
        <v>301289</v>
      </c>
      <c r="B1204" t="s">
        <v>1205</v>
      </c>
      <c r="C1204">
        <v>0.25</v>
      </c>
    </row>
    <row r="1205" spans="1:3">
      <c r="A1205" t="str">
        <f>"301379"</f>
        <v>301379</v>
      </c>
      <c r="B1205" t="s">
        <v>1206</v>
      </c>
      <c r="C1205">
        <v>0.25</v>
      </c>
    </row>
    <row r="1206" spans="1:3">
      <c r="A1206" t="str">
        <f>"301325"</f>
        <v>301325</v>
      </c>
      <c r="B1206" t="s">
        <v>1207</v>
      </c>
      <c r="C1206">
        <v>0.25</v>
      </c>
    </row>
    <row r="1207" spans="1:3">
      <c r="A1207" t="str">
        <f>"301419"</f>
        <v>301419</v>
      </c>
      <c r="B1207" t="s">
        <v>1208</v>
      </c>
      <c r="C1207">
        <v>0.25</v>
      </c>
    </row>
    <row r="1208" spans="1:3">
      <c r="A1208" t="str">
        <f>"301309"</f>
        <v>301309</v>
      </c>
      <c r="B1208" t="s">
        <v>1209</v>
      </c>
      <c r="C1208">
        <v>0.25</v>
      </c>
    </row>
    <row r="1209" spans="1:3">
      <c r="A1209" t="str">
        <f>"301004"</f>
        <v>301004</v>
      </c>
      <c r="B1209" t="s">
        <v>1210</v>
      </c>
      <c r="C1209">
        <v>0.25</v>
      </c>
    </row>
    <row r="1210" spans="1:3">
      <c r="A1210" t="str">
        <f>"301322"</f>
        <v>301322</v>
      </c>
      <c r="B1210" t="s">
        <v>1211</v>
      </c>
      <c r="C1210">
        <v>0.25</v>
      </c>
    </row>
    <row r="1211" spans="1:3">
      <c r="A1211" t="str">
        <f>"300915"</f>
        <v>300915</v>
      </c>
      <c r="B1211" t="s">
        <v>1212</v>
      </c>
      <c r="C1211">
        <v>0.25</v>
      </c>
    </row>
    <row r="1212" spans="1:3">
      <c r="A1212" t="str">
        <f>"301337"</f>
        <v>301337</v>
      </c>
      <c r="B1212" t="s">
        <v>1213</v>
      </c>
      <c r="C1212">
        <v>0.25</v>
      </c>
    </row>
    <row r="1213" spans="1:3">
      <c r="A1213" t="str">
        <f>"301008"</f>
        <v>301008</v>
      </c>
      <c r="B1213" t="s">
        <v>1214</v>
      </c>
      <c r="C1213">
        <v>0.25</v>
      </c>
    </row>
    <row r="1214" spans="1:3">
      <c r="A1214" t="str">
        <f>"301209"</f>
        <v>301209</v>
      </c>
      <c r="B1214" t="s">
        <v>1215</v>
      </c>
      <c r="C1214">
        <v>0.25</v>
      </c>
    </row>
    <row r="1215" spans="1:3">
      <c r="A1215" t="str">
        <f>"301230"</f>
        <v>301230</v>
      </c>
      <c r="B1215" t="s">
        <v>1216</v>
      </c>
      <c r="C1215">
        <v>0.24</v>
      </c>
    </row>
    <row r="1216" spans="1:3">
      <c r="A1216" t="str">
        <f>"301362"</f>
        <v>301362</v>
      </c>
      <c r="B1216" t="s">
        <v>1217</v>
      </c>
      <c r="C1216">
        <v>0.24</v>
      </c>
    </row>
    <row r="1217" spans="1:3">
      <c r="A1217" t="str">
        <f>"301345"</f>
        <v>301345</v>
      </c>
      <c r="B1217" t="s">
        <v>1218</v>
      </c>
      <c r="C1217">
        <v>0.24</v>
      </c>
    </row>
    <row r="1218" spans="1:3">
      <c r="A1218" t="str">
        <f>"301290"</f>
        <v>301290</v>
      </c>
      <c r="B1218" t="s">
        <v>1219</v>
      </c>
      <c r="C1218">
        <v>0.24</v>
      </c>
    </row>
    <row r="1219" spans="1:3">
      <c r="A1219" t="str">
        <f>"301023"</f>
        <v>301023</v>
      </c>
      <c r="B1219" t="s">
        <v>1220</v>
      </c>
      <c r="C1219">
        <v>0.24</v>
      </c>
    </row>
    <row r="1220" spans="1:3">
      <c r="A1220" t="str">
        <f>"301397"</f>
        <v>301397</v>
      </c>
      <c r="B1220" t="s">
        <v>1221</v>
      </c>
      <c r="C1220">
        <v>0.24</v>
      </c>
    </row>
    <row r="1221" spans="1:3">
      <c r="A1221" t="str">
        <f>"301170"</f>
        <v>301170</v>
      </c>
      <c r="B1221" t="s">
        <v>1222</v>
      </c>
      <c r="C1221">
        <v>0.24</v>
      </c>
    </row>
    <row r="1222" spans="1:3">
      <c r="A1222" t="str">
        <f>"301515"</f>
        <v>301515</v>
      </c>
      <c r="B1222" t="s">
        <v>1223</v>
      </c>
      <c r="C1222">
        <v>0.24</v>
      </c>
    </row>
    <row r="1223" spans="1:3">
      <c r="A1223" t="str">
        <f>"301225"</f>
        <v>301225</v>
      </c>
      <c r="B1223" t="s">
        <v>1224</v>
      </c>
      <c r="C1223">
        <v>0.24</v>
      </c>
    </row>
    <row r="1224" spans="1:3">
      <c r="A1224" t="str">
        <f>"301280"</f>
        <v>301280</v>
      </c>
      <c r="B1224" t="s">
        <v>1225</v>
      </c>
      <c r="C1224">
        <v>0.23</v>
      </c>
    </row>
    <row r="1225" spans="1:3">
      <c r="A1225" t="str">
        <f>"301110"</f>
        <v>301110</v>
      </c>
      <c r="B1225" t="s">
        <v>1226</v>
      </c>
      <c r="C1225">
        <v>0.23</v>
      </c>
    </row>
    <row r="1226" spans="1:3">
      <c r="A1226" t="str">
        <f>"301428"</f>
        <v>301428</v>
      </c>
      <c r="B1226" t="s">
        <v>1227</v>
      </c>
      <c r="C1226">
        <v>0.23</v>
      </c>
    </row>
    <row r="1227" spans="1:3">
      <c r="A1227" t="str">
        <f>"301393"</f>
        <v>301393</v>
      </c>
      <c r="B1227" t="s">
        <v>1228</v>
      </c>
      <c r="C1227">
        <v>0.23</v>
      </c>
    </row>
    <row r="1228" spans="1:3">
      <c r="A1228" t="str">
        <f>"301323"</f>
        <v>301323</v>
      </c>
      <c r="B1228" t="s">
        <v>1229</v>
      </c>
      <c r="C1228">
        <v>0.23</v>
      </c>
    </row>
    <row r="1229" spans="1:3">
      <c r="A1229" t="str">
        <f>"301053"</f>
        <v>301053</v>
      </c>
      <c r="B1229" t="s">
        <v>1230</v>
      </c>
      <c r="C1229">
        <v>0.23</v>
      </c>
    </row>
    <row r="1230" spans="1:3">
      <c r="A1230" t="str">
        <f>"301131"</f>
        <v>301131</v>
      </c>
      <c r="B1230" t="s">
        <v>1231</v>
      </c>
      <c r="C1230">
        <v>0.23</v>
      </c>
    </row>
    <row r="1231" spans="1:3">
      <c r="A1231" t="str">
        <f>"301227"</f>
        <v>301227</v>
      </c>
      <c r="B1231" t="s">
        <v>1232</v>
      </c>
      <c r="C1231">
        <v>0.22</v>
      </c>
    </row>
    <row r="1232" spans="1:3">
      <c r="A1232" t="str">
        <f>"301525"</f>
        <v>301525</v>
      </c>
      <c r="B1232" t="s">
        <v>1233</v>
      </c>
      <c r="C1232">
        <v>0.22</v>
      </c>
    </row>
    <row r="1233" spans="1:3">
      <c r="A1233" t="str">
        <f>"301310"</f>
        <v>301310</v>
      </c>
      <c r="B1233" t="s">
        <v>1234</v>
      </c>
      <c r="C1233">
        <v>0.22</v>
      </c>
    </row>
    <row r="1234" spans="1:3">
      <c r="A1234" t="str">
        <f>"301191"</f>
        <v>301191</v>
      </c>
      <c r="B1234" t="s">
        <v>1235</v>
      </c>
      <c r="C1234">
        <v>0.22</v>
      </c>
    </row>
    <row r="1235" spans="1:3">
      <c r="A1235" t="str">
        <f>"301533"</f>
        <v>301533</v>
      </c>
      <c r="B1235" t="s">
        <v>1236</v>
      </c>
      <c r="C1235">
        <v>0.22</v>
      </c>
    </row>
    <row r="1236" spans="1:3">
      <c r="A1236" t="str">
        <f>"301186"</f>
        <v>301186</v>
      </c>
      <c r="B1236" t="s">
        <v>1237</v>
      </c>
      <c r="C1236">
        <v>0.22</v>
      </c>
    </row>
    <row r="1237" spans="1:3">
      <c r="A1237" t="str">
        <f>"301359"</f>
        <v>301359</v>
      </c>
      <c r="B1237" t="s">
        <v>1238</v>
      </c>
      <c r="C1237">
        <v>0.21</v>
      </c>
    </row>
    <row r="1238" spans="1:3">
      <c r="A1238" t="str">
        <f>"301231"</f>
        <v>301231</v>
      </c>
      <c r="B1238" t="s">
        <v>1239</v>
      </c>
      <c r="C1238">
        <v>0.21</v>
      </c>
    </row>
    <row r="1239" spans="1:3">
      <c r="A1239" t="str">
        <f>"301107"</f>
        <v>301107</v>
      </c>
      <c r="B1239" t="s">
        <v>1240</v>
      </c>
      <c r="C1239">
        <v>0.21</v>
      </c>
    </row>
    <row r="1240" spans="1:3">
      <c r="A1240" t="str">
        <f>"301399"</f>
        <v>301399</v>
      </c>
      <c r="B1240" t="s">
        <v>1241</v>
      </c>
      <c r="C1240">
        <v>0.21</v>
      </c>
    </row>
    <row r="1241" spans="1:3">
      <c r="A1241" t="str">
        <f>"301315"</f>
        <v>301315</v>
      </c>
      <c r="B1241" t="s">
        <v>1242</v>
      </c>
      <c r="C1241">
        <v>0.21</v>
      </c>
    </row>
    <row r="1242" spans="1:3">
      <c r="A1242" t="str">
        <f>"301106"</f>
        <v>301106</v>
      </c>
      <c r="B1242" t="s">
        <v>1243</v>
      </c>
      <c r="C1242">
        <v>0.21</v>
      </c>
    </row>
    <row r="1243" spans="1:3">
      <c r="A1243" t="str">
        <f>"301469"</f>
        <v>301469</v>
      </c>
      <c r="B1243" t="s">
        <v>1244</v>
      </c>
      <c r="C1243">
        <v>0.21</v>
      </c>
    </row>
    <row r="1244" spans="1:3">
      <c r="A1244" t="str">
        <f>"301509"</f>
        <v>301509</v>
      </c>
      <c r="B1244" t="s">
        <v>1245</v>
      </c>
      <c r="C1244">
        <v>0.2</v>
      </c>
    </row>
    <row r="1245" spans="1:3">
      <c r="A1245" t="str">
        <f>"301141"</f>
        <v>301141</v>
      </c>
      <c r="B1245" t="s">
        <v>1246</v>
      </c>
      <c r="C1245">
        <v>0.2</v>
      </c>
    </row>
    <row r="1246" spans="1:3">
      <c r="A1246" t="str">
        <f>"301270"</f>
        <v>301270</v>
      </c>
      <c r="B1246" t="s">
        <v>1247</v>
      </c>
      <c r="C1246">
        <v>0.2</v>
      </c>
    </row>
    <row r="1247" spans="1:3">
      <c r="A1247" t="str">
        <f>"301503"</f>
        <v>301503</v>
      </c>
      <c r="B1247" t="s">
        <v>1248</v>
      </c>
      <c r="C1247">
        <v>0.2</v>
      </c>
    </row>
    <row r="1248" spans="1:3">
      <c r="A1248" t="str">
        <f>"301448"</f>
        <v>301448</v>
      </c>
      <c r="B1248" t="s">
        <v>1249</v>
      </c>
      <c r="C1248">
        <v>0.2</v>
      </c>
    </row>
    <row r="1249" spans="1:3">
      <c r="A1249" t="str">
        <f>"301446"</f>
        <v>301446</v>
      </c>
      <c r="B1249" t="s">
        <v>1250</v>
      </c>
      <c r="C1249">
        <v>0.2</v>
      </c>
    </row>
    <row r="1250" spans="1:3">
      <c r="A1250" t="str">
        <f>"301283"</f>
        <v>301283</v>
      </c>
      <c r="B1250" t="s">
        <v>1251</v>
      </c>
      <c r="C1250">
        <v>0.2</v>
      </c>
    </row>
    <row r="1251" spans="1:3">
      <c r="A1251" t="str">
        <f>"301252"</f>
        <v>301252</v>
      </c>
      <c r="B1251" t="s">
        <v>1252</v>
      </c>
      <c r="C1251">
        <v>0.2</v>
      </c>
    </row>
    <row r="1252" spans="1:3">
      <c r="A1252" t="str">
        <f>"300969"</f>
        <v>300969</v>
      </c>
      <c r="B1252" t="s">
        <v>1253</v>
      </c>
      <c r="C1252">
        <v>0.2</v>
      </c>
    </row>
    <row r="1253" spans="1:3">
      <c r="A1253" t="str">
        <f>"301488"</f>
        <v>301488</v>
      </c>
      <c r="B1253" t="s">
        <v>1254</v>
      </c>
      <c r="C1253">
        <v>0.2</v>
      </c>
    </row>
    <row r="1254" spans="1:3">
      <c r="A1254" t="str">
        <f>"301261"</f>
        <v>301261</v>
      </c>
      <c r="B1254" t="s">
        <v>1255</v>
      </c>
      <c r="C1254">
        <v>0.2</v>
      </c>
    </row>
    <row r="1255" spans="1:3">
      <c r="A1255" t="str">
        <f>"301505"</f>
        <v>301505</v>
      </c>
      <c r="B1255" t="s">
        <v>1256</v>
      </c>
      <c r="C1255">
        <v>0.2</v>
      </c>
    </row>
    <row r="1256" spans="1:3">
      <c r="A1256" t="str">
        <f>"301398"</f>
        <v>301398</v>
      </c>
      <c r="B1256" t="s">
        <v>1257</v>
      </c>
      <c r="C1256">
        <v>0.19</v>
      </c>
    </row>
    <row r="1257" spans="1:3">
      <c r="A1257" t="str">
        <f>"301353"</f>
        <v>301353</v>
      </c>
      <c r="B1257" t="s">
        <v>1258</v>
      </c>
      <c r="C1257">
        <v>0.19</v>
      </c>
    </row>
    <row r="1258" spans="1:3">
      <c r="A1258" t="str">
        <f>"301113"</f>
        <v>301113</v>
      </c>
      <c r="B1258" t="s">
        <v>1259</v>
      </c>
      <c r="C1258">
        <v>0.18</v>
      </c>
    </row>
    <row r="1259" spans="1:3">
      <c r="A1259" t="str">
        <f>"301233"</f>
        <v>301233</v>
      </c>
      <c r="B1259" t="s">
        <v>1260</v>
      </c>
      <c r="C1259">
        <v>0.18</v>
      </c>
    </row>
    <row r="1260" spans="1:3">
      <c r="A1260" t="str">
        <f>"301234"</f>
        <v>301234</v>
      </c>
      <c r="B1260" t="s">
        <v>1261</v>
      </c>
      <c r="C1260">
        <v>0.18</v>
      </c>
    </row>
    <row r="1261" spans="1:3">
      <c r="A1261" t="str">
        <f>"301097"</f>
        <v>301097</v>
      </c>
      <c r="B1261" t="s">
        <v>1262</v>
      </c>
      <c r="C1261">
        <v>0.18</v>
      </c>
    </row>
    <row r="1262" spans="1:3">
      <c r="A1262" t="str">
        <f>"301043"</f>
        <v>301043</v>
      </c>
      <c r="B1262" t="s">
        <v>1263</v>
      </c>
      <c r="C1262">
        <v>0.18</v>
      </c>
    </row>
    <row r="1263" spans="1:3">
      <c r="A1263" t="str">
        <f>"301273"</f>
        <v>301273</v>
      </c>
      <c r="B1263" t="s">
        <v>1264</v>
      </c>
      <c r="C1263">
        <v>0.18</v>
      </c>
    </row>
    <row r="1264" spans="1:3">
      <c r="A1264" t="str">
        <f>"301024"</f>
        <v>301024</v>
      </c>
      <c r="B1264" t="s">
        <v>1265</v>
      </c>
      <c r="C1264">
        <v>0.18</v>
      </c>
    </row>
    <row r="1265" spans="1:3">
      <c r="A1265" t="str">
        <f>"301387"</f>
        <v>301387</v>
      </c>
      <c r="B1265" t="s">
        <v>1266</v>
      </c>
      <c r="C1265">
        <v>0.18</v>
      </c>
    </row>
    <row r="1266" spans="1:3">
      <c r="A1266" t="str">
        <f>"301331"</f>
        <v>301331</v>
      </c>
      <c r="B1266" t="s">
        <v>1267</v>
      </c>
      <c r="C1266">
        <v>0.18</v>
      </c>
    </row>
    <row r="1267" spans="1:3">
      <c r="A1267" t="str">
        <f>"300804"</f>
        <v>300804</v>
      </c>
      <c r="B1267" t="s">
        <v>1268</v>
      </c>
      <c r="C1267">
        <v>0.18</v>
      </c>
    </row>
    <row r="1268" spans="1:3">
      <c r="A1268" t="str">
        <f>"301369"</f>
        <v>301369</v>
      </c>
      <c r="B1268" t="s">
        <v>1269</v>
      </c>
      <c r="C1268">
        <v>0.17</v>
      </c>
    </row>
    <row r="1269" spans="1:3">
      <c r="A1269" t="str">
        <f>"301418"</f>
        <v>301418</v>
      </c>
      <c r="B1269" t="s">
        <v>1270</v>
      </c>
      <c r="C1269">
        <v>0.17</v>
      </c>
    </row>
    <row r="1270" spans="1:3">
      <c r="A1270" t="str">
        <f>"301378"</f>
        <v>301378</v>
      </c>
      <c r="B1270" t="s">
        <v>1271</v>
      </c>
      <c r="C1270">
        <v>0.17</v>
      </c>
    </row>
    <row r="1271" spans="1:3">
      <c r="A1271" t="str">
        <f>"300904"</f>
        <v>300904</v>
      </c>
      <c r="B1271" t="s">
        <v>1272</v>
      </c>
      <c r="C1271">
        <v>0.17</v>
      </c>
    </row>
    <row r="1272" spans="1:3">
      <c r="A1272" t="str">
        <f>"301203"</f>
        <v>301203</v>
      </c>
      <c r="B1272" t="s">
        <v>1273</v>
      </c>
      <c r="C1272">
        <v>0.17</v>
      </c>
    </row>
    <row r="1273" spans="1:3">
      <c r="A1273" t="str">
        <f>"301295"</f>
        <v>301295</v>
      </c>
      <c r="B1273" t="s">
        <v>1274</v>
      </c>
      <c r="C1273">
        <v>0.17</v>
      </c>
    </row>
    <row r="1274" spans="1:3">
      <c r="A1274" t="str">
        <f>"300949"</f>
        <v>300949</v>
      </c>
      <c r="B1274" t="s">
        <v>1275</v>
      </c>
      <c r="C1274">
        <v>0.17</v>
      </c>
    </row>
    <row r="1275" spans="1:3">
      <c r="A1275" t="str">
        <f>"301380"</f>
        <v>301380</v>
      </c>
      <c r="B1275" t="s">
        <v>1276</v>
      </c>
      <c r="C1275">
        <v>0.17</v>
      </c>
    </row>
    <row r="1276" spans="1:3">
      <c r="A1276" t="str">
        <f>"301326"</f>
        <v>301326</v>
      </c>
      <c r="B1276" t="s">
        <v>1277</v>
      </c>
      <c r="C1276">
        <v>0.17</v>
      </c>
    </row>
    <row r="1277" spans="1:3">
      <c r="A1277" t="str">
        <f>"301312"</f>
        <v>301312</v>
      </c>
      <c r="B1277" t="s">
        <v>1278</v>
      </c>
      <c r="C1277">
        <v>0.17</v>
      </c>
    </row>
    <row r="1278" spans="1:3">
      <c r="A1278" t="str">
        <f>"300844"</f>
        <v>300844</v>
      </c>
      <c r="B1278" t="s">
        <v>1279</v>
      </c>
      <c r="C1278">
        <v>0.17</v>
      </c>
    </row>
    <row r="1279" spans="1:3">
      <c r="A1279" t="str">
        <f>"301287"</f>
        <v>301287</v>
      </c>
      <c r="B1279" t="s">
        <v>1280</v>
      </c>
      <c r="C1279">
        <v>0.17</v>
      </c>
    </row>
    <row r="1280" spans="1:3">
      <c r="A1280" t="str">
        <f>"301210"</f>
        <v>301210</v>
      </c>
      <c r="B1280" t="s">
        <v>1281</v>
      </c>
      <c r="C1280">
        <v>0.16</v>
      </c>
    </row>
    <row r="1281" spans="1:3">
      <c r="A1281" t="str">
        <f>"300965"</f>
        <v>300965</v>
      </c>
      <c r="B1281" t="s">
        <v>1282</v>
      </c>
      <c r="C1281">
        <v>0.16</v>
      </c>
    </row>
    <row r="1282" spans="1:3">
      <c r="A1282" t="str">
        <f>"301372"</f>
        <v>301372</v>
      </c>
      <c r="B1282" t="s">
        <v>1283</v>
      </c>
      <c r="C1282">
        <v>0.16</v>
      </c>
    </row>
    <row r="1283" spans="1:3">
      <c r="A1283" t="str">
        <f>"301357"</f>
        <v>301357</v>
      </c>
      <c r="B1283" t="s">
        <v>1284</v>
      </c>
      <c r="C1283">
        <v>0.16</v>
      </c>
    </row>
    <row r="1284" spans="1:3">
      <c r="A1284" t="str">
        <f>"301391"</f>
        <v>301391</v>
      </c>
      <c r="B1284" t="s">
        <v>1285</v>
      </c>
      <c r="C1284">
        <v>0.16</v>
      </c>
    </row>
    <row r="1285" spans="1:3">
      <c r="A1285" t="str">
        <f>"301367"</f>
        <v>301367</v>
      </c>
      <c r="B1285" t="s">
        <v>1286</v>
      </c>
      <c r="C1285">
        <v>0.16</v>
      </c>
    </row>
    <row r="1286" spans="1:3">
      <c r="A1286" t="str">
        <f>"301390"</f>
        <v>301390</v>
      </c>
      <c r="B1286" t="s">
        <v>1287</v>
      </c>
      <c r="C1286">
        <v>0.15</v>
      </c>
    </row>
    <row r="1287" spans="1:3">
      <c r="A1287" t="str">
        <f>"301299"</f>
        <v>301299</v>
      </c>
      <c r="B1287" t="s">
        <v>1288</v>
      </c>
      <c r="C1287">
        <v>0.15</v>
      </c>
    </row>
    <row r="1288" spans="1:3">
      <c r="A1288" t="str">
        <f>"301319"</f>
        <v>301319</v>
      </c>
      <c r="B1288" t="s">
        <v>1289</v>
      </c>
      <c r="C1288">
        <v>0.15</v>
      </c>
    </row>
    <row r="1289" spans="1:3">
      <c r="A1289" t="str">
        <f>"301157"</f>
        <v>301157</v>
      </c>
      <c r="B1289" t="s">
        <v>1290</v>
      </c>
      <c r="C1289">
        <v>0.14</v>
      </c>
    </row>
    <row r="1290" spans="1:3">
      <c r="A1290" t="str">
        <f>"301528"</f>
        <v>301528</v>
      </c>
      <c r="B1290" t="s">
        <v>1291</v>
      </c>
      <c r="C1290">
        <v>0.14</v>
      </c>
    </row>
    <row r="1291" spans="1:3">
      <c r="A1291" t="str">
        <f>"301272"</f>
        <v>301272</v>
      </c>
      <c r="B1291" t="s">
        <v>1292</v>
      </c>
      <c r="C1291">
        <v>0.14</v>
      </c>
    </row>
    <row r="1292" spans="1:3">
      <c r="A1292" t="str">
        <f>"301314"</f>
        <v>301314</v>
      </c>
      <c r="B1292" t="s">
        <v>1293</v>
      </c>
      <c r="C1292">
        <v>0.14</v>
      </c>
    </row>
    <row r="1293" spans="1:3">
      <c r="A1293" t="str">
        <f>"301512"</f>
        <v>301512</v>
      </c>
      <c r="B1293" t="s">
        <v>1294</v>
      </c>
      <c r="C1293">
        <v>0.13</v>
      </c>
    </row>
    <row r="1294" spans="1:3">
      <c r="A1294" t="str">
        <f>"301232"</f>
        <v>301232</v>
      </c>
      <c r="B1294" t="s">
        <v>1295</v>
      </c>
      <c r="C1294">
        <v>0.13</v>
      </c>
    </row>
    <row r="1295" spans="1:3">
      <c r="A1295" t="str">
        <f>"301105"</f>
        <v>301105</v>
      </c>
      <c r="B1295" t="s">
        <v>1296</v>
      </c>
      <c r="C1295">
        <v>0.12</v>
      </c>
    </row>
    <row r="1296" spans="1:3">
      <c r="A1296" t="str">
        <f>"301360"</f>
        <v>301360</v>
      </c>
      <c r="B1296" t="s">
        <v>1297</v>
      </c>
      <c r="C1296">
        <v>0.12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创业板20230903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jcl10086</cp:lastModifiedBy>
  <dcterms:created xsi:type="dcterms:W3CDTF">2023-09-03T11:48:21Z</dcterms:created>
  <dcterms:modified xsi:type="dcterms:W3CDTF">2023-09-03T11:49:36Z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36747DA241894D53A93C35238B398DC8_13</vt:lpwstr>
  </property>
  <property fmtid="{D5CDD505-2E9C-101B-9397-08002B2CF9AE}" pid="3" name="KSOProductBuildVer">
    <vt:lpwstr>2052-12.1.0.15120</vt:lpwstr>
  </property>
</Properties>
</file>