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 unidad\Geología\Maestría Geofísica\Fundamentos de geofísica\Segundo Entregable\"/>
    </mc:Choice>
  </mc:AlternateContent>
  <xr:revisionPtr revIDLastSave="0" documentId="13_ncr:1_{73640773-F9B6-4BEA-B13C-1208BB09DA8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C" sheetId="1" r:id="rId1"/>
    <sheet name="Hoja2" sheetId="3" state="hidden" r:id="rId2"/>
    <sheet name="Coordenadas" sheetId="2" r:id="rId3"/>
    <sheet name="Correcciones y Cortes" sheetId="4" r:id="rId4"/>
  </sheets>
  <externalReferences>
    <externalReference r:id="rId5"/>
  </externalReferences>
  <definedNames>
    <definedName name="_xlnm._FilterDatabase" localSheetId="1" hidden="1">Hoja2!$F$3:$F$4</definedName>
    <definedName name="_xlnm._FilterDatabase" localSheetId="0" hidden="1">QC!$A$3:$P$118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4" l="1"/>
  <c r="J28" i="4" s="1"/>
  <c r="E28" i="4"/>
  <c r="K28" i="4" s="1"/>
  <c r="J27" i="4"/>
  <c r="I27" i="4"/>
  <c r="E27" i="4"/>
  <c r="K27" i="4" s="1"/>
  <c r="K26" i="4"/>
  <c r="J26" i="4"/>
  <c r="L26" i="4" s="1"/>
  <c r="M26" i="4" s="1"/>
  <c r="I26" i="4"/>
  <c r="E26" i="4"/>
  <c r="J25" i="4"/>
  <c r="I25" i="4"/>
  <c r="E25" i="4"/>
  <c r="K25" i="4" s="1"/>
  <c r="I24" i="4"/>
  <c r="J24" i="4" s="1"/>
  <c r="L24" i="4" s="1"/>
  <c r="M24" i="4" s="1"/>
  <c r="E24" i="4"/>
  <c r="K24" i="4" s="1"/>
  <c r="J23" i="4"/>
  <c r="I23" i="4"/>
  <c r="E23" i="4"/>
  <c r="K23" i="4" s="1"/>
  <c r="L23" i="4" s="1"/>
  <c r="M23" i="4" s="1"/>
  <c r="J22" i="4"/>
  <c r="I22" i="4"/>
  <c r="E22" i="4"/>
  <c r="K22" i="4" s="1"/>
  <c r="L22" i="4" s="1"/>
  <c r="M22" i="4" s="1"/>
  <c r="I21" i="4"/>
  <c r="J21" i="4" s="1"/>
  <c r="E21" i="4"/>
  <c r="K21" i="4" s="1"/>
  <c r="J20" i="4"/>
  <c r="I20" i="4"/>
  <c r="E20" i="4"/>
  <c r="K20" i="4" s="1"/>
  <c r="L20" i="4" s="1"/>
  <c r="M20" i="4" s="1"/>
  <c r="J19" i="4"/>
  <c r="I19" i="4"/>
  <c r="E19" i="4"/>
  <c r="K19" i="4" s="1"/>
  <c r="K18" i="4"/>
  <c r="J18" i="4"/>
  <c r="L18" i="4" s="1"/>
  <c r="M18" i="4" s="1"/>
  <c r="I18" i="4"/>
  <c r="E18" i="4"/>
  <c r="J17" i="4"/>
  <c r="I17" i="4"/>
  <c r="E17" i="4"/>
  <c r="K17" i="4" s="1"/>
  <c r="I16" i="4"/>
  <c r="J16" i="4" s="1"/>
  <c r="E16" i="4"/>
  <c r="K16" i="4" s="1"/>
  <c r="J15" i="4"/>
  <c r="I15" i="4"/>
  <c r="E15" i="4"/>
  <c r="K15" i="4" s="1"/>
  <c r="L15" i="4" s="1"/>
  <c r="M15" i="4" s="1"/>
  <c r="J14" i="4"/>
  <c r="I14" i="4"/>
  <c r="E14" i="4"/>
  <c r="K14" i="4" s="1"/>
  <c r="L14" i="4" s="1"/>
  <c r="M14" i="4" s="1"/>
  <c r="I13" i="4"/>
  <c r="J13" i="4" s="1"/>
  <c r="E13" i="4"/>
  <c r="K13" i="4" s="1"/>
  <c r="J12" i="4"/>
  <c r="I12" i="4"/>
  <c r="E12" i="4"/>
  <c r="K12" i="4" s="1"/>
  <c r="L12" i="4" s="1"/>
  <c r="M12" i="4" s="1"/>
  <c r="J11" i="4"/>
  <c r="I11" i="4"/>
  <c r="E11" i="4"/>
  <c r="K11" i="4" s="1"/>
  <c r="K10" i="4"/>
  <c r="J10" i="4"/>
  <c r="L10" i="4" s="1"/>
  <c r="M10" i="4" s="1"/>
  <c r="I10" i="4"/>
  <c r="E10" i="4"/>
  <c r="U113" i="1"/>
  <c r="D115" i="1"/>
  <c r="T115" i="1"/>
  <c r="U46" i="1"/>
  <c r="U95" i="1"/>
  <c r="U101" i="1"/>
  <c r="U107" i="1"/>
  <c r="U89" i="1"/>
  <c r="U82" i="1"/>
  <c r="U10" i="1"/>
  <c r="U16" i="1"/>
  <c r="U22" i="1"/>
  <c r="U28" i="1"/>
  <c r="U34" i="1"/>
  <c r="U40" i="1"/>
  <c r="U52" i="1"/>
  <c r="U58" i="1"/>
  <c r="U64" i="1"/>
  <c r="U70" i="1"/>
  <c r="U76" i="1"/>
  <c r="U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6" i="1"/>
  <c r="T117" i="1"/>
  <c r="T118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4" i="1"/>
  <c r="N122" i="1"/>
  <c r="N121" i="1"/>
  <c r="M121" i="1"/>
  <c r="M122" i="1"/>
  <c r="L122" i="1"/>
  <c r="L12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4" i="1"/>
  <c r="Q95" i="1"/>
  <c r="Q101" i="1"/>
  <c r="Q107" i="1"/>
  <c r="Q113" i="1"/>
  <c r="Q89" i="1"/>
  <c r="Q82" i="1"/>
  <c r="Q76" i="1"/>
  <c r="Q16" i="1"/>
  <c r="Q22" i="1"/>
  <c r="Q28" i="1"/>
  <c r="Q34" i="1"/>
  <c r="Q40" i="1"/>
  <c r="Q46" i="1"/>
  <c r="Q52" i="1"/>
  <c r="Q58" i="1"/>
  <c r="Q64" i="1"/>
  <c r="Q70" i="1"/>
  <c r="Q10" i="1"/>
  <c r="Q4" i="1"/>
  <c r="Y4" i="1"/>
  <c r="L13" i="4" l="1"/>
  <c r="M13" i="4" s="1"/>
  <c r="L19" i="4"/>
  <c r="M19" i="4" s="1"/>
  <c r="L25" i="4"/>
  <c r="M25" i="4" s="1"/>
  <c r="L21" i="4"/>
  <c r="M21" i="4" s="1"/>
  <c r="L16" i="4"/>
  <c r="M16" i="4" s="1"/>
  <c r="L27" i="4"/>
  <c r="M27" i="4" s="1"/>
  <c r="L11" i="4"/>
  <c r="M11" i="4" s="1"/>
  <c r="L17" i="4"/>
  <c r="M17" i="4" s="1"/>
  <c r="L28" i="4"/>
  <c r="M28" i="4" s="1"/>
</calcChain>
</file>

<file path=xl/sharedStrings.xml><?xml version="1.0" encoding="utf-8"?>
<sst xmlns="http://schemas.openxmlformats.org/spreadsheetml/2006/main" count="232" uniqueCount="227">
  <si>
    <r>
      <rPr>
        <b/>
        <sz val="12"/>
        <rFont val="Times New Roman"/>
        <family val="1"/>
      </rPr>
      <t>Anexo A</t>
    </r>
  </si>
  <si>
    <r>
      <rPr>
        <sz val="12"/>
        <rFont val="Times New Roman"/>
        <family val="1"/>
      </rPr>
      <t>Tabla A.1. Datos crudos</t>
    </r>
  </si>
  <si>
    <r>
      <rPr>
        <b/>
        <sz val="8"/>
        <rFont val="Times New Roman"/>
        <family val="1"/>
      </rPr>
      <t>/Station</t>
    </r>
  </si>
  <si>
    <r>
      <rPr>
        <b/>
        <sz val="8"/>
        <rFont val="Times New Roman"/>
        <family val="1"/>
      </rPr>
      <t>Date</t>
    </r>
  </si>
  <si>
    <r>
      <rPr>
        <b/>
        <sz val="8"/>
        <rFont val="Times New Roman"/>
        <family val="1"/>
      </rPr>
      <t>Time</t>
    </r>
  </si>
  <si>
    <r>
      <rPr>
        <b/>
        <sz val="8"/>
        <rFont val="Times New Roman"/>
        <family val="1"/>
      </rPr>
      <t>CorrGrav</t>
    </r>
  </si>
  <si>
    <r>
      <rPr>
        <b/>
        <sz val="8"/>
        <rFont val="Times New Roman"/>
        <family val="1"/>
      </rPr>
      <t>Line</t>
    </r>
  </si>
  <si>
    <r>
      <rPr>
        <b/>
        <sz val="8"/>
        <rFont val="Times New Roman"/>
        <family val="1"/>
      </rPr>
      <t>StdErr</t>
    </r>
  </si>
  <si>
    <r>
      <rPr>
        <b/>
        <sz val="8"/>
        <rFont val="Times New Roman"/>
        <family val="1"/>
      </rPr>
      <t>RawGrav</t>
    </r>
  </si>
  <si>
    <r>
      <rPr>
        <b/>
        <sz val="8"/>
        <rFont val="Times New Roman"/>
        <family val="1"/>
      </rPr>
      <t>X</t>
    </r>
  </si>
  <si>
    <r>
      <rPr>
        <b/>
        <sz val="8"/>
        <rFont val="Times New Roman"/>
        <family val="1"/>
      </rPr>
      <t>Y</t>
    </r>
  </si>
  <si>
    <r>
      <rPr>
        <b/>
        <sz val="8"/>
        <rFont val="Times New Roman"/>
        <family val="1"/>
      </rPr>
      <t>SensorTemp</t>
    </r>
  </si>
  <si>
    <r>
      <rPr>
        <b/>
        <sz val="8"/>
        <rFont val="Times New Roman"/>
        <family val="1"/>
      </rPr>
      <t>TideCorr</t>
    </r>
  </si>
  <si>
    <r>
      <rPr>
        <b/>
        <sz val="8"/>
        <rFont val="Times New Roman"/>
        <family val="1"/>
      </rPr>
      <t>TiltCorr</t>
    </r>
  </si>
  <si>
    <r>
      <rPr>
        <b/>
        <sz val="8"/>
        <rFont val="Times New Roman"/>
        <family val="1"/>
      </rPr>
      <t>TempCorr</t>
    </r>
  </si>
  <si>
    <t>DriftCorr (off)</t>
  </si>
  <si>
    <r>
      <rPr>
        <b/>
        <sz val="8"/>
        <rFont val="Times New Roman"/>
        <family val="1"/>
      </rPr>
      <t>CorreGrav</t>
    </r>
  </si>
  <si>
    <r>
      <rPr>
        <sz val="8"/>
        <rFont val="Times New Roman"/>
        <family val="1"/>
      </rPr>
      <t>15:44:07</t>
    </r>
  </si>
  <si>
    <r>
      <rPr>
        <sz val="8"/>
        <rFont val="Times New Roman"/>
        <family val="1"/>
      </rPr>
      <t>15:45:07</t>
    </r>
  </si>
  <si>
    <r>
      <rPr>
        <sz val="8"/>
        <rFont val="Times New Roman"/>
        <family val="1"/>
      </rPr>
      <t>15:46:07</t>
    </r>
  </si>
  <si>
    <r>
      <rPr>
        <sz val="8"/>
        <rFont val="Times New Roman"/>
        <family val="1"/>
      </rPr>
      <t>15:47:07</t>
    </r>
  </si>
  <si>
    <r>
      <rPr>
        <sz val="8"/>
        <rFont val="Times New Roman"/>
        <family val="1"/>
      </rPr>
      <t>15:48:07</t>
    </r>
  </si>
  <si>
    <r>
      <rPr>
        <sz val="8"/>
        <rFont val="Times New Roman"/>
        <family val="1"/>
      </rPr>
      <t>15:49:07</t>
    </r>
  </si>
  <si>
    <r>
      <rPr>
        <sz val="8"/>
        <rFont val="Times New Roman"/>
        <family val="1"/>
      </rPr>
      <t>16:28:07</t>
    </r>
  </si>
  <si>
    <r>
      <rPr>
        <sz val="8"/>
        <rFont val="Times New Roman"/>
        <family val="1"/>
      </rPr>
      <t>16:29:07</t>
    </r>
  </si>
  <si>
    <r>
      <rPr>
        <sz val="8"/>
        <rFont val="Times New Roman"/>
        <family val="1"/>
      </rPr>
      <t>16:30:07</t>
    </r>
  </si>
  <si>
    <r>
      <rPr>
        <sz val="8"/>
        <rFont val="Times New Roman"/>
        <family val="1"/>
      </rPr>
      <t>16:31:07</t>
    </r>
  </si>
  <si>
    <r>
      <rPr>
        <sz val="8"/>
        <rFont val="Times New Roman"/>
        <family val="1"/>
      </rPr>
      <t>16:32:07</t>
    </r>
  </si>
  <si>
    <r>
      <rPr>
        <sz val="8"/>
        <rFont val="Times New Roman"/>
        <family val="1"/>
      </rPr>
      <t>16:33:07</t>
    </r>
  </si>
  <si>
    <r>
      <rPr>
        <sz val="8"/>
        <rFont val="Times New Roman"/>
        <family val="1"/>
      </rPr>
      <t>16:45:44</t>
    </r>
  </si>
  <si>
    <r>
      <rPr>
        <sz val="8"/>
        <rFont val="Times New Roman"/>
        <family val="1"/>
      </rPr>
      <t>16:46:44</t>
    </r>
  </si>
  <si>
    <r>
      <rPr>
        <sz val="8"/>
        <rFont val="Times New Roman"/>
        <family val="1"/>
      </rPr>
      <t>16:47:44</t>
    </r>
  </si>
  <si>
    <r>
      <rPr>
        <sz val="8"/>
        <rFont val="Times New Roman"/>
        <family val="1"/>
      </rPr>
      <t>16:48:44</t>
    </r>
  </si>
  <si>
    <r>
      <rPr>
        <sz val="8"/>
        <rFont val="Times New Roman"/>
        <family val="1"/>
      </rPr>
      <t>16:49:44</t>
    </r>
  </si>
  <si>
    <r>
      <rPr>
        <sz val="8"/>
        <rFont val="Times New Roman"/>
        <family val="1"/>
      </rPr>
      <t>16:50:44</t>
    </r>
  </si>
  <si>
    <r>
      <rPr>
        <sz val="8"/>
        <rFont val="Times New Roman"/>
        <family val="1"/>
      </rPr>
      <t>16:59:02</t>
    </r>
  </si>
  <si>
    <r>
      <rPr>
        <sz val="8"/>
        <rFont val="Times New Roman"/>
        <family val="1"/>
      </rPr>
      <t>17:00:02</t>
    </r>
  </si>
  <si>
    <r>
      <rPr>
        <sz val="8"/>
        <rFont val="Times New Roman"/>
        <family val="1"/>
      </rPr>
      <t>17:01:02</t>
    </r>
  </si>
  <si>
    <r>
      <rPr>
        <sz val="8"/>
        <rFont val="Times New Roman"/>
        <family val="1"/>
      </rPr>
      <t>17:02:02</t>
    </r>
  </si>
  <si>
    <r>
      <rPr>
        <sz val="8"/>
        <rFont val="Times New Roman"/>
        <family val="1"/>
      </rPr>
      <t>17:03:02</t>
    </r>
  </si>
  <si>
    <r>
      <rPr>
        <sz val="8"/>
        <rFont val="Times New Roman"/>
        <family val="1"/>
      </rPr>
      <t>17:04:02</t>
    </r>
  </si>
  <si>
    <r>
      <rPr>
        <sz val="8"/>
        <rFont val="Times New Roman"/>
        <family val="1"/>
      </rPr>
      <t>17:10:38</t>
    </r>
  </si>
  <si>
    <r>
      <rPr>
        <sz val="8"/>
        <rFont val="Times New Roman"/>
        <family val="1"/>
      </rPr>
      <t>17:11:38</t>
    </r>
  </si>
  <si>
    <r>
      <rPr>
        <sz val="8"/>
        <rFont val="Times New Roman"/>
        <family val="1"/>
      </rPr>
      <t>17:12:38</t>
    </r>
  </si>
  <si>
    <r>
      <rPr>
        <sz val="8"/>
        <rFont val="Times New Roman"/>
        <family val="1"/>
      </rPr>
      <t>17:13:38</t>
    </r>
  </si>
  <si>
    <r>
      <rPr>
        <sz val="8"/>
        <rFont val="Times New Roman"/>
        <family val="1"/>
      </rPr>
      <t>17:14:38</t>
    </r>
  </si>
  <si>
    <r>
      <rPr>
        <sz val="8"/>
        <rFont val="Times New Roman"/>
        <family val="1"/>
      </rPr>
      <t>17:15:38</t>
    </r>
  </si>
  <si>
    <r>
      <rPr>
        <sz val="8"/>
        <rFont val="Times New Roman"/>
        <family val="1"/>
      </rPr>
      <t>17:23:34</t>
    </r>
  </si>
  <si>
    <r>
      <rPr>
        <sz val="8"/>
        <rFont val="Times New Roman"/>
        <family val="1"/>
      </rPr>
      <t>17:24:34</t>
    </r>
  </si>
  <si>
    <r>
      <rPr>
        <sz val="8"/>
        <rFont val="Times New Roman"/>
        <family val="1"/>
      </rPr>
      <t>17:25:34</t>
    </r>
  </si>
  <si>
    <r>
      <rPr>
        <sz val="8"/>
        <rFont val="Times New Roman"/>
        <family val="1"/>
      </rPr>
      <t>17:26:34</t>
    </r>
  </si>
  <si>
    <r>
      <rPr>
        <sz val="8"/>
        <rFont val="Times New Roman"/>
        <family val="1"/>
      </rPr>
      <t>17:27:34</t>
    </r>
  </si>
  <si>
    <r>
      <rPr>
        <sz val="8"/>
        <rFont val="Times New Roman"/>
        <family val="1"/>
      </rPr>
      <t>17:28:34</t>
    </r>
  </si>
  <si>
    <r>
      <rPr>
        <sz val="8"/>
        <rFont val="Times New Roman"/>
        <family val="1"/>
      </rPr>
      <t>17:37:23</t>
    </r>
  </si>
  <si>
    <r>
      <rPr>
        <sz val="8"/>
        <rFont val="Times New Roman"/>
        <family val="1"/>
      </rPr>
      <t>17:38:23</t>
    </r>
  </si>
  <si>
    <r>
      <rPr>
        <sz val="8"/>
        <rFont val="Times New Roman"/>
        <family val="1"/>
      </rPr>
      <t>17:39:23</t>
    </r>
  </si>
  <si>
    <r>
      <rPr>
        <sz val="8"/>
        <rFont val="Times New Roman"/>
        <family val="1"/>
      </rPr>
      <t>17:40:23</t>
    </r>
  </si>
  <si>
    <r>
      <rPr>
        <sz val="8"/>
        <rFont val="Times New Roman"/>
        <family val="1"/>
      </rPr>
      <t>17:41:23</t>
    </r>
  </si>
  <si>
    <r>
      <rPr>
        <sz val="8"/>
        <rFont val="Times New Roman"/>
        <family val="1"/>
      </rPr>
      <t>17:42:23</t>
    </r>
  </si>
  <si>
    <r>
      <rPr>
        <sz val="8"/>
        <rFont val="Times New Roman"/>
        <family val="1"/>
      </rPr>
      <t>17:50:59</t>
    </r>
  </si>
  <si>
    <r>
      <rPr>
        <sz val="8"/>
        <rFont val="Times New Roman"/>
        <family val="1"/>
      </rPr>
      <t>17:51:59</t>
    </r>
  </si>
  <si>
    <r>
      <rPr>
        <sz val="8"/>
        <rFont val="Times New Roman"/>
        <family val="1"/>
      </rPr>
      <t>17:52:59</t>
    </r>
  </si>
  <si>
    <r>
      <rPr>
        <sz val="8"/>
        <rFont val="Times New Roman"/>
        <family val="1"/>
      </rPr>
      <t>17:53:59</t>
    </r>
  </si>
  <si>
    <r>
      <rPr>
        <sz val="8"/>
        <rFont val="Times New Roman"/>
        <family val="1"/>
      </rPr>
      <t>17:54:59</t>
    </r>
  </si>
  <si>
    <r>
      <rPr>
        <sz val="8"/>
        <rFont val="Times New Roman"/>
        <family val="1"/>
      </rPr>
      <t>17:55:59</t>
    </r>
  </si>
  <si>
    <r>
      <rPr>
        <sz val="8"/>
        <rFont val="Times New Roman"/>
        <family val="1"/>
      </rPr>
      <t>18:00:09</t>
    </r>
  </si>
  <si>
    <r>
      <rPr>
        <sz val="8"/>
        <rFont val="Times New Roman"/>
        <family val="1"/>
      </rPr>
      <t>18:01:09</t>
    </r>
  </si>
  <si>
    <r>
      <rPr>
        <sz val="8"/>
        <rFont val="Times New Roman"/>
        <family val="1"/>
      </rPr>
      <t>18:02:09</t>
    </r>
  </si>
  <si>
    <r>
      <rPr>
        <sz val="8"/>
        <rFont val="Times New Roman"/>
        <family val="1"/>
      </rPr>
      <t>18:03:09</t>
    </r>
  </si>
  <si>
    <r>
      <rPr>
        <sz val="8"/>
        <rFont val="Times New Roman"/>
        <family val="1"/>
      </rPr>
      <t>18:04:09</t>
    </r>
  </si>
  <si>
    <r>
      <rPr>
        <sz val="8"/>
        <rFont val="Times New Roman"/>
        <family val="1"/>
      </rPr>
      <t>18:05:09</t>
    </r>
  </si>
  <si>
    <r>
      <rPr>
        <sz val="8"/>
        <rFont val="Times New Roman"/>
        <family val="1"/>
      </rPr>
      <t>18:16:31</t>
    </r>
  </si>
  <si>
    <r>
      <rPr>
        <sz val="8"/>
        <rFont val="Times New Roman"/>
        <family val="1"/>
      </rPr>
      <t>18:17:31</t>
    </r>
  </si>
  <si>
    <r>
      <rPr>
        <sz val="8"/>
        <rFont val="Times New Roman"/>
        <family val="1"/>
      </rPr>
      <t>18:18:31</t>
    </r>
  </si>
  <si>
    <r>
      <rPr>
        <sz val="8"/>
        <rFont val="Times New Roman"/>
        <family val="1"/>
      </rPr>
      <t>18:19:31</t>
    </r>
  </si>
  <si>
    <r>
      <rPr>
        <sz val="8"/>
        <rFont val="Times New Roman"/>
        <family val="1"/>
      </rPr>
      <t>18:20:31</t>
    </r>
  </si>
  <si>
    <r>
      <rPr>
        <sz val="8"/>
        <rFont val="Times New Roman"/>
        <family val="1"/>
      </rPr>
      <t>18:21:31</t>
    </r>
  </si>
  <si>
    <r>
      <rPr>
        <sz val="8"/>
        <rFont val="Times New Roman"/>
        <family val="1"/>
      </rPr>
      <t>18:47:19</t>
    </r>
  </si>
  <si>
    <r>
      <rPr>
        <sz val="8"/>
        <rFont val="Times New Roman"/>
        <family val="1"/>
      </rPr>
      <t>18:48:19</t>
    </r>
  </si>
  <si>
    <r>
      <rPr>
        <sz val="8"/>
        <rFont val="Times New Roman"/>
        <family val="1"/>
      </rPr>
      <t>18:49:19</t>
    </r>
  </si>
  <si>
    <r>
      <rPr>
        <sz val="8"/>
        <rFont val="Times New Roman"/>
        <family val="1"/>
      </rPr>
      <t>18:50:19</t>
    </r>
  </si>
  <si>
    <r>
      <rPr>
        <sz val="8"/>
        <rFont val="Times New Roman"/>
        <family val="1"/>
      </rPr>
      <t>18:51:19</t>
    </r>
  </si>
  <si>
    <r>
      <rPr>
        <sz val="8"/>
        <rFont val="Times New Roman"/>
        <family val="1"/>
      </rPr>
      <t>18:52:19</t>
    </r>
  </si>
  <si>
    <r>
      <rPr>
        <sz val="8"/>
        <rFont val="Times New Roman"/>
        <family val="1"/>
      </rPr>
      <t>19:24:55</t>
    </r>
  </si>
  <si>
    <r>
      <rPr>
        <sz val="8"/>
        <rFont val="Times New Roman"/>
        <family val="1"/>
      </rPr>
      <t>19:25:55</t>
    </r>
  </si>
  <si>
    <r>
      <rPr>
        <sz val="8"/>
        <rFont val="Times New Roman"/>
        <family val="1"/>
      </rPr>
      <t>19:26:55</t>
    </r>
  </si>
  <si>
    <r>
      <rPr>
        <sz val="8"/>
        <rFont val="Times New Roman"/>
        <family val="1"/>
      </rPr>
      <t>19:27:55</t>
    </r>
  </si>
  <si>
    <r>
      <rPr>
        <sz val="8"/>
        <rFont val="Times New Roman"/>
        <family val="1"/>
      </rPr>
      <t>19:28:55</t>
    </r>
  </si>
  <si>
    <r>
      <rPr>
        <sz val="8"/>
        <rFont val="Times New Roman"/>
        <family val="1"/>
      </rPr>
      <t>19:29:55</t>
    </r>
  </si>
  <si>
    <r>
      <rPr>
        <sz val="8"/>
        <rFont val="Times New Roman"/>
        <family val="1"/>
      </rPr>
      <t>19:48:33</t>
    </r>
  </si>
  <si>
    <r>
      <rPr>
        <sz val="8"/>
        <rFont val="Times New Roman"/>
        <family val="1"/>
      </rPr>
      <t>19:49:33</t>
    </r>
  </si>
  <si>
    <r>
      <rPr>
        <sz val="8"/>
        <rFont val="Times New Roman"/>
        <family val="1"/>
      </rPr>
      <t>19:50:33</t>
    </r>
  </si>
  <si>
    <r>
      <rPr>
        <sz val="8"/>
        <rFont val="Times New Roman"/>
        <family val="1"/>
      </rPr>
      <t>19:51:33</t>
    </r>
  </si>
  <si>
    <r>
      <rPr>
        <sz val="8"/>
        <rFont val="Times New Roman"/>
        <family val="1"/>
      </rPr>
      <t>19:52:33</t>
    </r>
  </si>
  <si>
    <r>
      <rPr>
        <sz val="8"/>
        <rFont val="Times New Roman"/>
        <family val="1"/>
      </rPr>
      <t>19:53:33</t>
    </r>
  </si>
  <si>
    <r>
      <rPr>
        <sz val="8"/>
        <rFont val="Times New Roman"/>
        <family val="1"/>
      </rPr>
      <t>20:11:46</t>
    </r>
  </si>
  <si>
    <r>
      <rPr>
        <sz val="8"/>
        <rFont val="Times New Roman"/>
        <family val="1"/>
      </rPr>
      <t>20:13:50</t>
    </r>
  </si>
  <si>
    <r>
      <rPr>
        <sz val="8"/>
        <rFont val="Times New Roman"/>
        <family val="1"/>
      </rPr>
      <t>20:14:50</t>
    </r>
  </si>
  <si>
    <r>
      <rPr>
        <sz val="8"/>
        <rFont val="Times New Roman"/>
        <family val="1"/>
      </rPr>
      <t>20:15:50</t>
    </r>
  </si>
  <si>
    <r>
      <rPr>
        <sz val="8"/>
        <rFont val="Times New Roman"/>
        <family val="1"/>
      </rPr>
      <t>20:16:50</t>
    </r>
  </si>
  <si>
    <r>
      <rPr>
        <sz val="8"/>
        <rFont val="Times New Roman"/>
        <family val="1"/>
      </rPr>
      <t>20:17:50</t>
    </r>
  </si>
  <si>
    <r>
      <rPr>
        <sz val="8"/>
        <rFont val="Times New Roman"/>
        <family val="1"/>
      </rPr>
      <t>20:18:50</t>
    </r>
  </si>
  <si>
    <r>
      <rPr>
        <sz val="8"/>
        <rFont val="Times New Roman"/>
        <family val="1"/>
      </rPr>
      <t>20:21:00</t>
    </r>
  </si>
  <si>
    <r>
      <rPr>
        <sz val="8"/>
        <rFont val="Times New Roman"/>
        <family val="1"/>
      </rPr>
      <t>20:22:00</t>
    </r>
  </si>
  <si>
    <r>
      <rPr>
        <sz val="8"/>
        <rFont val="Times New Roman"/>
        <family val="1"/>
      </rPr>
      <t>20:23:00</t>
    </r>
  </si>
  <si>
    <r>
      <rPr>
        <sz val="8"/>
        <rFont val="Times New Roman"/>
        <family val="1"/>
      </rPr>
      <t>20:24:00</t>
    </r>
  </si>
  <si>
    <r>
      <rPr>
        <sz val="8"/>
        <rFont val="Times New Roman"/>
        <family val="1"/>
      </rPr>
      <t>20:25:00</t>
    </r>
  </si>
  <si>
    <r>
      <rPr>
        <sz val="8"/>
        <rFont val="Times New Roman"/>
        <family val="1"/>
      </rPr>
      <t>20:26:00</t>
    </r>
  </si>
  <si>
    <r>
      <rPr>
        <sz val="8"/>
        <rFont val="Times New Roman"/>
        <family val="1"/>
      </rPr>
      <t>20:44:34</t>
    </r>
  </si>
  <si>
    <r>
      <rPr>
        <sz val="8"/>
        <rFont val="Times New Roman"/>
        <family val="1"/>
      </rPr>
      <t>20:45:34</t>
    </r>
  </si>
  <si>
    <r>
      <rPr>
        <sz val="8"/>
        <rFont val="Times New Roman"/>
        <family val="1"/>
      </rPr>
      <t>20:46:34</t>
    </r>
  </si>
  <si>
    <r>
      <rPr>
        <sz val="8"/>
        <rFont val="Times New Roman"/>
        <family val="1"/>
      </rPr>
      <t>20:47:34</t>
    </r>
  </si>
  <si>
    <r>
      <rPr>
        <sz val="8"/>
        <rFont val="Times New Roman"/>
        <family val="1"/>
      </rPr>
      <t>20:48:34</t>
    </r>
  </si>
  <si>
    <r>
      <rPr>
        <sz val="8"/>
        <rFont val="Times New Roman"/>
        <family val="1"/>
      </rPr>
      <t>20:49:34</t>
    </r>
  </si>
  <si>
    <r>
      <rPr>
        <sz val="8"/>
        <rFont val="Times New Roman"/>
        <family val="1"/>
      </rPr>
      <t>21:07:02</t>
    </r>
  </si>
  <si>
    <r>
      <rPr>
        <sz val="8"/>
        <rFont val="Times New Roman"/>
        <family val="1"/>
      </rPr>
      <t>21:08:02</t>
    </r>
  </si>
  <si>
    <r>
      <rPr>
        <sz val="8"/>
        <rFont val="Times New Roman"/>
        <family val="1"/>
      </rPr>
      <t>21:09:02</t>
    </r>
  </si>
  <si>
    <r>
      <rPr>
        <sz val="8"/>
        <rFont val="Times New Roman"/>
        <family val="1"/>
      </rPr>
      <t>21:10:02</t>
    </r>
  </si>
  <si>
    <r>
      <rPr>
        <sz val="8"/>
        <rFont val="Times New Roman"/>
        <family val="1"/>
      </rPr>
      <t>21:11:02</t>
    </r>
  </si>
  <si>
    <r>
      <rPr>
        <sz val="8"/>
        <rFont val="Times New Roman"/>
        <family val="1"/>
      </rPr>
      <t>21:12:02</t>
    </r>
  </si>
  <si>
    <r>
      <rPr>
        <sz val="8"/>
        <rFont val="Times New Roman"/>
        <family val="1"/>
      </rPr>
      <t>21:23:43</t>
    </r>
  </si>
  <si>
    <r>
      <rPr>
        <sz val="8"/>
        <rFont val="Times New Roman"/>
        <family val="1"/>
      </rPr>
      <t>21:24:43</t>
    </r>
  </si>
  <si>
    <r>
      <rPr>
        <sz val="8"/>
        <rFont val="Times New Roman"/>
        <family val="1"/>
      </rPr>
      <t>21:25:43</t>
    </r>
  </si>
  <si>
    <r>
      <rPr>
        <sz val="8"/>
        <rFont val="Times New Roman"/>
        <family val="1"/>
      </rPr>
      <t>21:26:43</t>
    </r>
  </si>
  <si>
    <r>
      <rPr>
        <sz val="8"/>
        <rFont val="Times New Roman"/>
        <family val="1"/>
      </rPr>
      <t>21:27:43</t>
    </r>
  </si>
  <si>
    <r>
      <rPr>
        <sz val="8"/>
        <rFont val="Times New Roman"/>
        <family val="1"/>
      </rPr>
      <t>21:28:43</t>
    </r>
  </si>
  <si>
    <r>
      <rPr>
        <sz val="8"/>
        <rFont val="Times New Roman"/>
        <family val="1"/>
      </rPr>
      <t>21:43:17</t>
    </r>
  </si>
  <si>
    <r>
      <rPr>
        <sz val="8"/>
        <rFont val="Times New Roman"/>
        <family val="1"/>
      </rPr>
      <t>21:44:17</t>
    </r>
  </si>
  <si>
    <r>
      <rPr>
        <sz val="8"/>
        <rFont val="Times New Roman"/>
        <family val="1"/>
      </rPr>
      <t>21:45:17</t>
    </r>
  </si>
  <si>
    <r>
      <rPr>
        <sz val="8"/>
        <rFont val="Times New Roman"/>
        <family val="1"/>
      </rPr>
      <t>21:46:17</t>
    </r>
  </si>
  <si>
    <r>
      <rPr>
        <sz val="8"/>
        <rFont val="Times New Roman"/>
        <family val="1"/>
      </rPr>
      <t>21:47:17</t>
    </r>
  </si>
  <si>
    <r>
      <rPr>
        <sz val="8"/>
        <rFont val="Times New Roman"/>
        <family val="1"/>
      </rPr>
      <t>21:48:17</t>
    </r>
  </si>
  <si>
    <t>StdDev</t>
  </si>
  <si>
    <t>Gravedad Absoluta:</t>
  </si>
  <si>
    <t>980350.68mgal.  </t>
  </si>
  <si>
    <t>Umbral StdErr</t>
  </si>
  <si>
    <t>LDL</t>
  </si>
  <si>
    <t>"73? 24' 54.9371"" W"</t>
  </si>
  <si>
    <t>"73? 22' 5.2714"" W"</t>
  </si>
  <si>
    <t>"73? 20' 23.4475"" W"</t>
  </si>
  <si>
    <t>"73? 18' 17.6874"" W"</t>
  </si>
  <si>
    <t>"73? 16' 57.7088"" W"</t>
  </si>
  <si>
    <t>"73? 15' 24.6303"" W"</t>
  </si>
  <si>
    <t>"73? 13' 40.2346"" W"</t>
  </si>
  <si>
    <t>"73? 12' 23.9220"" W"</t>
  </si>
  <si>
    <t>"73? 11' 33.4718"" W"</t>
  </si>
  <si>
    <t>"73? 09' 45.9998"" W"</t>
  </si>
  <si>
    <t>"73? 07' 29.0576"" W"</t>
  </si>
  <si>
    <t>"73? 07' 3.4323"" W"</t>
  </si>
  <si>
    <t>"73? 05' 53.3496"" W"</t>
  </si>
  <si>
    <t>"73? 05' 34.3291"" W"</t>
  </si>
  <si>
    <t>"73? 04' 15.4368"" W"</t>
  </si>
  <si>
    <t>"73? 03' 48.6831"" W"</t>
  </si>
  <si>
    <t>"73? 03' 25.9164"" W"</t>
  </si>
  <si>
    <t>"73? 03' 7.8851"" W"</t>
  </si>
  <si>
    <t>Promedio Raw</t>
  </si>
  <si>
    <t>Estación 0</t>
  </si>
  <si>
    <t>Estación 95</t>
  </si>
  <si>
    <t>Est_base</t>
  </si>
  <si>
    <t>Prom_Raw</t>
  </si>
  <si>
    <t>Tiempo</t>
  </si>
  <si>
    <t>Tiempo relativo</t>
  </si>
  <si>
    <t xml:space="preserve">Drift </t>
  </si>
  <si>
    <t>mgal/h</t>
  </si>
  <si>
    <t>Horas decimales</t>
  </si>
  <si>
    <t>Tiempo relativo decimal</t>
  </si>
  <si>
    <t>Correc Deriva</t>
  </si>
  <si>
    <t>73? 24' 54.9371"" W"</t>
  </si>
  <si>
    <t>6° 38' 42.1976"</t>
  </si>
  <si>
    <t xml:space="preserve">6° 37' 14.8525" </t>
  </si>
  <si>
    <t xml:space="preserve">6° 36' 32.6107" </t>
  </si>
  <si>
    <t xml:space="preserve">6° 35' 59.4072" </t>
  </si>
  <si>
    <t xml:space="preserve">6° 35' 34.6773" </t>
  </si>
  <si>
    <t xml:space="preserve">6° 34' 40.3878" </t>
  </si>
  <si>
    <t xml:space="preserve">6° 33' 33.9874" </t>
  </si>
  <si>
    <t xml:space="preserve">6° 33' 3.7037" </t>
  </si>
  <si>
    <t xml:space="preserve">6° 32' 50.4728" </t>
  </si>
  <si>
    <t xml:space="preserve">6° 31' 51.8116" </t>
  </si>
  <si>
    <t xml:space="preserve">6° 38' 42.1976" </t>
  </si>
  <si>
    <t xml:space="preserve">6° 30' 48.6511" </t>
  </si>
  <si>
    <t xml:space="preserve">6° 30' 29.3552" </t>
  </si>
  <si>
    <t xml:space="preserve">6° 29' 53.1264" </t>
  </si>
  <si>
    <t xml:space="preserve">6° 29' 43.4092" </t>
  </si>
  <si>
    <t xml:space="preserve">6° 29' 6.7000" </t>
  </si>
  <si>
    <t xml:space="preserve">6° 28' 51.5583" </t>
  </si>
  <si>
    <t xml:space="preserve">6° 28' 37.1182" </t>
  </si>
  <si>
    <t>6° 28' 25.6812"</t>
  </si>
  <si>
    <t>Corregrav_total</t>
  </si>
  <si>
    <t>Datos</t>
  </si>
  <si>
    <t>Longitud</t>
  </si>
  <si>
    <t>Norte</t>
  </si>
  <si>
    <t>Este</t>
  </si>
  <si>
    <t>Latitud_No</t>
  </si>
  <si>
    <t>GRAVITY REDUCTION WORKSHEET</t>
  </si>
  <si>
    <r>
      <t xml:space="preserve">Constants </t>
    </r>
    <r>
      <rPr>
        <b/>
        <i/>
        <sz val="10"/>
        <rFont val="Times New Roman"/>
        <family val="1"/>
      </rPr>
      <t>-- USC Worden Gravimeter</t>
    </r>
  </si>
  <si>
    <t>Meter reading at CLS lobby (base) mGal</t>
  </si>
  <si>
    <t>Gravity at basestation (CLS lobby) (mGal)</t>
  </si>
  <si>
    <t>Density for Bouguer Correction (g/cc)</t>
  </si>
  <si>
    <t>Station ID</t>
  </si>
  <si>
    <t>Lat. deg</t>
  </si>
  <si>
    <t>Lat. min</t>
  </si>
  <si>
    <t>Lat. sec</t>
  </si>
  <si>
    <t>Latitude</t>
  </si>
  <si>
    <t>Station Distance</t>
  </si>
  <si>
    <t>Elevation</t>
  </si>
  <si>
    <t>Gravity Reading</t>
  </si>
  <si>
    <t>Relative gravity</t>
  </si>
  <si>
    <t>Absolute gravity</t>
  </si>
  <si>
    <t>Latitude Anomaly</t>
  </si>
  <si>
    <t>Free Air Anomaly</t>
  </si>
  <si>
    <t>Bouguer Anomaly</t>
  </si>
  <si>
    <t>Equations</t>
  </si>
  <si>
    <t>radians</t>
  </si>
  <si>
    <t>meters</t>
  </si>
  <si>
    <t>raw units</t>
  </si>
  <si>
    <t>mgal</t>
  </si>
  <si>
    <t>Relative gravity = ((reading) - (reading at base)) x meter conversion factor</t>
  </si>
  <si>
    <t>Absolute gravity = relative gravity + gravity at base station</t>
  </si>
  <si>
    <r>
      <t>Latitude Correction = 978031.85(1 + 0.005178895Sin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(lat) + 0.0000059Sin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(lat))</t>
    </r>
  </si>
  <si>
    <t>Free Air Anomaly = absolute gravity - latitude correction + free air correction</t>
  </si>
  <si>
    <t>Free air correction (FAC) = 0.3086 mGal/m</t>
  </si>
  <si>
    <t>Bouguer Anomaly = absolute gravity - lat correction + free air - bouguer correction</t>
  </si>
  <si>
    <r>
      <t>Bouguer correction (BC) = 4.19 x 10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 xml:space="preserve"> mgal/m x density</t>
    </r>
  </si>
  <si>
    <t>id</t>
  </si>
  <si>
    <t>Z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</si>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</sst>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##0;###0"/>
    <numFmt numFmtId="165" formatCode="dd/m/yyyy;@"/>
    <numFmt numFmtId="166" formatCode="###0.0000;###0.0000"/>
    <numFmt numFmtId="167" formatCode="###0.000;###0.000"/>
    <numFmt numFmtId="168" formatCode="###0.0000"/>
    <numFmt numFmtId="169" formatCode="###0.00;###0.00"/>
    <numFmt numFmtId="170" formatCode="###0.000"/>
    <numFmt numFmtId="171" formatCode="###0.00"/>
    <numFmt numFmtId="172" formatCode="0.0000"/>
    <numFmt numFmtId="173" formatCode="[$-F400]h:mm:ss\ AM/PM"/>
    <numFmt numFmtId="174" formatCode="h:mm:ss;@"/>
    <numFmt numFmtId="175" formatCode="0.000"/>
    <numFmt numFmtId="176" formatCode="0.0000000"/>
    <numFmt numFmtId="177" formatCode="0.00000000000"/>
    <numFmt numFmtId="178" formatCode="0.0"/>
    <numFmt numFmtId="179" formatCode="0.00000"/>
  </numFmts>
  <fonts count="15" x14ac:knownFonts="1">
    <font>
      <sz val="10"/>
      <color rgb="FF000000"/>
      <name val="Times New Roman"/>
      <charset val="204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color rgb="FF000000"/>
      <name val="Times New Roman"/>
      <family val="2"/>
    </font>
    <font>
      <sz val="8"/>
      <name val="Times New Roman"/>
      <family val="1"/>
    </font>
    <font>
      <sz val="10"/>
      <color rgb="FF000000"/>
      <name val="Times New Roman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04"/>
    </font>
    <font>
      <sz val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u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4AF8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7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166">
    <xf numFmtId="0" fontId="0" fillId="0" borderId="0" xfId="0" applyAlignment="1">
      <alignment horizontal="left" vertical="top"/>
    </xf>
    <xf numFmtId="164" fontId="4" fillId="0" borderId="1" xfId="0" applyNumberFormat="1" applyFont="1" applyBorder="1" applyAlignment="1">
      <alignment horizontal="right" vertical="top" wrapText="1"/>
    </xf>
    <xf numFmtId="166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right" vertical="top" wrapText="1"/>
    </xf>
    <xf numFmtId="166" fontId="4" fillId="0" borderId="2" xfId="0" applyNumberFormat="1" applyFont="1" applyBorder="1" applyAlignment="1">
      <alignment horizontal="left" vertical="top" wrapText="1"/>
    </xf>
    <xf numFmtId="167" fontId="4" fillId="0" borderId="2" xfId="0" applyNumberFormat="1" applyFont="1" applyBorder="1" applyAlignment="1">
      <alignment horizontal="left" vertical="top" wrapText="1"/>
    </xf>
    <xf numFmtId="168" fontId="4" fillId="0" borderId="2" xfId="0" applyNumberFormat="1" applyFont="1" applyBorder="1" applyAlignment="1">
      <alignment horizontal="left" vertical="top" wrapText="1"/>
    </xf>
    <xf numFmtId="170" fontId="4" fillId="0" borderId="2" xfId="0" applyNumberFormat="1" applyFont="1" applyBorder="1" applyAlignment="1">
      <alignment horizontal="left" vertical="top" wrapText="1"/>
    </xf>
    <xf numFmtId="169" fontId="4" fillId="0" borderId="2" xfId="0" applyNumberFormat="1" applyFont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right" vertical="top" wrapText="1"/>
    </xf>
    <xf numFmtId="166" fontId="4" fillId="0" borderId="3" xfId="0" applyNumberFormat="1" applyFont="1" applyBorder="1" applyAlignment="1">
      <alignment horizontal="left" vertical="top" wrapText="1"/>
    </xf>
    <xf numFmtId="167" fontId="4" fillId="0" borderId="3" xfId="0" applyNumberFormat="1" applyFont="1" applyBorder="1" applyAlignment="1">
      <alignment horizontal="left" vertical="top" wrapText="1"/>
    </xf>
    <xf numFmtId="168" fontId="4" fillId="0" borderId="3" xfId="0" applyNumberFormat="1" applyFont="1" applyBorder="1" applyAlignment="1">
      <alignment horizontal="left" vertical="top" wrapText="1"/>
    </xf>
    <xf numFmtId="170" fontId="4" fillId="0" borderId="1" xfId="0" applyNumberFormat="1" applyFont="1" applyBorder="1" applyAlignment="1">
      <alignment horizontal="left" vertical="top" wrapText="1"/>
    </xf>
    <xf numFmtId="166" fontId="4" fillId="0" borderId="5" xfId="0" applyNumberFormat="1" applyFont="1" applyBorder="1" applyAlignment="1">
      <alignment horizontal="left" vertical="top" wrapText="1"/>
    </xf>
    <xf numFmtId="166" fontId="4" fillId="0" borderId="6" xfId="0" applyNumberFormat="1" applyFont="1" applyBorder="1" applyAlignment="1">
      <alignment horizontal="left" vertical="top" wrapText="1"/>
    </xf>
    <xf numFmtId="167" fontId="4" fillId="0" borderId="6" xfId="0" applyNumberFormat="1" applyFont="1" applyBorder="1" applyAlignment="1">
      <alignment horizontal="left" vertical="top" wrapText="1"/>
    </xf>
    <xf numFmtId="166" fontId="4" fillId="0" borderId="7" xfId="0" applyNumberFormat="1" applyFont="1" applyBorder="1" applyAlignment="1">
      <alignment horizontal="left" vertical="top" wrapText="1"/>
    </xf>
    <xf numFmtId="169" fontId="4" fillId="0" borderId="6" xfId="0" applyNumberFormat="1" applyFont="1" applyBorder="1" applyAlignment="1">
      <alignment horizontal="left" vertical="top" wrapText="1"/>
    </xf>
    <xf numFmtId="167" fontId="4" fillId="0" borderId="8" xfId="0" applyNumberFormat="1" applyFont="1" applyBorder="1" applyAlignment="1">
      <alignment horizontal="left" vertical="top" wrapText="1"/>
    </xf>
    <xf numFmtId="164" fontId="4" fillId="0" borderId="8" xfId="0" applyNumberFormat="1" applyFont="1" applyBorder="1" applyAlignment="1">
      <alignment horizontal="right" vertical="top" wrapText="1"/>
    </xf>
    <xf numFmtId="166" fontId="4" fillId="0" borderId="8" xfId="0" applyNumberFormat="1" applyFont="1" applyBorder="1" applyAlignment="1">
      <alignment horizontal="left" vertical="top" wrapText="1"/>
    </xf>
    <xf numFmtId="168" fontId="4" fillId="0" borderId="8" xfId="0" applyNumberFormat="1" applyFont="1" applyBorder="1" applyAlignment="1">
      <alignment horizontal="left" vertical="top" wrapText="1"/>
    </xf>
    <xf numFmtId="167" fontId="4" fillId="0" borderId="9" xfId="0" applyNumberFormat="1" applyFont="1" applyBorder="1" applyAlignment="1">
      <alignment horizontal="left" vertical="top" wrapText="1"/>
    </xf>
    <xf numFmtId="164" fontId="4" fillId="0" borderId="10" xfId="0" applyNumberFormat="1" applyFont="1" applyBorder="1" applyAlignment="1">
      <alignment horizontal="right" vertical="top" wrapText="1"/>
    </xf>
    <xf numFmtId="164" fontId="4" fillId="0" borderId="11" xfId="0" applyNumberFormat="1" applyFont="1" applyBorder="1" applyAlignment="1">
      <alignment horizontal="right" vertical="top" wrapText="1"/>
    </xf>
    <xf numFmtId="164" fontId="4" fillId="0" borderId="12" xfId="0" applyNumberFormat="1" applyFont="1" applyBorder="1" applyAlignment="1">
      <alignment horizontal="right" vertical="top" wrapText="1"/>
    </xf>
    <xf numFmtId="164" fontId="4" fillId="0" borderId="13" xfId="0" applyNumberFormat="1" applyFont="1" applyBorder="1" applyAlignment="1">
      <alignment horizontal="right" vertical="top" wrapText="1"/>
    </xf>
    <xf numFmtId="0" fontId="3" fillId="2" borderId="17" xfId="0" applyFont="1" applyFill="1" applyBorder="1" applyAlignment="1">
      <alignment horizontal="left" vertical="top" wrapText="1"/>
    </xf>
    <xf numFmtId="165" fontId="4" fillId="0" borderId="18" xfId="0" applyNumberFormat="1" applyFont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164" fontId="4" fillId="0" borderId="21" xfId="0" applyNumberFormat="1" applyFont="1" applyBorder="1" applyAlignment="1">
      <alignment horizontal="right" vertical="top" wrapText="1"/>
    </xf>
    <xf numFmtId="165" fontId="4" fillId="0" borderId="22" xfId="0" applyNumberFormat="1" applyFont="1" applyBorder="1" applyAlignment="1">
      <alignment horizontal="left" vertical="top" wrapText="1"/>
    </xf>
    <xf numFmtId="167" fontId="4" fillId="0" borderId="17" xfId="0" applyNumberFormat="1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6" fontId="4" fillId="0" borderId="17" xfId="0" applyNumberFormat="1" applyFont="1" applyBorder="1" applyAlignment="1">
      <alignment horizontal="left" vertical="top" wrapText="1"/>
    </xf>
    <xf numFmtId="168" fontId="4" fillId="0" borderId="17" xfId="0" applyNumberFormat="1" applyFont="1" applyBorder="1" applyAlignment="1">
      <alignment horizontal="left" vertical="top" wrapText="1"/>
    </xf>
    <xf numFmtId="167" fontId="4" fillId="0" borderId="20" xfId="0" applyNumberFormat="1" applyFont="1" applyBorder="1" applyAlignment="1">
      <alignment horizontal="left" vertical="top" wrapText="1"/>
    </xf>
    <xf numFmtId="165" fontId="4" fillId="0" borderId="24" xfId="0" applyNumberFormat="1" applyFont="1" applyBorder="1" applyAlignment="1">
      <alignment horizontal="left" vertical="top" wrapText="1"/>
    </xf>
    <xf numFmtId="166" fontId="4" fillId="0" borderId="9" xfId="0" applyNumberFormat="1" applyFont="1" applyBorder="1" applyAlignment="1">
      <alignment horizontal="left" vertical="top" wrapText="1"/>
    </xf>
    <xf numFmtId="166" fontId="4" fillId="0" borderId="20" xfId="0" applyNumberFormat="1" applyFont="1" applyBorder="1" applyAlignment="1">
      <alignment horizontal="left" vertical="top" wrapText="1"/>
    </xf>
    <xf numFmtId="169" fontId="4" fillId="0" borderId="17" xfId="0" applyNumberFormat="1" applyFont="1" applyBorder="1" applyAlignment="1">
      <alignment horizontal="left" vertical="top" wrapText="1"/>
    </xf>
    <xf numFmtId="170" fontId="4" fillId="0" borderId="17" xfId="0" applyNumberFormat="1" applyFont="1" applyBorder="1" applyAlignment="1">
      <alignment horizontal="left" vertical="top" wrapText="1"/>
    </xf>
    <xf numFmtId="164" fontId="4" fillId="0" borderId="25" xfId="0" applyNumberFormat="1" applyFont="1" applyBorder="1" applyAlignment="1">
      <alignment horizontal="right" vertical="top" wrapText="1"/>
    </xf>
    <xf numFmtId="164" fontId="4" fillId="0" borderId="27" xfId="0" applyNumberFormat="1" applyFont="1" applyBorder="1" applyAlignment="1">
      <alignment horizontal="right" vertical="top" wrapText="1"/>
    </xf>
    <xf numFmtId="166" fontId="4" fillId="0" borderId="27" xfId="0" applyNumberFormat="1" applyFont="1" applyBorder="1" applyAlignment="1">
      <alignment horizontal="left" vertical="top" wrapText="1"/>
    </xf>
    <xf numFmtId="168" fontId="4" fillId="0" borderId="27" xfId="0" applyNumberFormat="1" applyFont="1" applyBorder="1" applyAlignment="1">
      <alignment horizontal="left" vertical="top" wrapText="1"/>
    </xf>
    <xf numFmtId="167" fontId="4" fillId="0" borderId="28" xfId="0" applyNumberFormat="1" applyFont="1" applyBorder="1" applyAlignment="1">
      <alignment horizontal="left" vertical="top" wrapText="1"/>
    </xf>
    <xf numFmtId="171" fontId="4" fillId="0" borderId="8" xfId="0" applyNumberFormat="1" applyFont="1" applyBorder="1" applyAlignment="1">
      <alignment horizontal="left" vertical="top" wrapText="1"/>
    </xf>
    <xf numFmtId="170" fontId="4" fillId="0" borderId="8" xfId="0" applyNumberFormat="1" applyFont="1" applyBorder="1" applyAlignment="1">
      <alignment horizontal="left" vertical="top" wrapText="1"/>
    </xf>
    <xf numFmtId="173" fontId="5" fillId="0" borderId="23" xfId="0" applyNumberFormat="1" applyFont="1" applyBorder="1" applyAlignment="1">
      <alignment horizontal="left" vertical="top" wrapText="1"/>
    </xf>
    <xf numFmtId="173" fontId="5" fillId="0" borderId="15" xfId="0" applyNumberFormat="1" applyFont="1" applyBorder="1" applyAlignment="1">
      <alignment horizontal="left" vertical="top" wrapText="1"/>
    </xf>
    <xf numFmtId="173" fontId="5" fillId="0" borderId="16" xfId="0" applyNumberFormat="1" applyFont="1" applyBorder="1" applyAlignment="1">
      <alignment horizontal="left" vertical="top" wrapText="1"/>
    </xf>
    <xf numFmtId="173" fontId="5" fillId="0" borderId="4" xfId="0" applyNumberFormat="1" applyFont="1" applyBorder="1" applyAlignment="1">
      <alignment horizontal="left" vertical="top" wrapText="1"/>
    </xf>
    <xf numFmtId="173" fontId="5" fillId="0" borderId="26" xfId="0" applyNumberFormat="1" applyFont="1" applyBorder="1" applyAlignment="1">
      <alignment horizontal="left" vertical="top" wrapText="1"/>
    </xf>
    <xf numFmtId="173" fontId="5" fillId="0" borderId="14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67" fontId="0" fillId="0" borderId="0" xfId="0" applyNumberFormat="1" applyAlignment="1">
      <alignment horizontal="left" vertical="top"/>
    </xf>
    <xf numFmtId="167" fontId="7" fillId="0" borderId="0" xfId="0" applyNumberFormat="1" applyFont="1" applyAlignment="1">
      <alignment horizontal="left" vertical="top"/>
    </xf>
    <xf numFmtId="173" fontId="4" fillId="0" borderId="20" xfId="0" applyNumberFormat="1" applyFont="1" applyBorder="1" applyAlignment="1">
      <alignment horizontal="left" vertical="top" wrapText="1"/>
    </xf>
    <xf numFmtId="173" fontId="4" fillId="0" borderId="6" xfId="0" applyNumberFormat="1" applyFont="1" applyBorder="1" applyAlignment="1">
      <alignment horizontal="left" vertical="top" wrapText="1"/>
    </xf>
    <xf numFmtId="173" fontId="4" fillId="0" borderId="9" xfId="0" applyNumberFormat="1" applyFont="1" applyBorder="1" applyAlignment="1">
      <alignment horizontal="left" vertical="top" wrapText="1"/>
    </xf>
    <xf numFmtId="173" fontId="4" fillId="0" borderId="7" xfId="0" applyNumberFormat="1" applyFont="1" applyBorder="1" applyAlignment="1">
      <alignment horizontal="left" vertical="top" wrapText="1"/>
    </xf>
    <xf numFmtId="173" fontId="4" fillId="0" borderId="28" xfId="0" applyNumberFormat="1" applyFont="1" applyBorder="1" applyAlignment="1">
      <alignment horizontal="left" vertical="top" wrapText="1"/>
    </xf>
    <xf numFmtId="173" fontId="4" fillId="0" borderId="5" xfId="0" applyNumberFormat="1" applyFont="1" applyBorder="1" applyAlignment="1">
      <alignment horizontal="left" vertical="top" wrapText="1"/>
    </xf>
    <xf numFmtId="174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75" fontId="4" fillId="0" borderId="20" xfId="0" applyNumberFormat="1" applyFont="1" applyBorder="1" applyAlignment="1">
      <alignment horizontal="left" vertical="top" wrapText="1"/>
    </xf>
    <xf numFmtId="175" fontId="4" fillId="0" borderId="6" xfId="0" applyNumberFormat="1" applyFont="1" applyBorder="1" applyAlignment="1">
      <alignment horizontal="left" vertical="top" wrapText="1"/>
    </xf>
    <xf numFmtId="175" fontId="4" fillId="0" borderId="9" xfId="0" applyNumberFormat="1" applyFont="1" applyBorder="1" applyAlignment="1">
      <alignment horizontal="left" vertical="top" wrapText="1"/>
    </xf>
    <xf numFmtId="175" fontId="4" fillId="0" borderId="7" xfId="0" applyNumberFormat="1" applyFont="1" applyBorder="1" applyAlignment="1">
      <alignment horizontal="left" vertical="top" wrapText="1"/>
    </xf>
    <xf numFmtId="175" fontId="4" fillId="0" borderId="28" xfId="0" applyNumberFormat="1" applyFont="1" applyBorder="1" applyAlignment="1">
      <alignment horizontal="left" vertical="top" wrapText="1"/>
    </xf>
    <xf numFmtId="175" fontId="4" fillId="0" borderId="5" xfId="0" applyNumberFormat="1" applyFont="1" applyBorder="1" applyAlignment="1">
      <alignment horizontal="left" vertical="top" wrapText="1"/>
    </xf>
    <xf numFmtId="175" fontId="0" fillId="0" borderId="0" xfId="0" applyNumberFormat="1" applyAlignment="1">
      <alignment horizontal="left" vertical="top"/>
    </xf>
    <xf numFmtId="176" fontId="4" fillId="0" borderId="20" xfId="0" applyNumberFormat="1" applyFont="1" applyBorder="1" applyAlignment="1">
      <alignment horizontal="left" vertical="top" wrapText="1"/>
    </xf>
    <xf numFmtId="176" fontId="4" fillId="0" borderId="6" xfId="0" applyNumberFormat="1" applyFont="1" applyBorder="1" applyAlignment="1">
      <alignment horizontal="left" vertical="top" wrapText="1"/>
    </xf>
    <xf numFmtId="176" fontId="4" fillId="0" borderId="9" xfId="0" applyNumberFormat="1" applyFont="1" applyBorder="1" applyAlignment="1">
      <alignment horizontal="left" vertical="top" wrapText="1"/>
    </xf>
    <xf numFmtId="176" fontId="4" fillId="0" borderId="7" xfId="0" applyNumberFormat="1" applyFont="1" applyBorder="1" applyAlignment="1">
      <alignment horizontal="left" vertical="top" wrapText="1"/>
    </xf>
    <xf numFmtId="176" fontId="4" fillId="0" borderId="28" xfId="0" applyNumberFormat="1" applyFont="1" applyBorder="1" applyAlignment="1">
      <alignment horizontal="left" vertical="top" wrapText="1"/>
    </xf>
    <xf numFmtId="176" fontId="4" fillId="0" borderId="5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2" borderId="17" xfId="0" applyFont="1" applyFill="1" applyBorder="1" applyAlignment="1">
      <alignment vertical="center" wrapText="1"/>
    </xf>
    <xf numFmtId="2" fontId="4" fillId="0" borderId="17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vertical="center" wrapText="1"/>
    </xf>
    <xf numFmtId="2" fontId="4" fillId="0" borderId="8" xfId="0" applyNumberFormat="1" applyFont="1" applyBorder="1" applyAlignment="1">
      <alignment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177" fontId="0" fillId="0" borderId="0" xfId="0" applyNumberFormat="1"/>
    <xf numFmtId="1" fontId="0" fillId="0" borderId="0" xfId="0" applyNumberFormat="1"/>
    <xf numFmtId="172" fontId="0" fillId="0" borderId="0" xfId="0" applyNumberFormat="1"/>
    <xf numFmtId="0" fontId="10" fillId="0" borderId="0" xfId="1" applyFont="1"/>
    <xf numFmtId="0" fontId="11" fillId="0" borderId="0" xfId="1" applyFont="1"/>
    <xf numFmtId="2" fontId="11" fillId="0" borderId="0" xfId="1" applyNumberFormat="1" applyFont="1" applyAlignment="1">
      <alignment horizontal="right"/>
    </xf>
    <xf numFmtId="0" fontId="9" fillId="0" borderId="0" xfId="1"/>
    <xf numFmtId="0" fontId="11" fillId="0" borderId="32" xfId="1" applyFont="1" applyBorder="1"/>
    <xf numFmtId="2" fontId="11" fillId="0" borderId="32" xfId="1" applyNumberFormat="1" applyFont="1" applyBorder="1" applyAlignment="1">
      <alignment horizontal="right"/>
    </xf>
    <xf numFmtId="178" fontId="11" fillId="0" borderId="32" xfId="1" applyNumberFormat="1" applyFont="1" applyBorder="1" applyAlignment="1">
      <alignment horizontal="right"/>
    </xf>
    <xf numFmtId="0" fontId="12" fillId="4" borderId="33" xfId="1" applyFont="1" applyFill="1" applyBorder="1" applyAlignment="1">
      <alignment horizontal="center"/>
    </xf>
    <xf numFmtId="0" fontId="12" fillId="4" borderId="34" xfId="1" applyFont="1" applyFill="1" applyBorder="1" applyAlignment="1">
      <alignment horizontal="center"/>
    </xf>
    <xf numFmtId="0" fontId="12" fillId="4" borderId="35" xfId="1" applyFont="1" applyFill="1" applyBorder="1" applyAlignment="1">
      <alignment horizontal="center"/>
    </xf>
    <xf numFmtId="0" fontId="12" fillId="0" borderId="36" xfId="1" applyFont="1" applyBorder="1"/>
    <xf numFmtId="0" fontId="11" fillId="0" borderId="37" xfId="1" applyFont="1" applyBorder="1"/>
    <xf numFmtId="0" fontId="11" fillId="0" borderId="38" xfId="1" applyFont="1" applyBorder="1"/>
    <xf numFmtId="0" fontId="11" fillId="0" borderId="39" xfId="1" applyFont="1" applyBorder="1" applyAlignment="1">
      <alignment horizontal="center"/>
    </xf>
    <xf numFmtId="1" fontId="11" fillId="0" borderId="18" xfId="1" applyNumberFormat="1" applyFont="1" applyBorder="1" applyAlignment="1">
      <alignment horizontal="center"/>
    </xf>
    <xf numFmtId="1" fontId="11" fillId="0" borderId="39" xfId="1" applyNumberFormat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176" fontId="11" fillId="0" borderId="18" xfId="1" applyNumberFormat="1" applyFont="1" applyBorder="1" applyAlignment="1">
      <alignment horizontal="center"/>
    </xf>
    <xf numFmtId="0" fontId="11" fillId="0" borderId="39" xfId="1" applyFont="1" applyBorder="1"/>
    <xf numFmtId="0" fontId="11" fillId="0" borderId="18" xfId="1" applyFont="1" applyBorder="1"/>
    <xf numFmtId="176" fontId="11" fillId="0" borderId="18" xfId="1" applyNumberFormat="1" applyFont="1" applyBorder="1"/>
    <xf numFmtId="172" fontId="11" fillId="0" borderId="18" xfId="1" applyNumberFormat="1" applyFont="1" applyBorder="1" applyAlignment="1">
      <alignment horizontal="center"/>
    </xf>
    <xf numFmtId="172" fontId="11" fillId="0" borderId="39" xfId="1" applyNumberFormat="1" applyFont="1" applyBorder="1" applyAlignment="1">
      <alignment horizontal="center"/>
    </xf>
    <xf numFmtId="179" fontId="11" fillId="0" borderId="18" xfId="1" applyNumberFormat="1" applyFont="1" applyBorder="1"/>
    <xf numFmtId="2" fontId="11" fillId="0" borderId="39" xfId="1" applyNumberFormat="1" applyFont="1" applyBorder="1" applyAlignment="1">
      <alignment horizontal="center"/>
    </xf>
    <xf numFmtId="2" fontId="11" fillId="0" borderId="18" xfId="1" applyNumberFormat="1" applyFont="1" applyBorder="1" applyAlignment="1">
      <alignment horizontal="center"/>
    </xf>
    <xf numFmtId="172" fontId="11" fillId="0" borderId="18" xfId="1" applyNumberFormat="1" applyFont="1" applyBorder="1"/>
    <xf numFmtId="0" fontId="11" fillId="0" borderId="40" xfId="1" applyFont="1" applyBorder="1"/>
    <xf numFmtId="0" fontId="11" fillId="0" borderId="41" xfId="1" applyFont="1" applyBorder="1"/>
    <xf numFmtId="0" fontId="11" fillId="0" borderId="33" xfId="1" applyFont="1" applyBorder="1"/>
    <xf numFmtId="172" fontId="9" fillId="0" borderId="0" xfId="1" applyNumberFormat="1"/>
    <xf numFmtId="0" fontId="11" fillId="0" borderId="0" xfId="1" applyFont="1" applyAlignment="1">
      <alignment horizontal="center"/>
    </xf>
    <xf numFmtId="172" fontId="11" fillId="0" borderId="0" xfId="1" applyNumberFormat="1" applyFont="1"/>
    <xf numFmtId="179" fontId="11" fillId="0" borderId="0" xfId="1" applyNumberFormat="1" applyFont="1"/>
    <xf numFmtId="0" fontId="11" fillId="0" borderId="33" xfId="1" applyFont="1" applyBorder="1" applyAlignment="1">
      <alignment horizontal="center"/>
    </xf>
    <xf numFmtId="172" fontId="11" fillId="0" borderId="34" xfId="1" applyNumberFormat="1" applyFont="1" applyBorder="1" applyAlignment="1">
      <alignment horizontal="center"/>
    </xf>
    <xf numFmtId="172" fontId="11" fillId="0" borderId="33" xfId="1" applyNumberFormat="1" applyFont="1" applyBorder="1" applyAlignment="1">
      <alignment horizontal="center"/>
    </xf>
    <xf numFmtId="179" fontId="11" fillId="0" borderId="34" xfId="1" applyNumberFormat="1" applyFont="1" applyBorder="1"/>
    <xf numFmtId="1" fontId="11" fillId="0" borderId="33" xfId="1" applyNumberFormat="1" applyFont="1" applyBorder="1" applyAlignment="1">
      <alignment horizontal="center"/>
    </xf>
    <xf numFmtId="2" fontId="11" fillId="0" borderId="33" xfId="1" applyNumberFormat="1" applyFont="1" applyBorder="1" applyAlignment="1">
      <alignment horizontal="center"/>
    </xf>
    <xf numFmtId="2" fontId="11" fillId="0" borderId="34" xfId="1" applyNumberFormat="1" applyFont="1" applyBorder="1" applyAlignment="1">
      <alignment horizontal="center"/>
    </xf>
    <xf numFmtId="176" fontId="11" fillId="0" borderId="34" xfId="1" applyNumberFormat="1" applyFont="1" applyBorder="1"/>
    <xf numFmtId="172" fontId="11" fillId="0" borderId="35" xfId="1" applyNumberFormat="1" applyFont="1" applyBorder="1"/>
    <xf numFmtId="172" fontId="11" fillId="0" borderId="34" xfId="1" applyNumberFormat="1" applyFont="1" applyBorder="1"/>
    <xf numFmtId="179" fontId="11" fillId="0" borderId="35" xfId="1" applyNumberFormat="1" applyFont="1" applyBorder="1"/>
    <xf numFmtId="0" fontId="0" fillId="0" borderId="4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166" fontId="0" fillId="0" borderId="47" xfId="0" applyNumberFormat="1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7" fillId="0" borderId="44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167" fontId="6" fillId="0" borderId="29" xfId="0" applyNumberFormat="1" applyFont="1" applyBorder="1" applyAlignment="1">
      <alignment horizontal="center" vertical="center" wrapText="1"/>
    </xf>
    <xf numFmtId="167" fontId="6" fillId="0" borderId="30" xfId="0" applyNumberFormat="1" applyFont="1" applyBorder="1" applyAlignment="1">
      <alignment horizontal="center" vertical="center" wrapText="1"/>
    </xf>
    <xf numFmtId="167" fontId="6" fillId="0" borderId="3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6" fontId="6" fillId="0" borderId="29" xfId="0" applyNumberFormat="1" applyFont="1" applyBorder="1" applyAlignment="1">
      <alignment horizontal="center" vertical="center" wrapText="1"/>
    </xf>
    <xf numFmtId="166" fontId="6" fillId="0" borderId="30" xfId="0" applyNumberFormat="1" applyFont="1" applyBorder="1" applyAlignment="1">
      <alignment horizontal="center" vertical="center" wrapText="1"/>
    </xf>
    <xf numFmtId="166" fontId="6" fillId="0" borderId="31" xfId="0" applyNumberFormat="1" applyFont="1" applyBorder="1" applyAlignment="1">
      <alignment horizontal="center" vertical="center" wrapText="1"/>
    </xf>
    <xf numFmtId="172" fontId="6" fillId="3" borderId="29" xfId="0" applyNumberFormat="1" applyFont="1" applyFill="1" applyBorder="1" applyAlignment="1">
      <alignment horizontal="center" vertical="center" wrapText="1"/>
    </xf>
    <xf numFmtId="172" fontId="6" fillId="3" borderId="30" xfId="0" applyNumberFormat="1" applyFont="1" applyFill="1" applyBorder="1" applyAlignment="1">
      <alignment horizontal="center" vertical="center" wrapText="1"/>
    </xf>
    <xf numFmtId="172" fontId="6" fillId="3" borderId="31" xfId="0" applyNumberFormat="1" applyFont="1" applyFill="1" applyBorder="1" applyAlignment="1">
      <alignment horizontal="center" vertical="center" wrapText="1"/>
    </xf>
    <xf numFmtId="0" fontId="11" fillId="0" borderId="40" xfId="1" applyFont="1" applyBorder="1" applyAlignment="1">
      <alignment horizontal="left"/>
    </xf>
    <xf numFmtId="0" fontId="11" fillId="0" borderId="0" xfId="1" applyFont="1" applyAlignment="1">
      <alignment horizontal="left"/>
    </xf>
    <xf numFmtId="0" fontId="11" fillId="0" borderId="39" xfId="1" applyFont="1" applyBorder="1" applyAlignment="1">
      <alignment horizontal="left"/>
    </xf>
    <xf numFmtId="0" fontId="11" fillId="0" borderId="35" xfId="1" applyFont="1" applyBorder="1" applyAlignment="1">
      <alignment horizontal="left"/>
    </xf>
    <xf numFmtId="0" fontId="12" fillId="0" borderId="32" xfId="1" applyFont="1" applyBorder="1" applyAlignment="1">
      <alignment horizontal="left"/>
    </xf>
    <xf numFmtId="0" fontId="11" fillId="0" borderId="32" xfId="1" applyFont="1" applyBorder="1" applyAlignment="1">
      <alignment horizontal="left"/>
    </xf>
  </cellXfs>
  <cellStyles count="2">
    <cellStyle name="Normal" xfId="0" builtinId="0"/>
    <cellStyle name="Normal 2" xfId="1" xr:uid="{2FB46E99-21F0-4189-A316-0E10F31F92CA}"/>
  </cellStyles>
  <dxfs count="14">
    <dxf>
      <numFmt numFmtId="172" formatCode="0.0000"/>
    </dxf>
    <dxf>
      <numFmt numFmtId="172" formatCode="0.0000"/>
    </dxf>
    <dxf>
      <numFmt numFmtId="172" formatCode="0.0000"/>
    </dxf>
    <dxf>
      <numFmt numFmtId="172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5" formatCode="0.000"/>
    </dxf>
    <dxf>
      <numFmt numFmtId="174" formatCode="h:mm:ss;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StdErr vs N. de muestreo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QC!$G$3</c:f>
              <c:strCache>
                <c:ptCount val="1"/>
                <c:pt idx="0">
                  <c:v>StdErr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QC!$G$4:$G$118</c:f>
              <c:numCache>
                <c:formatCode>###0.0000;###0.0000</c:formatCode>
                <c:ptCount val="115"/>
                <c:pt idx="0">
                  <c:v>2.8E-3</c:v>
                </c:pt>
                <c:pt idx="1">
                  <c:v>2.7000000000000001E-3</c:v>
                </c:pt>
                <c:pt idx="2">
                  <c:v>2.0999999999999999E-3</c:v>
                </c:pt>
                <c:pt idx="3">
                  <c:v>2.0999999999999999E-3</c:v>
                </c:pt>
                <c:pt idx="4">
                  <c:v>2.3999999999999998E-3</c:v>
                </c:pt>
                <c:pt idx="5">
                  <c:v>2.3E-3</c:v>
                </c:pt>
                <c:pt idx="6">
                  <c:v>1.6999999999999999E-3</c:v>
                </c:pt>
                <c:pt idx="7">
                  <c:v>1.9E-3</c:v>
                </c:pt>
                <c:pt idx="8" formatCode="###0.000;###0.000">
                  <c:v>2E-3</c:v>
                </c:pt>
                <c:pt idx="9">
                  <c:v>2.2000000000000001E-3</c:v>
                </c:pt>
                <c:pt idx="10">
                  <c:v>1.8E-3</c:v>
                </c:pt>
                <c:pt idx="11">
                  <c:v>1.9E-3</c:v>
                </c:pt>
                <c:pt idx="12">
                  <c:v>1.8E-3</c:v>
                </c:pt>
                <c:pt idx="13">
                  <c:v>1.9E-3</c:v>
                </c:pt>
                <c:pt idx="14">
                  <c:v>2.3E-3</c:v>
                </c:pt>
                <c:pt idx="15">
                  <c:v>2.2000000000000001E-3</c:v>
                </c:pt>
                <c:pt idx="16">
                  <c:v>2.2000000000000001E-3</c:v>
                </c:pt>
                <c:pt idx="17">
                  <c:v>2.2000000000000001E-3</c:v>
                </c:pt>
                <c:pt idx="18">
                  <c:v>2.3E-3</c:v>
                </c:pt>
                <c:pt idx="19">
                  <c:v>2.2000000000000001E-3</c:v>
                </c:pt>
                <c:pt idx="20">
                  <c:v>2.8999999999999998E-3</c:v>
                </c:pt>
                <c:pt idx="21">
                  <c:v>2.7000000000000001E-3</c:v>
                </c:pt>
                <c:pt idx="22">
                  <c:v>2.3E-3</c:v>
                </c:pt>
                <c:pt idx="23" formatCode="###0.000;###0.000">
                  <c:v>2E-3</c:v>
                </c:pt>
                <c:pt idx="24">
                  <c:v>1.6999999999999999E-3</c:v>
                </c:pt>
                <c:pt idx="25">
                  <c:v>1.9E-3</c:v>
                </c:pt>
                <c:pt idx="26">
                  <c:v>2.3E-3</c:v>
                </c:pt>
                <c:pt idx="27">
                  <c:v>2.2000000000000001E-3</c:v>
                </c:pt>
                <c:pt idx="28">
                  <c:v>2.2000000000000001E-3</c:v>
                </c:pt>
                <c:pt idx="29">
                  <c:v>1.9E-3</c:v>
                </c:pt>
                <c:pt idx="30">
                  <c:v>1.5E-3</c:v>
                </c:pt>
                <c:pt idx="31">
                  <c:v>2.3999999999999998E-3</c:v>
                </c:pt>
                <c:pt idx="32">
                  <c:v>1.9E-3</c:v>
                </c:pt>
                <c:pt idx="33">
                  <c:v>2.0999999999999999E-3</c:v>
                </c:pt>
                <c:pt idx="34">
                  <c:v>2.3999999999999998E-3</c:v>
                </c:pt>
                <c:pt idx="35">
                  <c:v>1.5E-3</c:v>
                </c:pt>
                <c:pt idx="36">
                  <c:v>2.3E-3</c:v>
                </c:pt>
                <c:pt idx="37">
                  <c:v>1.6999999999999999E-3</c:v>
                </c:pt>
                <c:pt idx="38">
                  <c:v>2.0999999999999999E-3</c:v>
                </c:pt>
                <c:pt idx="39">
                  <c:v>2.2000000000000001E-3</c:v>
                </c:pt>
                <c:pt idx="40">
                  <c:v>2.7000000000000001E-3</c:v>
                </c:pt>
                <c:pt idx="41">
                  <c:v>2.2000000000000001E-3</c:v>
                </c:pt>
                <c:pt idx="42">
                  <c:v>1.5100000000000001E-2</c:v>
                </c:pt>
                <c:pt idx="43">
                  <c:v>1.47E-2</c:v>
                </c:pt>
                <c:pt idx="44">
                  <c:v>9.9000000000000008E-3</c:v>
                </c:pt>
                <c:pt idx="45">
                  <c:v>9.5999999999999992E-3</c:v>
                </c:pt>
                <c:pt idx="46">
                  <c:v>1.67E-2</c:v>
                </c:pt>
                <c:pt idx="47" formatCode="###0.000;###0.000">
                  <c:v>7.0000000000000001E-3</c:v>
                </c:pt>
                <c:pt idx="48">
                  <c:v>3.0999999999999999E-3</c:v>
                </c:pt>
                <c:pt idx="49">
                  <c:v>2.5999999999999999E-3</c:v>
                </c:pt>
                <c:pt idx="50">
                  <c:v>2.2000000000000001E-3</c:v>
                </c:pt>
                <c:pt idx="51">
                  <c:v>2.5000000000000001E-3</c:v>
                </c:pt>
                <c:pt idx="52">
                  <c:v>2.5999999999999999E-3</c:v>
                </c:pt>
                <c:pt idx="53">
                  <c:v>2.5999999999999999E-3</c:v>
                </c:pt>
                <c:pt idx="54">
                  <c:v>1.6000000000000001E-3</c:v>
                </c:pt>
                <c:pt idx="55">
                  <c:v>2.2000000000000001E-3</c:v>
                </c:pt>
                <c:pt idx="56">
                  <c:v>1.6999999999999999E-3</c:v>
                </c:pt>
                <c:pt idx="57">
                  <c:v>1.8E-3</c:v>
                </c:pt>
                <c:pt idx="58">
                  <c:v>2.3E-3</c:v>
                </c:pt>
                <c:pt idx="59" formatCode="###0.000;###0.000">
                  <c:v>2.3E-3</c:v>
                </c:pt>
                <c:pt idx="60">
                  <c:v>2.3E-3</c:v>
                </c:pt>
                <c:pt idx="61">
                  <c:v>2.2000000000000001E-3</c:v>
                </c:pt>
                <c:pt idx="62">
                  <c:v>2E-3</c:v>
                </c:pt>
                <c:pt idx="63">
                  <c:v>1.9E-3</c:v>
                </c:pt>
                <c:pt idx="64">
                  <c:v>1.9E-3</c:v>
                </c:pt>
                <c:pt idx="65">
                  <c:v>2.3E-3</c:v>
                </c:pt>
                <c:pt idx="66">
                  <c:v>3.0000000000000001E-3</c:v>
                </c:pt>
                <c:pt idx="67">
                  <c:v>2.3999999999999998E-3</c:v>
                </c:pt>
                <c:pt idx="68">
                  <c:v>2.0999999999999999E-3</c:v>
                </c:pt>
                <c:pt idx="69">
                  <c:v>2E-3</c:v>
                </c:pt>
                <c:pt idx="70">
                  <c:v>2.3999999999999998E-3</c:v>
                </c:pt>
                <c:pt idx="71" formatCode="###0.000;###0.000">
                  <c:v>2E-3</c:v>
                </c:pt>
                <c:pt idx="72">
                  <c:v>2.3E-3</c:v>
                </c:pt>
                <c:pt idx="73">
                  <c:v>2.0999999999999999E-3</c:v>
                </c:pt>
                <c:pt idx="74">
                  <c:v>2.3999999999999998E-3</c:v>
                </c:pt>
                <c:pt idx="75">
                  <c:v>2.2000000000000001E-3</c:v>
                </c:pt>
                <c:pt idx="76">
                  <c:v>2.0999999999999999E-3</c:v>
                </c:pt>
                <c:pt idx="77">
                  <c:v>1.6999999999999999E-3</c:v>
                </c:pt>
                <c:pt idx="78">
                  <c:v>2.5999999999999999E-3</c:v>
                </c:pt>
                <c:pt idx="79">
                  <c:v>3.5999999999999999E-3</c:v>
                </c:pt>
                <c:pt idx="80">
                  <c:v>3.0999999999999999E-3</c:v>
                </c:pt>
                <c:pt idx="81">
                  <c:v>2.3E-3</c:v>
                </c:pt>
                <c:pt idx="82">
                  <c:v>2.5000000000000001E-3</c:v>
                </c:pt>
                <c:pt idx="83">
                  <c:v>8.5000000000000006E-3</c:v>
                </c:pt>
                <c:pt idx="84">
                  <c:v>2.8E-3</c:v>
                </c:pt>
                <c:pt idx="85">
                  <c:v>2.2000000000000001E-3</c:v>
                </c:pt>
                <c:pt idx="86">
                  <c:v>2.2000000000000001E-3</c:v>
                </c:pt>
                <c:pt idx="87">
                  <c:v>2.2000000000000001E-3</c:v>
                </c:pt>
                <c:pt idx="88">
                  <c:v>2E-3</c:v>
                </c:pt>
                <c:pt idx="89">
                  <c:v>2.5999999999999999E-3</c:v>
                </c:pt>
                <c:pt idx="90" formatCode="###0.000;###0.000">
                  <c:v>2.0999999999999999E-3</c:v>
                </c:pt>
                <c:pt idx="91">
                  <c:v>2.2000000000000001E-3</c:v>
                </c:pt>
                <c:pt idx="92">
                  <c:v>2.3E-3</c:v>
                </c:pt>
                <c:pt idx="93">
                  <c:v>2.2000000000000001E-3</c:v>
                </c:pt>
                <c:pt idx="94">
                  <c:v>2.3E-3</c:v>
                </c:pt>
                <c:pt idx="95">
                  <c:v>2.5000000000000001E-3</c:v>
                </c:pt>
                <c:pt idx="96" formatCode="###0.000;###0.000">
                  <c:v>2.0999999999999999E-3</c:v>
                </c:pt>
                <c:pt idx="97">
                  <c:v>4.1999999999999997E-3</c:v>
                </c:pt>
                <c:pt idx="98">
                  <c:v>3.3999999999999998E-3</c:v>
                </c:pt>
                <c:pt idx="99">
                  <c:v>4.0000000000000001E-3</c:v>
                </c:pt>
                <c:pt idx="100">
                  <c:v>3.5000000000000001E-3</c:v>
                </c:pt>
                <c:pt idx="101">
                  <c:v>3.2000000000000002E-3</c:v>
                </c:pt>
                <c:pt idx="102" formatCode="###0.000;###0.000">
                  <c:v>3.3E-3</c:v>
                </c:pt>
                <c:pt idx="103">
                  <c:v>3.0000000000000001E-3</c:v>
                </c:pt>
                <c:pt idx="104">
                  <c:v>1.38E-2</c:v>
                </c:pt>
                <c:pt idx="105">
                  <c:v>2.3E-3</c:v>
                </c:pt>
                <c:pt idx="106">
                  <c:v>1.6000000000000001E-3</c:v>
                </c:pt>
                <c:pt idx="107">
                  <c:v>2.3E-3</c:v>
                </c:pt>
                <c:pt idx="108" formatCode="###0.000;###0.000">
                  <c:v>7.1999999999999998E-3</c:v>
                </c:pt>
                <c:pt idx="109">
                  <c:v>3.5999999999999999E-3</c:v>
                </c:pt>
                <c:pt idx="110">
                  <c:v>6.6E-3</c:v>
                </c:pt>
                <c:pt idx="111">
                  <c:v>2.5000000000000001E-3</c:v>
                </c:pt>
                <c:pt idx="112">
                  <c:v>3.8999999999999998E-3</c:v>
                </c:pt>
                <c:pt idx="113">
                  <c:v>4.7999999999999996E-3</c:v>
                </c:pt>
                <c:pt idx="114" formatCode="###0.000;###0.000">
                  <c:v>4.3E-3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D-471E-A1CF-A3FDAE98D227}"/>
            </c:ext>
          </c:extLst>
        </c:ser>
        <c:ser>
          <c:idx val="1"/>
          <c:order val="1"/>
          <c:tx>
            <c:strRef>
              <c:f>QC!$X$4</c:f>
              <c:strCache>
                <c:ptCount val="1"/>
                <c:pt idx="0">
                  <c:v>Umbral StdErr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QC!$Y$3:$Z$3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QC!$Y$4:$Z$4</c:f>
              <c:numCache>
                <c:formatCode>General</c:formatCode>
                <c:ptCount val="2"/>
                <c:pt idx="0" formatCode="###0.0000;###0.0000">
                  <c:v>3.5063338412098305E-3</c:v>
                </c:pt>
                <c:pt idx="1">
                  <c:v>3.4380262960180315E-3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DD-471E-A1CF-A3FDAE98D227}"/>
            </c:ext>
          </c:extLst>
        </c:ser>
        <c:ser>
          <c:idx val="2"/>
          <c:order val="2"/>
          <c:tx>
            <c:v>LDL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QC!$Y$3:$Z$3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QC!$Y$5:$Z$5</c:f>
              <c:numCache>
                <c:formatCode>General</c:formatCode>
                <c:ptCount val="2"/>
                <c:pt idx="0">
                  <c:v>1E-3</c:v>
                </c:pt>
                <c:pt idx="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9DD-471E-A1CF-A3FDAE98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66320"/>
        <c:axId val="2068767152"/>
      </c:scatterChart>
      <c:valAx>
        <c:axId val="206876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767152"/>
        <c:crosses val="autoZero"/>
        <c:crossBetween val="midCat"/>
      </c:valAx>
      <c:valAx>
        <c:axId val="20687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;#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76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68110236220472"/>
                  <c:y val="1.2763196267133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QC!$N$121:$N$122</c:f>
              <c:numCache>
                <c:formatCode>0.000</c:formatCode>
                <c:ptCount val="2"/>
                <c:pt idx="0">
                  <c:v>0</c:v>
                </c:pt>
                <c:pt idx="1">
                  <c:v>6.0694444444444438</c:v>
                </c:pt>
              </c:numCache>
            </c:numRef>
          </c:xVal>
          <c:yVal>
            <c:numRef>
              <c:f>QC!$L$121:$L$122</c:f>
              <c:numCache>
                <c:formatCode>###0.000;###0.000</c:formatCode>
                <c:ptCount val="2"/>
                <c:pt idx="0">
                  <c:v>938.58358333333319</c:v>
                </c:pt>
                <c:pt idx="1">
                  <c:v>938.61860000000013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8-45C9-8737-6362F8EF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264"/>
        <c:axId val="213740432"/>
      </c:scatterChart>
      <c:valAx>
        <c:axId val="21374126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740432"/>
        <c:crosses val="autoZero"/>
        <c:crossBetween val="midCat"/>
      </c:valAx>
      <c:valAx>
        <c:axId val="213740432"/>
        <c:scaling>
          <c:orientation val="minMax"/>
          <c:max val="938.61900000000003"/>
          <c:min val="938.584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7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74251779678619"/>
          <c:y val="5.5555777046856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230876216968025E-2"/>
          <c:y val="0.23737490813855416"/>
          <c:w val="0.8803894297635606"/>
          <c:h val="0.50000246607908216"/>
        </c:manualLayout>
      </c:layout>
      <c:scatterChart>
        <c:scatterStyle val="lineMarker"/>
        <c:varyColors val="0"/>
        <c:ser>
          <c:idx val="0"/>
          <c:order val="0"/>
          <c:tx>
            <c:v>Topography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'Correcciones y Cortes'!$A$10:$A$28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'Correcciones y Cortes'!$G$10:$G$28</c:f>
              <c:numCache>
                <c:formatCode>0.00</c:formatCode>
                <c:ptCount val="19"/>
                <c:pt idx="0">
                  <c:v>1700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  <c:pt idx="4">
                  <c:v>1350</c:v>
                </c:pt>
                <c:pt idx="5">
                  <c:v>1300</c:v>
                </c:pt>
                <c:pt idx="6">
                  <c:v>1250</c:v>
                </c:pt>
                <c:pt idx="7">
                  <c:v>1210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1450</c:v>
                </c:pt>
                <c:pt idx="12">
                  <c:v>1500</c:v>
                </c:pt>
                <c:pt idx="13">
                  <c:v>1550</c:v>
                </c:pt>
                <c:pt idx="14">
                  <c:v>1600</c:v>
                </c:pt>
                <c:pt idx="15">
                  <c:v>1610</c:v>
                </c:pt>
                <c:pt idx="16">
                  <c:v>1650</c:v>
                </c:pt>
                <c:pt idx="17">
                  <c:v>1680</c:v>
                </c:pt>
                <c:pt idx="18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2-41AC-8393-3E8C6248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53119"/>
        <c:axId val="1"/>
      </c:scatterChart>
      <c:valAx>
        <c:axId val="1508853119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Station ID</a:t>
                </a:r>
              </a:p>
            </c:rich>
          </c:tx>
          <c:layout>
            <c:manualLayout>
              <c:xMode val="edge"/>
              <c:yMode val="edge"/>
              <c:x val="0.45758001472837478"/>
              <c:y val="0.84458885677265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Elevation (m)</a:t>
                </a:r>
              </a:p>
            </c:rich>
          </c:tx>
          <c:layout>
            <c:manualLayout>
              <c:xMode val="edge"/>
              <c:yMode val="edge"/>
              <c:x val="1.5189755583261521E-3"/>
              <c:y val="0.34566954371088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88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Air Anomaly</a:t>
            </a:r>
          </a:p>
        </c:rich>
      </c:tx>
      <c:layout>
        <c:manualLayout>
          <c:xMode val="edge"/>
          <c:yMode val="edge"/>
          <c:x val="0.43374251779678619"/>
          <c:y val="5.5555777046856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230876216968025E-2"/>
          <c:y val="0.23737490813855416"/>
          <c:w val="0.8803894297635606"/>
          <c:h val="0.50000246607908216"/>
        </c:manualLayout>
      </c:layout>
      <c:scatterChart>
        <c:scatterStyle val="lineMarker"/>
        <c:varyColors val="0"/>
        <c:ser>
          <c:idx val="0"/>
          <c:order val="0"/>
          <c:tx>
            <c:v>Topography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'Correcciones y Cortes'!$A$10:$A$28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'Correcciones y Cortes'!$L$10:$L$28</c:f>
              <c:numCache>
                <c:formatCode>0.00000</c:formatCode>
                <c:ptCount val="19"/>
                <c:pt idx="0">
                  <c:v>2773.1259588170842</c:v>
                </c:pt>
                <c:pt idx="1">
                  <c:v>2744.6994364951879</c:v>
                </c:pt>
                <c:pt idx="2">
                  <c:v>2716.1146328227828</c:v>
                </c:pt>
                <c:pt idx="3">
                  <c:v>2687.1786326155625</c:v>
                </c:pt>
                <c:pt idx="4">
                  <c:v>2673.8731753962488</c:v>
                </c:pt>
                <c:pt idx="5">
                  <c:v>2661.6771455880439</c:v>
                </c:pt>
                <c:pt idx="6">
                  <c:v>2649.617950563319</c:v>
                </c:pt>
                <c:pt idx="7">
                  <c:v>2640.1693411522256</c:v>
                </c:pt>
                <c:pt idx="8">
                  <c:v>2638.6906538524713</c:v>
                </c:pt>
                <c:pt idx="9">
                  <c:v>2675.0453183077693</c:v>
                </c:pt>
                <c:pt idx="10">
                  <c:v>2683.2256039193226</c:v>
                </c:pt>
                <c:pt idx="11">
                  <c:v>2691.3611962903801</c:v>
                </c:pt>
                <c:pt idx="12">
                  <c:v>2703.6988512688317</c:v>
                </c:pt>
                <c:pt idx="13">
                  <c:v>2716.5022696104552</c:v>
                </c:pt>
                <c:pt idx="14">
                  <c:v>2732.0142359069923</c:v>
                </c:pt>
                <c:pt idx="15">
                  <c:v>2729.2800980033157</c:v>
                </c:pt>
                <c:pt idx="16">
                  <c:v>2743.4196951487661</c:v>
                </c:pt>
                <c:pt idx="17">
                  <c:v>2754.2954723811959</c:v>
                </c:pt>
                <c:pt idx="18">
                  <c:v>2772.7046115949097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F-448A-BCB7-19D2AA57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53119"/>
        <c:axId val="1"/>
      </c:scatterChart>
      <c:valAx>
        <c:axId val="1508853119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Station ID</a:t>
                </a:r>
              </a:p>
            </c:rich>
          </c:tx>
          <c:layout>
            <c:manualLayout>
              <c:xMode val="edge"/>
              <c:yMode val="edge"/>
              <c:x val="0.45758001472837478"/>
              <c:y val="0.84458885677265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mgal</a:t>
                </a:r>
              </a:p>
            </c:rich>
          </c:tx>
          <c:layout>
            <c:manualLayout>
              <c:xMode val="edge"/>
              <c:yMode val="edge"/>
              <c:x val="2.2372801537856211E-4"/>
              <c:y val="0.46746441550575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88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Bouguer Anomaly</a:t>
            </a:r>
          </a:p>
        </c:rich>
      </c:tx>
      <c:layout>
        <c:manualLayout>
          <c:xMode val="edge"/>
          <c:yMode val="edge"/>
          <c:x val="0.43374251779678619"/>
          <c:y val="5.5555777046856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230876216968025E-2"/>
          <c:y val="0.23737490813855416"/>
          <c:w val="0.8803894297635606"/>
          <c:h val="0.50000246607908216"/>
        </c:manualLayout>
      </c:layout>
      <c:scatterChart>
        <c:scatterStyle val="lineMarker"/>
        <c:varyColors val="0"/>
        <c:ser>
          <c:idx val="0"/>
          <c:order val="0"/>
          <c:tx>
            <c:v>Bouguer Anomaly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'Correcciones y Cortes'!$A$10:$A$28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'Correcciones y Cortes'!$M$10:$M$28</c:f>
              <c:numCache>
                <c:formatCode>0.00000</c:formatCode>
                <c:ptCount val="19"/>
                <c:pt idx="0">
                  <c:v>2580.7131588170841</c:v>
                </c:pt>
                <c:pt idx="1">
                  <c:v>2563.605036495188</c:v>
                </c:pt>
                <c:pt idx="2">
                  <c:v>2546.338632822783</c:v>
                </c:pt>
                <c:pt idx="3">
                  <c:v>2528.7210326155623</c:v>
                </c:pt>
                <c:pt idx="4">
                  <c:v>2521.0747753962487</c:v>
                </c:pt>
                <c:pt idx="5">
                  <c:v>2514.5379455880438</c:v>
                </c:pt>
                <c:pt idx="6">
                  <c:v>2508.137950563319</c:v>
                </c:pt>
                <c:pt idx="7">
                  <c:v>2503.2167011522256</c:v>
                </c:pt>
                <c:pt idx="8">
                  <c:v>2502.8698538524714</c:v>
                </c:pt>
                <c:pt idx="9">
                  <c:v>2527.9061183077692</c:v>
                </c:pt>
                <c:pt idx="10">
                  <c:v>2524.7680039193224</c:v>
                </c:pt>
                <c:pt idx="11">
                  <c:v>2527.2443962903799</c:v>
                </c:pt>
                <c:pt idx="12">
                  <c:v>2533.9228512688319</c:v>
                </c:pt>
                <c:pt idx="13">
                  <c:v>2541.0670696104553</c:v>
                </c:pt>
                <c:pt idx="14">
                  <c:v>2550.9198359069924</c:v>
                </c:pt>
                <c:pt idx="15">
                  <c:v>2547.0538580033158</c:v>
                </c:pt>
                <c:pt idx="16">
                  <c:v>2556.6660951487661</c:v>
                </c:pt>
                <c:pt idx="17">
                  <c:v>2564.1463523811958</c:v>
                </c:pt>
                <c:pt idx="18">
                  <c:v>2580.2918115949096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A-4304-AB09-F6E635BF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53119"/>
        <c:axId val="1"/>
      </c:scatterChart>
      <c:valAx>
        <c:axId val="1508853119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Station ID</a:t>
                </a:r>
              </a:p>
            </c:rich>
          </c:tx>
          <c:layout>
            <c:manualLayout>
              <c:xMode val="edge"/>
              <c:yMode val="edge"/>
              <c:x val="0.45758001472837478"/>
              <c:y val="0.84458885677265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mgal</a:t>
                </a:r>
              </a:p>
            </c:rich>
          </c:tx>
          <c:layout>
            <c:manualLayout>
              <c:xMode val="edge"/>
              <c:yMode val="edge"/>
              <c:x val="2.2372801537856211E-4"/>
              <c:y val="0.46746441550575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88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</xdr:colOff>
      <xdr:row>7</xdr:row>
      <xdr:rowOff>0</xdr:rowOff>
    </xdr:from>
    <xdr:to>
      <xdr:col>37</xdr:col>
      <xdr:colOff>19050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7C73BF-BC2E-8087-8F9B-BDBCB8E8D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3809</xdr:colOff>
      <xdr:row>30</xdr:row>
      <xdr:rowOff>85725</xdr:rowOff>
    </xdr:from>
    <xdr:to>
      <xdr:col>36</xdr:col>
      <xdr:colOff>504825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C13B9E-FBDA-A620-2086-14FAFE618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55</xdr:row>
      <xdr:rowOff>47625</xdr:rowOff>
    </xdr:from>
    <xdr:to>
      <xdr:col>11</xdr:col>
      <xdr:colOff>390525</xdr:colOff>
      <xdr:row>80</xdr:row>
      <xdr:rowOff>38099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889099C-3225-4DAD-B925-E7A0D51E6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29</xdr:row>
      <xdr:rowOff>57150</xdr:rowOff>
    </xdr:from>
    <xdr:to>
      <xdr:col>11</xdr:col>
      <xdr:colOff>390526</xdr:colOff>
      <xdr:row>54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FA377-26D2-498A-BF8D-E2784BAA8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29</xdr:row>
      <xdr:rowOff>47625</xdr:rowOff>
    </xdr:from>
    <xdr:to>
      <xdr:col>22</xdr:col>
      <xdr:colOff>104776</xdr:colOff>
      <xdr:row>54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3006E77-9224-40DE-AA37-97F4FE1C5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vity_worksheet_nag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ettleton's Method"/>
      <sheetName val="Parasnis Method"/>
    </sheetNames>
    <sheetDataSet>
      <sheetData sheetId="0">
        <row r="10">
          <cell r="A10">
            <v>0</v>
          </cell>
        </row>
        <row r="11">
          <cell r="A11">
            <v>5</v>
          </cell>
        </row>
        <row r="12">
          <cell r="A12">
            <v>10</v>
          </cell>
        </row>
        <row r="13">
          <cell r="A13">
            <v>15</v>
          </cell>
        </row>
        <row r="14">
          <cell r="A14">
            <v>20</v>
          </cell>
        </row>
        <row r="15">
          <cell r="A15">
            <v>25</v>
          </cell>
        </row>
        <row r="16">
          <cell r="A16">
            <v>30</v>
          </cell>
        </row>
        <row r="17">
          <cell r="A17">
            <v>35</v>
          </cell>
        </row>
        <row r="18">
          <cell r="A18">
            <v>40</v>
          </cell>
        </row>
        <row r="19">
          <cell r="A19">
            <v>45</v>
          </cell>
        </row>
        <row r="20">
          <cell r="A20">
            <v>55</v>
          </cell>
        </row>
        <row r="21">
          <cell r="A21">
            <v>60</v>
          </cell>
        </row>
        <row r="22">
          <cell r="A22">
            <v>65</v>
          </cell>
        </row>
        <row r="23">
          <cell r="A23">
            <v>70</v>
          </cell>
        </row>
        <row r="24">
          <cell r="A24">
            <v>75</v>
          </cell>
        </row>
        <row r="25">
          <cell r="A25">
            <v>80</v>
          </cell>
        </row>
        <row r="26">
          <cell r="A26">
            <v>85</v>
          </cell>
        </row>
        <row r="27">
          <cell r="A27">
            <v>90</v>
          </cell>
        </row>
        <row r="28">
          <cell r="A28">
            <v>95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BF943-E80A-48A8-8D88-49C38E7F1D1E}" name="Tabla1" displayName="Tabla1" ref="K120:N122" totalsRowShown="0" headerRowDxfId="10">
  <autoFilter ref="K120:N122" xr:uid="{593BF943-E80A-48A8-8D88-49C38E7F1D1E}"/>
  <tableColumns count="4">
    <tableColumn id="1" xr3:uid="{B738273D-A2E4-4014-8DB3-AC54477A3B0C}" name="Est_base" dataDxfId="9"/>
    <tableColumn id="2" xr3:uid="{C98647C0-98A3-4B6C-895C-E37F11AAB54C}" name="Prom_Raw">
      <calculatedColumnFormula>Q112</calculatedColumnFormula>
    </tableColumn>
    <tableColumn id="3" xr3:uid="{83C16284-84ED-4022-9CAB-55BA5ADD06FA}" name="Tiempo" dataDxfId="8">
      <calculatedColumnFormula>MAX(R3:R117)</calculatedColumnFormula>
    </tableColumn>
    <tableColumn id="4" xr3:uid="{E47C2217-2583-4592-963D-3B47016DF4E9}" name="Horas decimales" dataDxfId="7">
      <calculatedColumnFormula>Tabla1[[#This Row],[Tiempo]]*24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7F2ADF-0955-423B-AEA6-AC35BE90BDD2}" name="Tabla4" displayName="Tabla4" ref="B4:I23" totalsRowShown="0">
  <autoFilter ref="B4:I23" xr:uid="{AE7F2ADF-0955-423B-AEA6-AC35BE90BDD2}"/>
  <tableColumns count="8">
    <tableColumn id="1" xr3:uid="{8D9B5BA2-299B-45C9-9785-6A48FAE53B7A}" name="id"/>
    <tableColumn id="2" xr3:uid="{332A104F-C150-4BEA-B43E-77266F9D0C42}" name="Lat"/>
    <tableColumn id="3" xr3:uid="{7CA1BD73-CFF3-400A-8DD8-B02611D5B661}" name="Lon" dataDxfId="4"/>
    <tableColumn id="4" xr3:uid="{5B131365-4D1A-45A2-BB06-46A85A6DA582}" name="Z"/>
    <tableColumn id="5" xr3:uid="{E467750B-6A3A-45F0-8E36-8A1481E2B04F}" name="Norte" dataDxfId="3"/>
    <tableColumn id="6" xr3:uid="{410574A3-ECE2-4C99-BD0B-F5CAA412B820}" name="Este" dataDxfId="2"/>
    <tableColumn id="7" xr3:uid="{1C7D8145-F4EE-4193-B581-9C1ADDD7BD79}" name="Latitud_No" dataDxfId="1"/>
    <tableColumn id="8" xr3:uid="{F38BF4A5-DBB9-41FA-BA8B-AF709250946A}" name="Longitud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8"/>
  <sheetViews>
    <sheetView topLeftCell="F1" workbookViewId="0">
      <selection activeCell="AE4" sqref="AE4"/>
    </sheetView>
  </sheetViews>
  <sheetFormatPr baseColWidth="10" defaultColWidth="9.33203125" defaultRowHeight="12.75" x14ac:dyDescent="0.2"/>
  <cols>
    <col min="1" max="1" width="9.33203125" customWidth="1"/>
    <col min="2" max="2" width="10.5" customWidth="1"/>
    <col min="3" max="3" width="8" customWidth="1"/>
    <col min="4" max="4" width="11.5" customWidth="1"/>
    <col min="5" max="5" width="5.83203125" customWidth="1"/>
    <col min="6" max="7" width="8" customWidth="1"/>
    <col min="8" max="8" width="10.5" customWidth="1"/>
    <col min="9" max="9" width="6.83203125" style="89" customWidth="1"/>
    <col min="10" max="10" width="8" style="89" customWidth="1"/>
    <col min="11" max="11" width="12.6640625" customWidth="1"/>
    <col min="12" max="12" width="11.33203125" customWidth="1"/>
    <col min="13" max="13" width="9.33203125" customWidth="1"/>
    <col min="14" max="14" width="11.5" customWidth="1"/>
    <col min="15" max="15" width="10.5" customWidth="1"/>
    <col min="16" max="16" width="11.5" hidden="1" customWidth="1"/>
    <col min="17" max="17" width="9.5" bestFit="1" customWidth="1"/>
    <col min="18" max="18" width="13" bestFit="1" customWidth="1"/>
    <col min="19" max="19" width="10.1640625" bestFit="1" customWidth="1"/>
    <col min="20" max="20" width="12.1640625" bestFit="1" customWidth="1"/>
    <col min="21" max="21" width="16.1640625" bestFit="1" customWidth="1"/>
    <col min="24" max="24" width="13.5" bestFit="1" customWidth="1"/>
  </cols>
  <sheetData>
    <row r="1" spans="1:31" ht="15.95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31" ht="15" customHeight="1" thickBot="1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</row>
    <row r="3" spans="1:31" ht="27" customHeight="1" thickBot="1" x14ac:dyDescent="0.25">
      <c r="A3" s="30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132</v>
      </c>
      <c r="G3" s="28" t="s">
        <v>7</v>
      </c>
      <c r="H3" s="28" t="s">
        <v>8</v>
      </c>
      <c r="I3" s="82" t="s">
        <v>9</v>
      </c>
      <c r="J3" s="82" t="s">
        <v>10</v>
      </c>
      <c r="K3" s="28" t="s">
        <v>11</v>
      </c>
      <c r="L3" s="28" t="s">
        <v>12</v>
      </c>
      <c r="M3" s="28" t="s">
        <v>13</v>
      </c>
      <c r="N3" s="28" t="s">
        <v>14</v>
      </c>
      <c r="O3" s="28" t="s">
        <v>15</v>
      </c>
      <c r="P3" s="31" t="s">
        <v>16</v>
      </c>
      <c r="Q3" s="31" t="s">
        <v>155</v>
      </c>
      <c r="R3" s="31" t="s">
        <v>161</v>
      </c>
      <c r="S3" s="31" t="s">
        <v>165</v>
      </c>
      <c r="T3" s="31" t="s">
        <v>166</v>
      </c>
      <c r="U3" s="31" t="s">
        <v>187</v>
      </c>
      <c r="Y3">
        <v>1</v>
      </c>
      <c r="Z3">
        <v>121</v>
      </c>
    </row>
    <row r="4" spans="1:31" ht="15" customHeight="1" x14ac:dyDescent="0.2">
      <c r="A4" s="32">
        <v>0</v>
      </c>
      <c r="B4" s="33">
        <v>43692</v>
      </c>
      <c r="C4" s="51" t="s">
        <v>22</v>
      </c>
      <c r="D4" s="34">
        <f>H4+L4+M4+N4-T4</f>
        <v>940.20591666666678</v>
      </c>
      <c r="E4" s="35">
        <v>0</v>
      </c>
      <c r="F4" s="34">
        <v>2.1999999999999999E-2</v>
      </c>
      <c r="G4" s="36">
        <v>2.8E-3</v>
      </c>
      <c r="H4" s="36">
        <v>938.5847</v>
      </c>
      <c r="I4" s="83">
        <v>-2.8</v>
      </c>
      <c r="J4" s="83">
        <v>-1.4</v>
      </c>
      <c r="K4" s="36">
        <v>11.7438</v>
      </c>
      <c r="L4" s="36">
        <v>1.34E-2</v>
      </c>
      <c r="M4" s="36">
        <v>6.9999999999999999E-4</v>
      </c>
      <c r="N4" s="36">
        <v>1.6075999999999999</v>
      </c>
      <c r="O4" s="37">
        <v>-58.218299999999999</v>
      </c>
      <c r="P4" s="38">
        <v>881.98800000000006</v>
      </c>
      <c r="Q4" s="149">
        <f>AVERAGE(H4:H9)</f>
        <v>938.58358333333319</v>
      </c>
      <c r="R4" s="60">
        <f>C4-$C$9</f>
        <v>3.4722222222222099E-3</v>
      </c>
      <c r="S4" s="68">
        <f>R4*24</f>
        <v>8.3333333333333037E-2</v>
      </c>
      <c r="T4" s="75">
        <f>S4*$Y$6</f>
        <v>4.833333333333316E-4</v>
      </c>
      <c r="U4" s="157">
        <f>AVERAGE(D4:D9)</f>
        <v>940.20892500000002</v>
      </c>
      <c r="X4" s="146" t="s">
        <v>135</v>
      </c>
      <c r="Y4" s="143">
        <f>AVERAGE(G4:G118)+(AVERAGE(G4:G118)*(5*AVERAGE(F4:F118)))</f>
        <v>3.5063338412098305E-3</v>
      </c>
      <c r="Z4" s="141">
        <v>3.4380262960180315E-3</v>
      </c>
      <c r="AE4" s="148"/>
    </row>
    <row r="5" spans="1:31" ht="14.1" customHeight="1" x14ac:dyDescent="0.2">
      <c r="A5" s="25">
        <v>0</v>
      </c>
      <c r="B5" s="29">
        <v>43692</v>
      </c>
      <c r="C5" s="52" t="s">
        <v>21</v>
      </c>
      <c r="D5" s="4">
        <f t="shared" ref="D5:D68" si="0">H5+L5+M5+N5-T5</f>
        <v>940.2060133333332</v>
      </c>
      <c r="E5" s="3">
        <v>0</v>
      </c>
      <c r="F5" s="4">
        <v>2.0500000000000001E-2</v>
      </c>
      <c r="G5" s="4">
        <v>2.7000000000000001E-3</v>
      </c>
      <c r="H5" s="4">
        <v>938.58349999999996</v>
      </c>
      <c r="I5" s="84">
        <v>2.6</v>
      </c>
      <c r="J5" s="84">
        <v>1.6</v>
      </c>
      <c r="K5" s="4">
        <v>11.726599999999999</v>
      </c>
      <c r="L5" s="4">
        <v>1.38E-2</v>
      </c>
      <c r="M5" s="4">
        <v>8.0000000000000004E-4</v>
      </c>
      <c r="N5" s="4">
        <v>1.6083000000000001</v>
      </c>
      <c r="O5" s="6">
        <v>-58.218200000000003</v>
      </c>
      <c r="P5" s="15">
        <v>881.98820000000001</v>
      </c>
      <c r="Q5" s="150"/>
      <c r="R5" s="61">
        <f t="shared" ref="R5:R68" si="1">C5-$C$9</f>
        <v>2.7777777777777679E-3</v>
      </c>
      <c r="S5" s="69">
        <f t="shared" ref="S5:S68" si="2">R5*24</f>
        <v>6.666666666666643E-2</v>
      </c>
      <c r="T5" s="76">
        <f t="shared" ref="T5:T68" si="3">S5*$Y$6</f>
        <v>3.8666666666666526E-4</v>
      </c>
      <c r="U5" s="158"/>
      <c r="X5" s="147" t="s">
        <v>136</v>
      </c>
      <c r="Y5">
        <v>1E-3</v>
      </c>
      <c r="Z5" s="144">
        <v>1E-3</v>
      </c>
    </row>
    <row r="6" spans="1:31" ht="14.1" customHeight="1" thickBot="1" x14ac:dyDescent="0.25">
      <c r="A6" s="25">
        <v>0</v>
      </c>
      <c r="B6" s="29">
        <v>43692</v>
      </c>
      <c r="C6" s="52" t="s">
        <v>20</v>
      </c>
      <c r="D6" s="4">
        <f t="shared" si="0"/>
        <v>940.20831000000021</v>
      </c>
      <c r="E6" s="3">
        <v>0</v>
      </c>
      <c r="F6" s="4">
        <v>1.67E-2</v>
      </c>
      <c r="G6" s="4">
        <v>2.0999999999999999E-3</v>
      </c>
      <c r="H6" s="4">
        <v>938.58410000000003</v>
      </c>
      <c r="I6" s="84">
        <v>0.2</v>
      </c>
      <c r="J6" s="84">
        <v>0.3</v>
      </c>
      <c r="K6" s="4">
        <v>11.736700000000001</v>
      </c>
      <c r="L6" s="4">
        <v>1.43E-2</v>
      </c>
      <c r="M6" s="4">
        <v>1.1999999999999999E-3</v>
      </c>
      <c r="N6" s="5">
        <v>1.609</v>
      </c>
      <c r="O6" s="6">
        <v>-58.2181</v>
      </c>
      <c r="P6" s="15">
        <v>881.9905</v>
      </c>
      <c r="Q6" s="150"/>
      <c r="R6" s="61">
        <f t="shared" si="1"/>
        <v>2.0833333333333259E-3</v>
      </c>
      <c r="S6" s="69">
        <f t="shared" si="2"/>
        <v>4.9999999999999822E-2</v>
      </c>
      <c r="T6" s="76">
        <f t="shared" si="3"/>
        <v>2.8999999999999897E-4</v>
      </c>
      <c r="U6" s="158"/>
      <c r="X6" s="142" t="s">
        <v>162</v>
      </c>
      <c r="Y6" s="140">
        <v>5.7999999999999996E-3</v>
      </c>
      <c r="Z6" s="145" t="s">
        <v>163</v>
      </c>
    </row>
    <row r="7" spans="1:31" ht="14.1" customHeight="1" x14ac:dyDescent="0.2">
      <c r="A7" s="25">
        <v>0</v>
      </c>
      <c r="B7" s="29">
        <v>43692</v>
      </c>
      <c r="C7" s="52" t="s">
        <v>19</v>
      </c>
      <c r="D7" s="4">
        <f t="shared" si="0"/>
        <v>940.21050666666656</v>
      </c>
      <c r="E7" s="3">
        <v>0</v>
      </c>
      <c r="F7" s="4">
        <v>1.66E-2</v>
      </c>
      <c r="G7" s="4">
        <v>2.0999999999999999E-3</v>
      </c>
      <c r="H7" s="4">
        <v>938.58489999999995</v>
      </c>
      <c r="I7" s="84">
        <v>4.7</v>
      </c>
      <c r="J7" s="84">
        <v>0.5</v>
      </c>
      <c r="K7" s="4">
        <v>11.7646</v>
      </c>
      <c r="L7" s="4">
        <v>1.47E-2</v>
      </c>
      <c r="M7" s="4">
        <v>1.1000000000000001E-3</v>
      </c>
      <c r="N7" s="8">
        <v>1.61</v>
      </c>
      <c r="O7" s="6">
        <v>-58.2179</v>
      </c>
      <c r="P7" s="15">
        <v>881.99279999999999</v>
      </c>
      <c r="Q7" s="150"/>
      <c r="R7" s="61">
        <f t="shared" si="1"/>
        <v>1.388888888888884E-3</v>
      </c>
      <c r="S7" s="69">
        <f t="shared" si="2"/>
        <v>3.3333333333333215E-2</v>
      </c>
      <c r="T7" s="76">
        <f t="shared" si="3"/>
        <v>1.9333333333333263E-4</v>
      </c>
      <c r="U7" s="158"/>
    </row>
    <row r="8" spans="1:31" ht="14.1" customHeight="1" x14ac:dyDescent="0.2">
      <c r="A8" s="25">
        <v>0</v>
      </c>
      <c r="B8" s="29">
        <v>43692</v>
      </c>
      <c r="C8" s="52" t="s">
        <v>18</v>
      </c>
      <c r="D8" s="4">
        <f t="shared" si="0"/>
        <v>940.21090333333336</v>
      </c>
      <c r="E8" s="3">
        <v>0</v>
      </c>
      <c r="F8" s="4">
        <v>1.8499999999999999E-2</v>
      </c>
      <c r="G8" s="4">
        <v>2.3999999999999998E-3</v>
      </c>
      <c r="H8" s="4">
        <v>938.58259999999996</v>
      </c>
      <c r="I8" s="84">
        <v>-2</v>
      </c>
      <c r="J8" s="84">
        <v>1.8</v>
      </c>
      <c r="K8" s="4">
        <v>11.736599999999999</v>
      </c>
      <c r="L8" s="4">
        <v>1.52E-2</v>
      </c>
      <c r="M8" s="4">
        <v>1.1999999999999999E-3</v>
      </c>
      <c r="N8" s="5">
        <v>1.6120000000000001</v>
      </c>
      <c r="O8" s="6">
        <v>-58.217799999999997</v>
      </c>
      <c r="P8" s="15">
        <v>881.99310000000003</v>
      </c>
      <c r="Q8" s="150"/>
      <c r="R8" s="61">
        <f t="shared" si="1"/>
        <v>6.9444444444444198E-4</v>
      </c>
      <c r="S8" s="69">
        <f t="shared" si="2"/>
        <v>1.6666666666666607E-2</v>
      </c>
      <c r="T8" s="76">
        <f t="shared" si="3"/>
        <v>9.6666666666666315E-5</v>
      </c>
      <c r="U8" s="158"/>
    </row>
    <row r="9" spans="1:31" ht="14.1" customHeight="1" thickBot="1" x14ac:dyDescent="0.25">
      <c r="A9" s="27">
        <v>0</v>
      </c>
      <c r="B9" s="39">
        <v>43692</v>
      </c>
      <c r="C9" s="53" t="s">
        <v>17</v>
      </c>
      <c r="D9" s="21">
        <f t="shared" si="0"/>
        <v>940.21190000000001</v>
      </c>
      <c r="E9" s="20">
        <v>0</v>
      </c>
      <c r="F9" s="21">
        <v>1.7500000000000002E-2</v>
      </c>
      <c r="G9" s="21">
        <v>2.3E-3</v>
      </c>
      <c r="H9" s="21">
        <v>938.58169999999996</v>
      </c>
      <c r="I9" s="85">
        <v>0.3</v>
      </c>
      <c r="J9" s="85">
        <v>0.2</v>
      </c>
      <c r="K9" s="19">
        <v>11.773999999999999</v>
      </c>
      <c r="L9" s="21">
        <v>1.5699999999999999E-2</v>
      </c>
      <c r="M9" s="19">
        <v>1E-3</v>
      </c>
      <c r="N9" s="21">
        <v>1.6134999999999999</v>
      </c>
      <c r="O9" s="22">
        <v>-58.217700000000001</v>
      </c>
      <c r="P9" s="40">
        <v>881.99419999999998</v>
      </c>
      <c r="Q9" s="151"/>
      <c r="R9" s="62">
        <f t="shared" si="1"/>
        <v>0</v>
      </c>
      <c r="S9" s="70">
        <f t="shared" si="2"/>
        <v>0</v>
      </c>
      <c r="T9" s="77">
        <f t="shared" si="3"/>
        <v>0</v>
      </c>
      <c r="U9" s="159"/>
    </row>
    <row r="10" spans="1:31" ht="14.1" customHeight="1" x14ac:dyDescent="0.2">
      <c r="A10" s="32">
        <v>5</v>
      </c>
      <c r="B10" s="33">
        <v>43692</v>
      </c>
      <c r="C10" s="51" t="s">
        <v>28</v>
      </c>
      <c r="D10" s="36">
        <f t="shared" si="0"/>
        <v>938.26026333333334</v>
      </c>
      <c r="E10" s="35">
        <v>0</v>
      </c>
      <c r="F10" s="36">
        <v>1.2800000000000001E-2</v>
      </c>
      <c r="G10" s="36">
        <v>1.6999999999999999E-3</v>
      </c>
      <c r="H10" s="36">
        <v>936.65940000000001</v>
      </c>
      <c r="I10" s="83">
        <v>-12.3</v>
      </c>
      <c r="J10" s="83">
        <v>5.8</v>
      </c>
      <c r="K10" s="36">
        <v>11.7278</v>
      </c>
      <c r="L10" s="37">
        <v>-4.7999999999999996E-3</v>
      </c>
      <c r="M10" s="36">
        <v>2.2000000000000001E-3</v>
      </c>
      <c r="N10" s="36">
        <v>1.6082000000000001</v>
      </c>
      <c r="O10" s="37">
        <v>-58.223700000000001</v>
      </c>
      <c r="P10" s="41">
        <v>880.0412</v>
      </c>
      <c r="Q10" s="154">
        <f>AVERAGE(H10:H15)</f>
        <v>936.65891666666664</v>
      </c>
      <c r="R10" s="60">
        <f t="shared" si="1"/>
        <v>3.4027777777777768E-2</v>
      </c>
      <c r="S10" s="68">
        <f t="shared" si="2"/>
        <v>0.81666666666666643</v>
      </c>
      <c r="T10" s="75">
        <f t="shared" si="3"/>
        <v>4.7366666666666651E-3</v>
      </c>
      <c r="U10" s="157">
        <f t="shared" ref="U10" si="4">AVERAGE(D10:D15)</f>
        <v>938.26232166666671</v>
      </c>
    </row>
    <row r="11" spans="1:31" ht="14.1" customHeight="1" x14ac:dyDescent="0.2">
      <c r="A11" s="25">
        <v>5</v>
      </c>
      <c r="B11" s="29">
        <v>43692</v>
      </c>
      <c r="C11" s="52" t="s">
        <v>23</v>
      </c>
      <c r="D11" s="4">
        <f t="shared" si="0"/>
        <v>938.26204666666672</v>
      </c>
      <c r="E11" s="3">
        <v>0</v>
      </c>
      <c r="F11" s="4">
        <v>1.43E-2</v>
      </c>
      <c r="G11" s="4">
        <v>1.9E-3</v>
      </c>
      <c r="H11" s="4">
        <v>936.65440000000001</v>
      </c>
      <c r="I11" s="84">
        <v>-1.5</v>
      </c>
      <c r="J11" s="84">
        <v>4.5</v>
      </c>
      <c r="K11" s="4">
        <v>11.767300000000001</v>
      </c>
      <c r="L11" s="7">
        <v>-3.0000000000000001E-3</v>
      </c>
      <c r="M11" s="4">
        <v>2.9999999999999997E-4</v>
      </c>
      <c r="N11" s="4">
        <v>1.6146</v>
      </c>
      <c r="O11" s="6">
        <v>-58.223100000000002</v>
      </c>
      <c r="P11" s="15">
        <v>880.04319999999996</v>
      </c>
      <c r="Q11" s="155"/>
      <c r="R11" s="61">
        <f t="shared" si="1"/>
        <v>3.0555555555555669E-2</v>
      </c>
      <c r="S11" s="69">
        <f t="shared" si="2"/>
        <v>0.73333333333333606</v>
      </c>
      <c r="T11" s="76">
        <f t="shared" si="3"/>
        <v>4.2533333333333485E-3</v>
      </c>
      <c r="U11" s="158"/>
    </row>
    <row r="12" spans="1:31" ht="14.1" customHeight="1" x14ac:dyDescent="0.2">
      <c r="A12" s="25">
        <v>5</v>
      </c>
      <c r="B12" s="29">
        <v>43692</v>
      </c>
      <c r="C12" s="52" t="s">
        <v>27</v>
      </c>
      <c r="D12" s="4">
        <f t="shared" si="0"/>
        <v>938.26235999999994</v>
      </c>
      <c r="E12" s="3">
        <v>0</v>
      </c>
      <c r="F12" s="4">
        <v>1.54E-2</v>
      </c>
      <c r="G12" s="5">
        <v>2E-3</v>
      </c>
      <c r="H12" s="4">
        <v>936.66129999999998</v>
      </c>
      <c r="I12" s="84">
        <v>-9.6</v>
      </c>
      <c r="J12" s="84">
        <v>4.2</v>
      </c>
      <c r="K12" s="4">
        <v>11.740600000000001</v>
      </c>
      <c r="L12" s="6">
        <v>-4.4999999999999997E-3</v>
      </c>
      <c r="M12" s="4">
        <v>1.4E-3</v>
      </c>
      <c r="N12" s="4">
        <v>1.6088</v>
      </c>
      <c r="O12" s="6">
        <v>-58.223599999999998</v>
      </c>
      <c r="P12" s="15">
        <v>880.04340000000002</v>
      </c>
      <c r="Q12" s="155"/>
      <c r="R12" s="61">
        <f t="shared" si="1"/>
        <v>3.3333333333333437E-2</v>
      </c>
      <c r="S12" s="69">
        <f t="shared" si="2"/>
        <v>0.80000000000000249</v>
      </c>
      <c r="T12" s="76">
        <f t="shared" si="3"/>
        <v>4.6400000000000139E-3</v>
      </c>
      <c r="U12" s="158"/>
    </row>
    <row r="13" spans="1:31" ht="14.1" customHeight="1" x14ac:dyDescent="0.2">
      <c r="A13" s="25">
        <v>5</v>
      </c>
      <c r="B13" s="29">
        <v>43692</v>
      </c>
      <c r="C13" s="52" t="s">
        <v>25</v>
      </c>
      <c r="D13" s="4">
        <f t="shared" si="0"/>
        <v>938.26275333333331</v>
      </c>
      <c r="E13" s="3">
        <v>0</v>
      </c>
      <c r="F13" s="4">
        <v>1.6799999999999999E-2</v>
      </c>
      <c r="G13" s="4">
        <v>2.2000000000000001E-3</v>
      </c>
      <c r="H13" s="4">
        <v>936.65940000000001</v>
      </c>
      <c r="I13" s="84">
        <v>-5.4</v>
      </c>
      <c r="J13" s="84">
        <v>3.5</v>
      </c>
      <c r="K13" s="4">
        <v>11.7386</v>
      </c>
      <c r="L13" s="6">
        <v>-3.7000000000000002E-3</v>
      </c>
      <c r="M13" s="4">
        <v>5.0000000000000001E-4</v>
      </c>
      <c r="N13" s="5">
        <v>1.611</v>
      </c>
      <c r="O13" s="6">
        <v>-58.223300000000002</v>
      </c>
      <c r="P13" s="15">
        <v>880.04380000000003</v>
      </c>
      <c r="Q13" s="155"/>
      <c r="R13" s="61">
        <f t="shared" si="1"/>
        <v>3.1944444444444442E-2</v>
      </c>
      <c r="S13" s="69">
        <f t="shared" si="2"/>
        <v>0.76666666666666661</v>
      </c>
      <c r="T13" s="76">
        <f t="shared" si="3"/>
        <v>4.4466666666666656E-3</v>
      </c>
      <c r="U13" s="158"/>
    </row>
    <row r="14" spans="1:31" ht="14.1" customHeight="1" x14ac:dyDescent="0.2">
      <c r="A14" s="25">
        <v>5</v>
      </c>
      <c r="B14" s="29">
        <v>43692</v>
      </c>
      <c r="C14" s="52" t="s">
        <v>26</v>
      </c>
      <c r="D14" s="4">
        <f t="shared" si="0"/>
        <v>938.26275666666663</v>
      </c>
      <c r="E14" s="3">
        <v>0</v>
      </c>
      <c r="F14" s="4">
        <v>1.37E-2</v>
      </c>
      <c r="G14" s="4">
        <v>1.8E-3</v>
      </c>
      <c r="H14" s="8">
        <v>936.66</v>
      </c>
      <c r="I14" s="84">
        <v>-9.5</v>
      </c>
      <c r="J14" s="84">
        <v>4.5</v>
      </c>
      <c r="K14" s="4">
        <v>11.742900000000001</v>
      </c>
      <c r="L14" s="6">
        <v>-4.1000000000000003E-3</v>
      </c>
      <c r="M14" s="4">
        <v>1.2999999999999999E-3</v>
      </c>
      <c r="N14" s="4">
        <v>1.6101000000000001</v>
      </c>
      <c r="O14" s="6">
        <v>-58.223500000000001</v>
      </c>
      <c r="P14" s="15">
        <v>880.04380000000003</v>
      </c>
      <c r="Q14" s="155"/>
      <c r="R14" s="61">
        <f t="shared" si="1"/>
        <v>3.2638888888888884E-2</v>
      </c>
      <c r="S14" s="69">
        <f t="shared" si="2"/>
        <v>0.78333333333333321</v>
      </c>
      <c r="T14" s="76">
        <f t="shared" si="3"/>
        <v>4.5433333333333324E-3</v>
      </c>
      <c r="U14" s="158"/>
    </row>
    <row r="15" spans="1:31" ht="14.1" customHeight="1" thickBot="1" x14ac:dyDescent="0.25">
      <c r="A15" s="27">
        <v>5</v>
      </c>
      <c r="B15" s="39">
        <v>43692</v>
      </c>
      <c r="C15" s="53" t="s">
        <v>24</v>
      </c>
      <c r="D15" s="21">
        <f t="shared" si="0"/>
        <v>938.26374999999996</v>
      </c>
      <c r="E15" s="20">
        <v>0</v>
      </c>
      <c r="F15" s="21">
        <v>1.44E-2</v>
      </c>
      <c r="G15" s="21">
        <v>1.9E-3</v>
      </c>
      <c r="H15" s="19">
        <v>936.65899999999999</v>
      </c>
      <c r="I15" s="85">
        <v>-4.0999999999999996</v>
      </c>
      <c r="J15" s="85">
        <v>3.9</v>
      </c>
      <c r="K15" s="21">
        <v>11.7621</v>
      </c>
      <c r="L15" s="22">
        <v>-3.3999999999999998E-3</v>
      </c>
      <c r="M15" s="21">
        <v>4.0000000000000002E-4</v>
      </c>
      <c r="N15" s="21">
        <v>1.6121000000000001</v>
      </c>
      <c r="O15" s="22">
        <v>-58.223199999999999</v>
      </c>
      <c r="P15" s="40">
        <v>880.04489999999998</v>
      </c>
      <c r="Q15" s="156"/>
      <c r="R15" s="62">
        <f t="shared" si="1"/>
        <v>3.125E-2</v>
      </c>
      <c r="S15" s="70">
        <f t="shared" si="2"/>
        <v>0.75</v>
      </c>
      <c r="T15" s="77">
        <f t="shared" si="3"/>
        <v>4.3499999999999997E-3</v>
      </c>
      <c r="U15" s="159"/>
    </row>
    <row r="16" spans="1:31" ht="14.1" customHeight="1" x14ac:dyDescent="0.2">
      <c r="A16" s="32">
        <v>10</v>
      </c>
      <c r="B16" s="33">
        <v>43692</v>
      </c>
      <c r="C16" s="51" t="s">
        <v>34</v>
      </c>
      <c r="D16" s="34">
        <f t="shared" si="0"/>
        <v>936.24606038888885</v>
      </c>
      <c r="E16" s="35">
        <v>0</v>
      </c>
      <c r="F16" s="34">
        <v>1.4E-2</v>
      </c>
      <c r="G16" s="36">
        <v>1.8E-3</v>
      </c>
      <c r="H16" s="36">
        <v>934.64959999999996</v>
      </c>
      <c r="I16" s="83">
        <v>2.1</v>
      </c>
      <c r="J16" s="83">
        <v>-1.8</v>
      </c>
      <c r="K16" s="36">
        <v>11.7752</v>
      </c>
      <c r="L16" s="37">
        <v>-1.0699999999999999E-2</v>
      </c>
      <c r="M16" s="36">
        <v>1E-4</v>
      </c>
      <c r="N16" s="36">
        <v>1.6134999999999999</v>
      </c>
      <c r="O16" s="37">
        <v>-58.225900000000003</v>
      </c>
      <c r="P16" s="41">
        <v>878.02670000000001</v>
      </c>
      <c r="Q16" s="149">
        <f t="shared" ref="Q16" si="5">AVERAGE(H16:H21)</f>
        <v>934.65689999999995</v>
      </c>
      <c r="R16" s="60">
        <f t="shared" si="1"/>
        <v>4.6261574074074163E-2</v>
      </c>
      <c r="S16" s="68">
        <f t="shared" si="2"/>
        <v>1.1102777777777799</v>
      </c>
      <c r="T16" s="75">
        <f t="shared" si="3"/>
        <v>6.4396111111111234E-3</v>
      </c>
      <c r="U16" s="157">
        <f t="shared" ref="U16" si="6">AVERAGE(D16:D21)</f>
        <v>936.25653538888866</v>
      </c>
    </row>
    <row r="17" spans="1:21" ht="14.1" customHeight="1" x14ac:dyDescent="0.2">
      <c r="A17" s="25">
        <v>10</v>
      </c>
      <c r="B17" s="29">
        <v>43692</v>
      </c>
      <c r="C17" s="52" t="s">
        <v>33</v>
      </c>
      <c r="D17" s="4">
        <f t="shared" si="0"/>
        <v>936.25115705555561</v>
      </c>
      <c r="E17" s="3">
        <v>0</v>
      </c>
      <c r="F17" s="4">
        <v>1.43E-2</v>
      </c>
      <c r="G17" s="4">
        <v>1.9E-3</v>
      </c>
      <c r="H17" s="4">
        <v>934.65380000000005</v>
      </c>
      <c r="I17" s="84">
        <v>0.6</v>
      </c>
      <c r="J17" s="84">
        <v>-0.4</v>
      </c>
      <c r="K17" s="4">
        <v>11.7784</v>
      </c>
      <c r="L17" s="6">
        <v>-1.04E-2</v>
      </c>
      <c r="M17" s="4">
        <v>1E-4</v>
      </c>
      <c r="N17" s="5">
        <v>1.6140000000000001</v>
      </c>
      <c r="O17" s="6">
        <v>-58.225700000000003</v>
      </c>
      <c r="P17" s="15">
        <v>878.03179999999998</v>
      </c>
      <c r="Q17" s="150"/>
      <c r="R17" s="61">
        <f t="shared" si="1"/>
        <v>4.5567129629629721E-2</v>
      </c>
      <c r="S17" s="69">
        <f t="shared" si="2"/>
        <v>1.0936111111111133</v>
      </c>
      <c r="T17" s="76">
        <f t="shared" si="3"/>
        <v>6.3429444444444566E-3</v>
      </c>
      <c r="U17" s="158"/>
    </row>
    <row r="18" spans="1:21" ht="14.1" customHeight="1" x14ac:dyDescent="0.2">
      <c r="A18" s="25">
        <v>10</v>
      </c>
      <c r="B18" s="29">
        <v>43692</v>
      </c>
      <c r="C18" s="52" t="s">
        <v>32</v>
      </c>
      <c r="D18" s="4">
        <f t="shared" si="0"/>
        <v>936.25505372222221</v>
      </c>
      <c r="E18" s="3">
        <v>0</v>
      </c>
      <c r="F18" s="4">
        <v>1.77E-2</v>
      </c>
      <c r="G18" s="4">
        <v>2.3E-3</v>
      </c>
      <c r="H18" s="5">
        <v>934.65700000000004</v>
      </c>
      <c r="I18" s="84">
        <v>2.1</v>
      </c>
      <c r="J18" s="84">
        <v>0.5</v>
      </c>
      <c r="K18" s="4">
        <v>11.7829</v>
      </c>
      <c r="L18" s="6">
        <v>-1.01E-2</v>
      </c>
      <c r="M18" s="4">
        <v>1E-4</v>
      </c>
      <c r="N18" s="4">
        <v>1.6143000000000001</v>
      </c>
      <c r="O18" s="6">
        <v>-58.2256</v>
      </c>
      <c r="P18" s="15">
        <v>878.03570000000002</v>
      </c>
      <c r="Q18" s="150"/>
      <c r="R18" s="61">
        <f t="shared" si="1"/>
        <v>4.4872685185185168E-2</v>
      </c>
      <c r="S18" s="69">
        <f t="shared" si="2"/>
        <v>1.076944444444444</v>
      </c>
      <c r="T18" s="76">
        <f t="shared" si="3"/>
        <v>6.2462777777777751E-3</v>
      </c>
      <c r="U18" s="158"/>
    </row>
    <row r="19" spans="1:21" ht="14.1" customHeight="1" x14ac:dyDescent="0.2">
      <c r="A19" s="25">
        <v>10</v>
      </c>
      <c r="B19" s="29">
        <v>43692</v>
      </c>
      <c r="C19" s="52" t="s">
        <v>31</v>
      </c>
      <c r="D19" s="5">
        <f t="shared" si="0"/>
        <v>936.25885038888885</v>
      </c>
      <c r="E19" s="3">
        <v>0</v>
      </c>
      <c r="F19" s="5">
        <v>1.7000000000000001E-2</v>
      </c>
      <c r="G19" s="4">
        <v>2.2000000000000001E-3</v>
      </c>
      <c r="H19" s="4">
        <v>934.65869999999995</v>
      </c>
      <c r="I19" s="84">
        <v>1</v>
      </c>
      <c r="J19" s="84">
        <v>1.5</v>
      </c>
      <c r="K19" s="4">
        <v>11.810499999999999</v>
      </c>
      <c r="L19" s="6">
        <v>-9.7000000000000003E-3</v>
      </c>
      <c r="M19" s="4">
        <v>1E-4</v>
      </c>
      <c r="N19" s="4">
        <v>1.6158999999999999</v>
      </c>
      <c r="O19" s="6">
        <v>-58.225499999999997</v>
      </c>
      <c r="P19" s="15">
        <v>878.0394</v>
      </c>
      <c r="Q19" s="150"/>
      <c r="R19" s="61">
        <f t="shared" si="1"/>
        <v>4.4178240740740726E-2</v>
      </c>
      <c r="S19" s="69">
        <f t="shared" si="2"/>
        <v>1.0602777777777774</v>
      </c>
      <c r="T19" s="76">
        <f t="shared" si="3"/>
        <v>6.1496111111111083E-3</v>
      </c>
      <c r="U19" s="158"/>
    </row>
    <row r="20" spans="1:21" ht="14.1" customHeight="1" x14ac:dyDescent="0.2">
      <c r="A20" s="25">
        <v>10</v>
      </c>
      <c r="B20" s="29">
        <v>43692</v>
      </c>
      <c r="C20" s="52" t="s">
        <v>30</v>
      </c>
      <c r="D20" s="5">
        <f t="shared" si="0"/>
        <v>936.26214705555549</v>
      </c>
      <c r="E20" s="3">
        <v>0</v>
      </c>
      <c r="F20" s="5">
        <v>1.7000000000000001E-2</v>
      </c>
      <c r="G20" s="4">
        <v>2.2000000000000001E-3</v>
      </c>
      <c r="H20" s="4">
        <v>934.66030000000001</v>
      </c>
      <c r="I20" s="84">
        <v>0.6</v>
      </c>
      <c r="J20" s="84">
        <v>3</v>
      </c>
      <c r="K20" s="4">
        <v>11.7874</v>
      </c>
      <c r="L20" s="6">
        <v>-9.4000000000000004E-3</v>
      </c>
      <c r="M20" s="4">
        <v>2.0000000000000001E-4</v>
      </c>
      <c r="N20" s="4">
        <v>1.6171</v>
      </c>
      <c r="O20" s="6">
        <v>-58.2254</v>
      </c>
      <c r="P20" s="15">
        <v>878.04280000000006</v>
      </c>
      <c r="Q20" s="150"/>
      <c r="R20" s="61">
        <f t="shared" si="1"/>
        <v>4.3483796296296395E-2</v>
      </c>
      <c r="S20" s="69">
        <f t="shared" si="2"/>
        <v>1.0436111111111135</v>
      </c>
      <c r="T20" s="76">
        <f t="shared" si="3"/>
        <v>6.052944444444458E-3</v>
      </c>
      <c r="U20" s="158"/>
    </row>
    <row r="21" spans="1:21" ht="14.1" customHeight="1" thickBot="1" x14ac:dyDescent="0.25">
      <c r="A21" s="27">
        <v>10</v>
      </c>
      <c r="B21" s="39">
        <v>43692</v>
      </c>
      <c r="C21" s="53" t="s">
        <v>29</v>
      </c>
      <c r="D21" s="21">
        <f t="shared" si="0"/>
        <v>936.26594372222223</v>
      </c>
      <c r="E21" s="20">
        <v>0</v>
      </c>
      <c r="F21" s="21">
        <v>1.7100000000000001E-2</v>
      </c>
      <c r="G21" s="21">
        <v>2.2000000000000001E-3</v>
      </c>
      <c r="H21" s="19">
        <v>934.66200000000003</v>
      </c>
      <c r="I21" s="85">
        <v>-0.8</v>
      </c>
      <c r="J21" s="85">
        <v>3.1</v>
      </c>
      <c r="K21" s="21">
        <v>11.8034</v>
      </c>
      <c r="L21" s="22">
        <v>-9.1000000000000004E-3</v>
      </c>
      <c r="M21" s="21">
        <v>2.0000000000000001E-4</v>
      </c>
      <c r="N21" s="21">
        <v>1.6188</v>
      </c>
      <c r="O21" s="22">
        <v>-58.225200000000001</v>
      </c>
      <c r="P21" s="40">
        <v>878.04669999999999</v>
      </c>
      <c r="Q21" s="151"/>
      <c r="R21" s="62">
        <f t="shared" si="1"/>
        <v>4.2789351851851842E-2</v>
      </c>
      <c r="S21" s="70">
        <f t="shared" si="2"/>
        <v>1.0269444444444442</v>
      </c>
      <c r="T21" s="77">
        <f t="shared" si="3"/>
        <v>5.9562777777777756E-3</v>
      </c>
      <c r="U21" s="159"/>
    </row>
    <row r="22" spans="1:21" ht="14.1" customHeight="1" x14ac:dyDescent="0.2">
      <c r="A22" s="32">
        <v>15</v>
      </c>
      <c r="B22" s="33">
        <v>43692</v>
      </c>
      <c r="C22" s="51" t="s">
        <v>40</v>
      </c>
      <c r="D22" s="36">
        <f t="shared" si="0"/>
        <v>934.48807472222222</v>
      </c>
      <c r="E22" s="35">
        <v>0</v>
      </c>
      <c r="F22" s="36">
        <v>1.7500000000000002E-2</v>
      </c>
      <c r="G22" s="36">
        <v>2.3E-3</v>
      </c>
      <c r="H22" s="42">
        <v>932.87</v>
      </c>
      <c r="I22" s="83">
        <v>25.6</v>
      </c>
      <c r="J22" s="83">
        <v>-41.2</v>
      </c>
      <c r="K22" s="36">
        <v>11.7829</v>
      </c>
      <c r="L22" s="37">
        <v>-1.44E-2</v>
      </c>
      <c r="M22" s="36">
        <v>2.5700000000000001E-2</v>
      </c>
      <c r="N22" s="36">
        <v>1.6145</v>
      </c>
      <c r="O22" s="37">
        <v>-58.227499999999999</v>
      </c>
      <c r="P22" s="41">
        <v>876.26829999999995</v>
      </c>
      <c r="Q22" s="149">
        <f t="shared" ref="Q22" si="7">AVERAGE(H22:H27)</f>
        <v>932.91584999999998</v>
      </c>
      <c r="R22" s="60">
        <f t="shared" si="1"/>
        <v>5.5497685185185275E-2</v>
      </c>
      <c r="S22" s="68">
        <f t="shared" si="2"/>
        <v>1.3319444444444466</v>
      </c>
      <c r="T22" s="75">
        <f t="shared" si="3"/>
        <v>7.7252777777777901E-3</v>
      </c>
      <c r="U22" s="157">
        <f t="shared" ref="U22" si="8">AVERAGE(D22:D27)</f>
        <v>934.52566638888891</v>
      </c>
    </row>
    <row r="23" spans="1:21" ht="14.1" customHeight="1" x14ac:dyDescent="0.2">
      <c r="A23" s="25">
        <v>15</v>
      </c>
      <c r="B23" s="29">
        <v>43692</v>
      </c>
      <c r="C23" s="52" t="s">
        <v>39</v>
      </c>
      <c r="D23" s="4">
        <f t="shared" si="0"/>
        <v>934.50287138888882</v>
      </c>
      <c r="E23" s="3">
        <v>0</v>
      </c>
      <c r="F23" s="4">
        <v>1.72E-2</v>
      </c>
      <c r="G23" s="4">
        <v>2.2000000000000001E-3</v>
      </c>
      <c r="H23" s="4">
        <v>932.88649999999996</v>
      </c>
      <c r="I23" s="84">
        <v>22</v>
      </c>
      <c r="J23" s="84">
        <v>-38</v>
      </c>
      <c r="K23" s="4">
        <v>11.8033</v>
      </c>
      <c r="L23" s="6">
        <v>-1.41E-2</v>
      </c>
      <c r="M23" s="4">
        <v>2.3099999999999999E-2</v>
      </c>
      <c r="N23" s="5">
        <v>1.615</v>
      </c>
      <c r="O23" s="6">
        <v>-58.227400000000003</v>
      </c>
      <c r="P23" s="15">
        <v>876.28309999999999</v>
      </c>
      <c r="Q23" s="150"/>
      <c r="R23" s="61">
        <f t="shared" si="1"/>
        <v>5.4803240740740722E-2</v>
      </c>
      <c r="S23" s="69">
        <f t="shared" si="2"/>
        <v>1.3152777777777773</v>
      </c>
      <c r="T23" s="76">
        <f t="shared" si="3"/>
        <v>7.6286111111111077E-3</v>
      </c>
      <c r="U23" s="158"/>
    </row>
    <row r="24" spans="1:21" ht="14.1" customHeight="1" x14ac:dyDescent="0.2">
      <c r="A24" s="25">
        <v>15</v>
      </c>
      <c r="B24" s="29">
        <v>43692</v>
      </c>
      <c r="C24" s="52" t="s">
        <v>38</v>
      </c>
      <c r="D24" s="4">
        <f t="shared" si="0"/>
        <v>934.51916805555561</v>
      </c>
      <c r="E24" s="3">
        <v>0</v>
      </c>
      <c r="F24" s="4">
        <v>2.2200000000000001E-2</v>
      </c>
      <c r="G24" s="4">
        <v>2.8999999999999998E-3</v>
      </c>
      <c r="H24" s="5">
        <v>932.90599999999995</v>
      </c>
      <c r="I24" s="84">
        <v>19.100000000000001</v>
      </c>
      <c r="J24" s="84">
        <v>-34.700000000000003</v>
      </c>
      <c r="K24" s="5">
        <v>11.779</v>
      </c>
      <c r="L24" s="6">
        <v>-1.3899999999999999E-2</v>
      </c>
      <c r="M24" s="4">
        <v>1.8800000000000001E-2</v>
      </c>
      <c r="N24" s="4">
        <v>1.6157999999999999</v>
      </c>
      <c r="O24" s="6">
        <v>-58.227200000000003</v>
      </c>
      <c r="P24" s="15">
        <v>876.29949999999997</v>
      </c>
      <c r="Q24" s="150"/>
      <c r="R24" s="61">
        <f t="shared" si="1"/>
        <v>5.410879629629628E-2</v>
      </c>
      <c r="S24" s="69">
        <f t="shared" si="2"/>
        <v>1.2986111111111107</v>
      </c>
      <c r="T24" s="76">
        <f t="shared" si="3"/>
        <v>7.5319444444444418E-3</v>
      </c>
      <c r="U24" s="158"/>
    </row>
    <row r="25" spans="1:21" ht="14.1" customHeight="1" x14ac:dyDescent="0.2">
      <c r="A25" s="25">
        <v>15</v>
      </c>
      <c r="B25" s="29">
        <v>43692</v>
      </c>
      <c r="C25" s="52" t="s">
        <v>37</v>
      </c>
      <c r="D25" s="5">
        <f t="shared" si="0"/>
        <v>934.53396472222232</v>
      </c>
      <c r="E25" s="3">
        <v>0</v>
      </c>
      <c r="F25" s="5">
        <v>2.1000000000000001E-2</v>
      </c>
      <c r="G25" s="4">
        <v>2.7000000000000001E-3</v>
      </c>
      <c r="H25" s="4">
        <v>932.92570000000001</v>
      </c>
      <c r="I25" s="84">
        <v>13.8</v>
      </c>
      <c r="J25" s="84">
        <v>-28.4</v>
      </c>
      <c r="K25" s="5">
        <v>11.782999999999999</v>
      </c>
      <c r="L25" s="6">
        <v>-1.3599999999999999E-2</v>
      </c>
      <c r="M25" s="4">
        <v>1.26E-2</v>
      </c>
      <c r="N25" s="4">
        <v>1.6167</v>
      </c>
      <c r="O25" s="6">
        <v>-58.2271</v>
      </c>
      <c r="P25" s="15">
        <v>876.31420000000003</v>
      </c>
      <c r="Q25" s="150"/>
      <c r="R25" s="61">
        <f t="shared" si="1"/>
        <v>5.3414351851851949E-2</v>
      </c>
      <c r="S25" s="69">
        <f t="shared" si="2"/>
        <v>1.2819444444444468</v>
      </c>
      <c r="T25" s="76">
        <f t="shared" si="3"/>
        <v>7.4352777777777906E-3</v>
      </c>
      <c r="U25" s="158"/>
    </row>
    <row r="26" spans="1:21" ht="14.1" customHeight="1" x14ac:dyDescent="0.2">
      <c r="A26" s="25">
        <v>15</v>
      </c>
      <c r="B26" s="29">
        <v>43692</v>
      </c>
      <c r="C26" s="52" t="s">
        <v>36</v>
      </c>
      <c r="D26" s="4">
        <f t="shared" si="0"/>
        <v>934.54726138888884</v>
      </c>
      <c r="E26" s="3">
        <v>0</v>
      </c>
      <c r="F26" s="4">
        <v>1.78E-2</v>
      </c>
      <c r="G26" s="4">
        <v>2.3E-3</v>
      </c>
      <c r="H26" s="5">
        <v>932.94399999999996</v>
      </c>
      <c r="I26" s="84">
        <v>9.9</v>
      </c>
      <c r="J26" s="84">
        <v>-21</v>
      </c>
      <c r="K26" s="4">
        <v>11.787800000000001</v>
      </c>
      <c r="L26" s="6">
        <v>-1.3299999999999999E-2</v>
      </c>
      <c r="M26" s="4">
        <v>6.1000000000000004E-3</v>
      </c>
      <c r="N26" s="4">
        <v>1.6177999999999999</v>
      </c>
      <c r="O26" s="7">
        <v>-58.226999999999997</v>
      </c>
      <c r="P26" s="15">
        <v>876.32770000000005</v>
      </c>
      <c r="Q26" s="150"/>
      <c r="R26" s="61">
        <f t="shared" si="1"/>
        <v>5.2719907407407396E-2</v>
      </c>
      <c r="S26" s="69">
        <f t="shared" si="2"/>
        <v>1.2652777777777775</v>
      </c>
      <c r="T26" s="76">
        <f t="shared" si="3"/>
        <v>7.3386111111111091E-3</v>
      </c>
      <c r="U26" s="158"/>
    </row>
    <row r="27" spans="1:21" ht="14.1" customHeight="1" thickBot="1" x14ac:dyDescent="0.25">
      <c r="A27" s="27">
        <v>15</v>
      </c>
      <c r="B27" s="39">
        <v>43692</v>
      </c>
      <c r="C27" s="53" t="s">
        <v>35</v>
      </c>
      <c r="D27" s="21">
        <f t="shared" si="0"/>
        <v>934.56265805555552</v>
      </c>
      <c r="E27" s="20">
        <v>0</v>
      </c>
      <c r="F27" s="21">
        <v>1.5299999999999999E-2</v>
      </c>
      <c r="G27" s="19">
        <v>2E-3</v>
      </c>
      <c r="H27" s="21">
        <v>932.96289999999999</v>
      </c>
      <c r="I27" s="85">
        <v>6.2</v>
      </c>
      <c r="J27" s="85">
        <v>-11.9</v>
      </c>
      <c r="K27" s="21">
        <v>11.805400000000001</v>
      </c>
      <c r="L27" s="22">
        <v>-1.3100000000000001E-2</v>
      </c>
      <c r="M27" s="19">
        <v>2E-3</v>
      </c>
      <c r="N27" s="21">
        <v>1.6181000000000001</v>
      </c>
      <c r="O27" s="22">
        <v>-58.226900000000001</v>
      </c>
      <c r="P27" s="40">
        <v>876.34310000000005</v>
      </c>
      <c r="Q27" s="151"/>
      <c r="R27" s="62">
        <f t="shared" si="1"/>
        <v>5.2025462962962954E-2</v>
      </c>
      <c r="S27" s="70">
        <f t="shared" si="2"/>
        <v>1.2486111111111109</v>
      </c>
      <c r="T27" s="77">
        <f t="shared" si="3"/>
        <v>7.2419444444444423E-3</v>
      </c>
      <c r="U27" s="159"/>
    </row>
    <row r="28" spans="1:21" ht="14.1" customHeight="1" x14ac:dyDescent="0.2">
      <c r="A28" s="32">
        <v>20</v>
      </c>
      <c r="B28" s="33">
        <v>43692</v>
      </c>
      <c r="C28" s="51" t="s">
        <v>41</v>
      </c>
      <c r="D28" s="36">
        <f t="shared" si="0"/>
        <v>932.51773672222225</v>
      </c>
      <c r="E28" s="35">
        <v>0</v>
      </c>
      <c r="F28" s="36">
        <v>1.3100000000000001E-2</v>
      </c>
      <c r="G28" s="36">
        <v>1.6999999999999999E-3</v>
      </c>
      <c r="H28" s="34">
        <v>930.92200000000003</v>
      </c>
      <c r="I28" s="83">
        <v>8.1</v>
      </c>
      <c r="J28" s="83">
        <v>15.2</v>
      </c>
      <c r="K28" s="36">
        <v>11.798299999999999</v>
      </c>
      <c r="L28" s="43">
        <v>-1.6E-2</v>
      </c>
      <c r="M28" s="36">
        <v>3.5000000000000001E-3</v>
      </c>
      <c r="N28" s="36">
        <v>1.6166</v>
      </c>
      <c r="O28" s="37">
        <v>-58.228299999999997</v>
      </c>
      <c r="P28" s="41">
        <v>874.29790000000003</v>
      </c>
      <c r="Q28" s="149">
        <f t="shared" ref="Q28" si="9">AVERAGE(H28:H33)</f>
        <v>930.94001666666657</v>
      </c>
      <c r="R28" s="60">
        <f t="shared" si="1"/>
        <v>6.0081018518518547E-2</v>
      </c>
      <c r="S28" s="68">
        <f t="shared" si="2"/>
        <v>1.4419444444444451</v>
      </c>
      <c r="T28" s="75">
        <f t="shared" si="3"/>
        <v>8.363277777777782E-3</v>
      </c>
      <c r="U28" s="157">
        <f t="shared" ref="U28" si="10">AVERAGE(D28:D33)</f>
        <v>932.54479505555571</v>
      </c>
    </row>
    <row r="29" spans="1:21" ht="14.1" customHeight="1" x14ac:dyDescent="0.2">
      <c r="A29" s="25">
        <v>20</v>
      </c>
      <c r="B29" s="29">
        <v>43692</v>
      </c>
      <c r="C29" s="52" t="s">
        <v>42</v>
      </c>
      <c r="D29" s="4">
        <f t="shared" si="0"/>
        <v>932.52904005555558</v>
      </c>
      <c r="E29" s="3">
        <v>0</v>
      </c>
      <c r="F29" s="4">
        <v>1.49E-2</v>
      </c>
      <c r="G29" s="4">
        <v>1.9E-3</v>
      </c>
      <c r="H29" s="4">
        <v>930.93029999999999</v>
      </c>
      <c r="I29" s="84">
        <v>13.6</v>
      </c>
      <c r="J29" s="84">
        <v>19.8</v>
      </c>
      <c r="K29" s="4">
        <v>11.7943</v>
      </c>
      <c r="L29" s="6">
        <v>-1.6199999999999999E-2</v>
      </c>
      <c r="M29" s="4">
        <v>6.6E-3</v>
      </c>
      <c r="N29" s="4">
        <v>1.6168</v>
      </c>
      <c r="O29" s="6">
        <v>-58.228400000000001</v>
      </c>
      <c r="P29" s="15">
        <v>874.30909999999994</v>
      </c>
      <c r="Q29" s="150"/>
      <c r="R29" s="61">
        <f t="shared" si="1"/>
        <v>6.0775462962962989E-2</v>
      </c>
      <c r="S29" s="69">
        <f t="shared" si="2"/>
        <v>1.4586111111111117</v>
      </c>
      <c r="T29" s="76">
        <f t="shared" si="3"/>
        <v>8.459944444444447E-3</v>
      </c>
      <c r="U29" s="158"/>
    </row>
    <row r="30" spans="1:21" ht="14.1" customHeight="1" x14ac:dyDescent="0.2">
      <c r="A30" s="25">
        <v>20</v>
      </c>
      <c r="B30" s="29">
        <v>43692</v>
      </c>
      <c r="C30" s="52" t="s">
        <v>43</v>
      </c>
      <c r="D30" s="4">
        <f t="shared" si="0"/>
        <v>932.54274338888888</v>
      </c>
      <c r="E30" s="3">
        <v>0</v>
      </c>
      <c r="F30" s="4">
        <v>1.77E-2</v>
      </c>
      <c r="G30" s="4">
        <v>2.3E-3</v>
      </c>
      <c r="H30" s="4">
        <v>930.9402</v>
      </c>
      <c r="I30" s="84">
        <v>20.3</v>
      </c>
      <c r="J30" s="84">
        <v>23.9</v>
      </c>
      <c r="K30" s="4">
        <v>11.7902</v>
      </c>
      <c r="L30" s="6">
        <v>-1.6400000000000001E-2</v>
      </c>
      <c r="M30" s="4">
        <v>1.14E-2</v>
      </c>
      <c r="N30" s="4">
        <v>1.6161000000000001</v>
      </c>
      <c r="O30" s="6">
        <v>-58.228499999999997</v>
      </c>
      <c r="P30" s="15">
        <v>874.32270000000005</v>
      </c>
      <c r="Q30" s="150"/>
      <c r="R30" s="61">
        <f t="shared" si="1"/>
        <v>6.1469907407407431E-2</v>
      </c>
      <c r="S30" s="69">
        <f t="shared" si="2"/>
        <v>1.4752777777777784</v>
      </c>
      <c r="T30" s="76">
        <f t="shared" si="3"/>
        <v>8.5566111111111138E-3</v>
      </c>
      <c r="U30" s="158"/>
    </row>
    <row r="31" spans="1:21" ht="14.1" customHeight="1" x14ac:dyDescent="0.2">
      <c r="A31" s="25">
        <v>20</v>
      </c>
      <c r="B31" s="29">
        <v>43692</v>
      </c>
      <c r="C31" s="52" t="s">
        <v>44</v>
      </c>
      <c r="D31" s="5">
        <f t="shared" si="0"/>
        <v>932.55074672222224</v>
      </c>
      <c r="E31" s="3">
        <v>0</v>
      </c>
      <c r="F31" s="5">
        <v>1.7000000000000001E-2</v>
      </c>
      <c r="G31" s="4">
        <v>2.2000000000000001E-3</v>
      </c>
      <c r="H31" s="4">
        <v>930.94489999999996</v>
      </c>
      <c r="I31" s="84">
        <v>25.5</v>
      </c>
      <c r="J31" s="84">
        <v>26.4</v>
      </c>
      <c r="K31" s="4">
        <v>11.7844</v>
      </c>
      <c r="L31" s="6">
        <v>-1.67E-2</v>
      </c>
      <c r="M31" s="4">
        <v>1.54E-2</v>
      </c>
      <c r="N31" s="4">
        <v>1.6157999999999999</v>
      </c>
      <c r="O31" s="6">
        <v>-58.228700000000003</v>
      </c>
      <c r="P31" s="15">
        <v>874.33079999999995</v>
      </c>
      <c r="Q31" s="150"/>
      <c r="R31" s="61">
        <f t="shared" si="1"/>
        <v>6.2164351851851984E-2</v>
      </c>
      <c r="S31" s="69">
        <f t="shared" si="2"/>
        <v>1.4919444444444476</v>
      </c>
      <c r="T31" s="76">
        <f t="shared" si="3"/>
        <v>8.6532777777777962E-3</v>
      </c>
      <c r="U31" s="158"/>
    </row>
    <row r="32" spans="1:21" ht="12.95" customHeight="1" x14ac:dyDescent="0.2">
      <c r="A32" s="26">
        <v>20</v>
      </c>
      <c r="B32" s="29">
        <v>43692</v>
      </c>
      <c r="C32" s="54" t="s">
        <v>45</v>
      </c>
      <c r="D32" s="11">
        <f t="shared" si="0"/>
        <v>932.55955005555552</v>
      </c>
      <c r="E32" s="9">
        <v>0</v>
      </c>
      <c r="F32" s="11">
        <v>1.7000000000000001E-2</v>
      </c>
      <c r="G32" s="10">
        <v>2.2000000000000001E-3</v>
      </c>
      <c r="H32" s="10">
        <v>930.94989999999996</v>
      </c>
      <c r="I32" s="86">
        <v>29.6</v>
      </c>
      <c r="J32" s="86">
        <v>29.6</v>
      </c>
      <c r="K32" s="10">
        <v>11.7812</v>
      </c>
      <c r="L32" s="12">
        <v>-1.6899999999999998E-2</v>
      </c>
      <c r="M32" s="10">
        <v>2.06E-2</v>
      </c>
      <c r="N32" s="10">
        <v>1.6147</v>
      </c>
      <c r="O32" s="12">
        <v>-58.2288</v>
      </c>
      <c r="P32" s="17">
        <v>874.33950000000004</v>
      </c>
      <c r="Q32" s="150"/>
      <c r="R32" s="63">
        <f t="shared" si="1"/>
        <v>6.2858796296296315E-2</v>
      </c>
      <c r="S32" s="71">
        <f t="shared" si="2"/>
        <v>1.5086111111111116</v>
      </c>
      <c r="T32" s="78">
        <f t="shared" si="3"/>
        <v>8.7499444444444473E-3</v>
      </c>
      <c r="U32" s="158"/>
    </row>
    <row r="33" spans="1:21" ht="23.25" thickBot="1" x14ac:dyDescent="0.25">
      <c r="A33" s="44">
        <v>20</v>
      </c>
      <c r="B33" s="39">
        <v>43692</v>
      </c>
      <c r="C33" s="55" t="s">
        <v>46</v>
      </c>
      <c r="D33" s="46">
        <f t="shared" si="0"/>
        <v>932.56895338888887</v>
      </c>
      <c r="E33" s="45">
        <v>0</v>
      </c>
      <c r="F33" s="46">
        <v>1.44E-2</v>
      </c>
      <c r="G33" s="46">
        <v>1.9E-3</v>
      </c>
      <c r="H33" s="46">
        <v>930.95280000000002</v>
      </c>
      <c r="I33" s="87">
        <v>35.200000000000003</v>
      </c>
      <c r="J33" s="87">
        <v>33.200000000000003</v>
      </c>
      <c r="K33" s="46">
        <v>11.7889</v>
      </c>
      <c r="L33" s="47">
        <v>-1.7100000000000001E-2</v>
      </c>
      <c r="M33" s="46">
        <v>2.75E-2</v>
      </c>
      <c r="N33" s="46">
        <v>1.6146</v>
      </c>
      <c r="O33" s="47">
        <v>-58.228900000000003</v>
      </c>
      <c r="P33" s="48">
        <v>874.34900000000005</v>
      </c>
      <c r="Q33" s="151"/>
      <c r="R33" s="64">
        <f t="shared" si="1"/>
        <v>6.3553240740740757E-2</v>
      </c>
      <c r="S33" s="72">
        <f t="shared" si="2"/>
        <v>1.5252777777777782</v>
      </c>
      <c r="T33" s="79">
        <f t="shared" si="3"/>
        <v>8.8466111111111124E-3</v>
      </c>
      <c r="U33" s="159"/>
    </row>
    <row r="34" spans="1:21" ht="27" customHeight="1" x14ac:dyDescent="0.2">
      <c r="A34" s="32">
        <v>25</v>
      </c>
      <c r="B34" s="33">
        <v>43692</v>
      </c>
      <c r="C34" s="51" t="s">
        <v>51</v>
      </c>
      <c r="D34" s="36">
        <f t="shared" si="0"/>
        <v>929.62189983333326</v>
      </c>
      <c r="E34" s="35">
        <v>0</v>
      </c>
      <c r="F34" s="36">
        <v>1.14E-2</v>
      </c>
      <c r="G34" s="36">
        <v>1.5E-3</v>
      </c>
      <c r="H34" s="36">
        <v>928.03489999999999</v>
      </c>
      <c r="I34" s="83">
        <v>13.7</v>
      </c>
      <c r="J34" s="83">
        <v>1.9</v>
      </c>
      <c r="K34" s="36">
        <v>11.784800000000001</v>
      </c>
      <c r="L34" s="37">
        <v>-1.9300000000000001E-2</v>
      </c>
      <c r="M34" s="36">
        <v>2.3E-3</v>
      </c>
      <c r="N34" s="34">
        <v>1.6140000000000001</v>
      </c>
      <c r="O34" s="37">
        <v>-58.230400000000003</v>
      </c>
      <c r="P34" s="41">
        <v>871.40160000000003</v>
      </c>
      <c r="Q34" s="149">
        <f t="shared" ref="Q34" si="11">AVERAGE(H34:H39)</f>
        <v>928.0374833333334</v>
      </c>
      <c r="R34" s="60">
        <f t="shared" si="1"/>
        <v>7.1840277777777795E-2</v>
      </c>
      <c r="S34" s="68">
        <f t="shared" si="2"/>
        <v>1.7241666666666671</v>
      </c>
      <c r="T34" s="75">
        <f t="shared" si="3"/>
        <v>1.0000166666666668E-2</v>
      </c>
      <c r="U34" s="157">
        <f t="shared" ref="U34" si="12">AVERAGE(D34:D39)</f>
        <v>929.62571149999997</v>
      </c>
    </row>
    <row r="35" spans="1:21" ht="15" customHeight="1" x14ac:dyDescent="0.2">
      <c r="A35" s="25">
        <v>25</v>
      </c>
      <c r="B35" s="29">
        <v>43692</v>
      </c>
      <c r="C35" s="52" t="s">
        <v>52</v>
      </c>
      <c r="D35" s="4">
        <f t="shared" si="0"/>
        <v>929.62240316666657</v>
      </c>
      <c r="E35" s="3">
        <v>0</v>
      </c>
      <c r="F35" s="4">
        <v>1.8499999999999999E-2</v>
      </c>
      <c r="G35" s="4">
        <v>2.3999999999999998E-3</v>
      </c>
      <c r="H35" s="5">
        <v>928.03499999999997</v>
      </c>
      <c r="I35" s="84">
        <v>14.4</v>
      </c>
      <c r="J35" s="84">
        <v>2</v>
      </c>
      <c r="K35" s="8">
        <v>11.77</v>
      </c>
      <c r="L35" s="6">
        <v>-1.95E-2</v>
      </c>
      <c r="M35" s="4">
        <v>2.3999999999999998E-3</v>
      </c>
      <c r="N35" s="4">
        <v>1.6146</v>
      </c>
      <c r="O35" s="6">
        <v>-58.230499999999999</v>
      </c>
      <c r="P35" s="15">
        <v>871.40210000000002</v>
      </c>
      <c r="Q35" s="150"/>
      <c r="R35" s="61">
        <f t="shared" si="1"/>
        <v>7.2534722222222348E-2</v>
      </c>
      <c r="S35" s="69">
        <f t="shared" si="2"/>
        <v>1.7408333333333363</v>
      </c>
      <c r="T35" s="76">
        <f t="shared" si="3"/>
        <v>1.009683333333335E-2</v>
      </c>
      <c r="U35" s="158"/>
    </row>
    <row r="36" spans="1:21" ht="14.1" customHeight="1" x14ac:dyDescent="0.2">
      <c r="A36" s="25">
        <v>25</v>
      </c>
      <c r="B36" s="29">
        <v>43692</v>
      </c>
      <c r="C36" s="52" t="s">
        <v>50</v>
      </c>
      <c r="D36" s="4">
        <f t="shared" si="0"/>
        <v>929.62609650000002</v>
      </c>
      <c r="E36" s="3">
        <v>0</v>
      </c>
      <c r="F36" s="4">
        <v>1.49E-2</v>
      </c>
      <c r="G36" s="4">
        <v>1.9E-3</v>
      </c>
      <c r="H36" s="4">
        <v>928.03809999999999</v>
      </c>
      <c r="I36" s="84">
        <v>13.7</v>
      </c>
      <c r="J36" s="84">
        <v>3.2</v>
      </c>
      <c r="K36" s="4">
        <v>11.7896</v>
      </c>
      <c r="L36" s="6">
        <v>-1.9099999999999999E-2</v>
      </c>
      <c r="M36" s="4">
        <v>2.2000000000000001E-3</v>
      </c>
      <c r="N36" s="4">
        <v>1.6148</v>
      </c>
      <c r="O36" s="6">
        <v>-58.230200000000004</v>
      </c>
      <c r="P36" s="15">
        <v>871.40570000000002</v>
      </c>
      <c r="Q36" s="150"/>
      <c r="R36" s="61">
        <f t="shared" si="1"/>
        <v>7.1145833333333353E-2</v>
      </c>
      <c r="S36" s="69">
        <f t="shared" si="2"/>
        <v>1.7075000000000005</v>
      </c>
      <c r="T36" s="76">
        <f t="shared" si="3"/>
        <v>9.9035000000000026E-3</v>
      </c>
      <c r="U36" s="158"/>
    </row>
    <row r="37" spans="1:21" ht="14.1" customHeight="1" x14ac:dyDescent="0.2">
      <c r="A37" s="25">
        <v>25</v>
      </c>
      <c r="B37" s="29">
        <v>43692</v>
      </c>
      <c r="C37" s="52" t="s">
        <v>49</v>
      </c>
      <c r="D37" s="4">
        <f t="shared" si="0"/>
        <v>929.62629316666676</v>
      </c>
      <c r="E37" s="3">
        <v>0</v>
      </c>
      <c r="F37" s="4">
        <v>1.61E-2</v>
      </c>
      <c r="G37" s="4">
        <v>2.0999999999999999E-3</v>
      </c>
      <c r="H37" s="4">
        <v>928.03769999999997</v>
      </c>
      <c r="I37" s="84">
        <v>11.5</v>
      </c>
      <c r="J37" s="84">
        <v>1</v>
      </c>
      <c r="K37" s="4">
        <v>11.796900000000001</v>
      </c>
      <c r="L37" s="7">
        <v>-1.9E-2</v>
      </c>
      <c r="M37" s="4">
        <v>1.6000000000000001E-3</v>
      </c>
      <c r="N37" s="4">
        <v>1.6157999999999999</v>
      </c>
      <c r="O37" s="6">
        <v>-58.2301</v>
      </c>
      <c r="P37" s="16">
        <v>871.40599999999995</v>
      </c>
      <c r="Q37" s="150"/>
      <c r="R37" s="61">
        <f t="shared" si="1"/>
        <v>7.0451388888888911E-2</v>
      </c>
      <c r="S37" s="69">
        <f t="shared" si="2"/>
        <v>1.6908333333333339</v>
      </c>
      <c r="T37" s="76">
        <f t="shared" si="3"/>
        <v>9.8068333333333358E-3</v>
      </c>
      <c r="U37" s="158"/>
    </row>
    <row r="38" spans="1:21" ht="14.1" customHeight="1" x14ac:dyDescent="0.2">
      <c r="A38" s="25">
        <v>25</v>
      </c>
      <c r="B38" s="29">
        <v>43692</v>
      </c>
      <c r="C38" s="52" t="s">
        <v>47</v>
      </c>
      <c r="D38" s="4">
        <f t="shared" si="0"/>
        <v>929.62828649999994</v>
      </c>
      <c r="E38" s="3">
        <v>0</v>
      </c>
      <c r="F38" s="4">
        <v>1.8700000000000001E-2</v>
      </c>
      <c r="G38" s="4">
        <v>2.3999999999999998E-3</v>
      </c>
      <c r="H38" s="5">
        <v>928.03899999999999</v>
      </c>
      <c r="I38" s="84">
        <v>5.3</v>
      </c>
      <c r="J38" s="84">
        <v>3.8</v>
      </c>
      <c r="K38" s="4">
        <v>11.7973</v>
      </c>
      <c r="L38" s="6">
        <v>-1.8599999999999998E-2</v>
      </c>
      <c r="M38" s="4">
        <v>5.0000000000000001E-4</v>
      </c>
      <c r="N38" s="5">
        <v>1.617</v>
      </c>
      <c r="O38" s="6">
        <v>-58.229900000000001</v>
      </c>
      <c r="P38" s="15">
        <v>871.40809999999999</v>
      </c>
      <c r="Q38" s="150"/>
      <c r="R38" s="61">
        <f t="shared" si="1"/>
        <v>6.9062500000000027E-2</v>
      </c>
      <c r="S38" s="69">
        <f t="shared" si="2"/>
        <v>1.6575000000000006</v>
      </c>
      <c r="T38" s="76">
        <f t="shared" si="3"/>
        <v>9.6135000000000023E-3</v>
      </c>
      <c r="U38" s="158"/>
    </row>
    <row r="39" spans="1:21" ht="14.1" customHeight="1" thickBot="1" x14ac:dyDescent="0.25">
      <c r="A39" s="27">
        <v>25</v>
      </c>
      <c r="B39" s="39">
        <v>43692</v>
      </c>
      <c r="C39" s="53" t="s">
        <v>48</v>
      </c>
      <c r="D39" s="21">
        <f t="shared" si="0"/>
        <v>929.62928983333336</v>
      </c>
      <c r="E39" s="20">
        <v>0</v>
      </c>
      <c r="F39" s="21">
        <v>1.1599999999999999E-2</v>
      </c>
      <c r="G39" s="21">
        <v>1.5E-3</v>
      </c>
      <c r="H39" s="21">
        <v>928.04020000000003</v>
      </c>
      <c r="I39" s="85">
        <v>8.9</v>
      </c>
      <c r="J39" s="85">
        <v>2.8</v>
      </c>
      <c r="K39" s="21">
        <v>11.7967</v>
      </c>
      <c r="L39" s="22">
        <v>-1.8800000000000001E-2</v>
      </c>
      <c r="M39" s="21">
        <v>1.2999999999999999E-3</v>
      </c>
      <c r="N39" s="21">
        <v>1.6163000000000001</v>
      </c>
      <c r="O39" s="49">
        <v>-58.23</v>
      </c>
      <c r="P39" s="23">
        <v>871.40899999999999</v>
      </c>
      <c r="Q39" s="151"/>
      <c r="R39" s="62">
        <f t="shared" si="1"/>
        <v>6.9756944444444358E-2</v>
      </c>
      <c r="S39" s="70">
        <f t="shared" si="2"/>
        <v>1.6741666666666646</v>
      </c>
      <c r="T39" s="77">
        <f t="shared" si="3"/>
        <v>9.7101666666666534E-3</v>
      </c>
      <c r="U39" s="159"/>
    </row>
    <row r="40" spans="1:21" ht="14.1" customHeight="1" x14ac:dyDescent="0.2">
      <c r="A40" s="32">
        <v>30</v>
      </c>
      <c r="B40" s="33">
        <v>43692</v>
      </c>
      <c r="C40" s="51" t="s">
        <v>53</v>
      </c>
      <c r="D40" s="34">
        <f t="shared" si="0"/>
        <v>926.62075088888889</v>
      </c>
      <c r="E40" s="35">
        <v>0</v>
      </c>
      <c r="F40" s="34">
        <v>1.7999999999999999E-2</v>
      </c>
      <c r="G40" s="36">
        <v>2.3E-3</v>
      </c>
      <c r="H40" s="34">
        <v>925.029</v>
      </c>
      <c r="I40" s="83">
        <v>-8.4</v>
      </c>
      <c r="J40" s="83">
        <v>2</v>
      </c>
      <c r="K40" s="36">
        <v>11.854200000000001</v>
      </c>
      <c r="L40" s="37">
        <v>-2.07E-2</v>
      </c>
      <c r="M40" s="36">
        <v>8.0000000000000004E-4</v>
      </c>
      <c r="N40" s="36">
        <v>1.6226</v>
      </c>
      <c r="O40" s="37">
        <v>-58.2316</v>
      </c>
      <c r="P40" s="41">
        <v>868.40020000000004</v>
      </c>
      <c r="Q40" s="149">
        <f t="shared" ref="Q40" si="13">AVERAGE(H40:H45)</f>
        <v>925.04558333333341</v>
      </c>
      <c r="R40" s="60">
        <f t="shared" si="1"/>
        <v>7.8657407407407454E-2</v>
      </c>
      <c r="S40" s="68">
        <f t="shared" si="2"/>
        <v>1.8877777777777789</v>
      </c>
      <c r="T40" s="75">
        <f t="shared" si="3"/>
        <v>1.0949111111111116E-2</v>
      </c>
      <c r="U40" s="157">
        <f t="shared" ref="U40" si="14">AVERAGE(D40:D45)</f>
        <v>926.6390758888889</v>
      </c>
    </row>
    <row r="41" spans="1:21" ht="14.1" customHeight="1" x14ac:dyDescent="0.2">
      <c r="A41" s="25">
        <v>30</v>
      </c>
      <c r="B41" s="29">
        <v>43692</v>
      </c>
      <c r="C41" s="52" t="s">
        <v>54</v>
      </c>
      <c r="D41" s="4">
        <f t="shared" si="0"/>
        <v>926.63005422222227</v>
      </c>
      <c r="E41" s="3">
        <v>0</v>
      </c>
      <c r="F41" s="4">
        <v>1.3299999999999999E-2</v>
      </c>
      <c r="G41" s="4">
        <v>1.6999999999999999E-3</v>
      </c>
      <c r="H41" s="5">
        <v>925.03700000000003</v>
      </c>
      <c r="I41" s="84">
        <v>-12.8</v>
      </c>
      <c r="J41" s="84">
        <v>7</v>
      </c>
      <c r="K41" s="4">
        <v>11.833600000000001</v>
      </c>
      <c r="L41" s="6">
        <v>-2.0799999999999999E-2</v>
      </c>
      <c r="M41" s="4">
        <v>2.3E-3</v>
      </c>
      <c r="N41" s="4">
        <v>1.6226</v>
      </c>
      <c r="O41" s="6">
        <v>-58.231699999999996</v>
      </c>
      <c r="P41" s="15">
        <v>868.40930000000003</v>
      </c>
      <c r="Q41" s="150"/>
      <c r="R41" s="61">
        <f t="shared" si="1"/>
        <v>7.9351851851851896E-2</v>
      </c>
      <c r="S41" s="69">
        <f t="shared" si="2"/>
        <v>1.9044444444444455</v>
      </c>
      <c r="T41" s="76">
        <f t="shared" si="3"/>
        <v>1.1045777777777783E-2</v>
      </c>
      <c r="U41" s="158"/>
    </row>
    <row r="42" spans="1:21" ht="14.1" customHeight="1" x14ac:dyDescent="0.2">
      <c r="A42" s="25">
        <v>30</v>
      </c>
      <c r="B42" s="29">
        <v>43692</v>
      </c>
      <c r="C42" s="52" t="s">
        <v>55</v>
      </c>
      <c r="D42" s="4">
        <f t="shared" si="0"/>
        <v>926.63835755555567</v>
      </c>
      <c r="E42" s="3">
        <v>0</v>
      </c>
      <c r="F42" s="4">
        <v>1.61E-2</v>
      </c>
      <c r="G42" s="4">
        <v>2.0999999999999999E-3</v>
      </c>
      <c r="H42" s="4">
        <v>925.04430000000002</v>
      </c>
      <c r="I42" s="84">
        <v>-17.3</v>
      </c>
      <c r="J42" s="84">
        <v>9.6999999999999993</v>
      </c>
      <c r="K42" s="4">
        <v>11.8132</v>
      </c>
      <c r="L42" s="6">
        <v>-2.0899999999999998E-2</v>
      </c>
      <c r="M42" s="4">
        <v>4.8999999999999998E-3</v>
      </c>
      <c r="N42" s="4">
        <v>1.6212</v>
      </c>
      <c r="O42" s="6">
        <v>-58.2318</v>
      </c>
      <c r="P42" s="15">
        <v>868.41759999999999</v>
      </c>
      <c r="Q42" s="150"/>
      <c r="R42" s="61">
        <f t="shared" si="1"/>
        <v>8.0046296296296227E-2</v>
      </c>
      <c r="S42" s="69">
        <f t="shared" si="2"/>
        <v>1.9211111111111094</v>
      </c>
      <c r="T42" s="76">
        <f t="shared" si="3"/>
        <v>1.1142444444444434E-2</v>
      </c>
      <c r="U42" s="158"/>
    </row>
    <row r="43" spans="1:21" ht="14.1" customHeight="1" x14ac:dyDescent="0.2">
      <c r="A43" s="25">
        <v>30</v>
      </c>
      <c r="B43" s="29">
        <v>43692</v>
      </c>
      <c r="C43" s="52" t="s">
        <v>56</v>
      </c>
      <c r="D43" s="4">
        <f t="shared" si="0"/>
        <v>926.64186088888903</v>
      </c>
      <c r="E43" s="3">
        <v>0</v>
      </c>
      <c r="F43" s="4">
        <v>1.7100000000000001E-2</v>
      </c>
      <c r="G43" s="4">
        <v>2.2000000000000001E-3</v>
      </c>
      <c r="H43" s="5">
        <v>925.04899999999998</v>
      </c>
      <c r="I43" s="84">
        <v>-19.600000000000001</v>
      </c>
      <c r="J43" s="84">
        <v>10.3</v>
      </c>
      <c r="K43" s="4">
        <v>11.8184</v>
      </c>
      <c r="L43" s="7">
        <v>-2.1000000000000001E-2</v>
      </c>
      <c r="M43" s="4">
        <v>5.7000000000000002E-3</v>
      </c>
      <c r="N43" s="4">
        <v>1.6194</v>
      </c>
      <c r="O43" s="6">
        <v>-58.231900000000003</v>
      </c>
      <c r="P43" s="15">
        <v>868.4212</v>
      </c>
      <c r="Q43" s="150"/>
      <c r="R43" s="61">
        <f t="shared" si="1"/>
        <v>8.074074074074078E-2</v>
      </c>
      <c r="S43" s="69">
        <f t="shared" si="2"/>
        <v>1.9377777777777787</v>
      </c>
      <c r="T43" s="76">
        <f t="shared" si="3"/>
        <v>1.1239111111111116E-2</v>
      </c>
      <c r="U43" s="158"/>
    </row>
    <row r="44" spans="1:21" ht="14.1" customHeight="1" x14ac:dyDescent="0.2">
      <c r="A44" s="25">
        <v>30</v>
      </c>
      <c r="B44" s="29">
        <v>43692</v>
      </c>
      <c r="C44" s="52" t="s">
        <v>57</v>
      </c>
      <c r="D44" s="4">
        <f t="shared" si="0"/>
        <v>926.6506642222223</v>
      </c>
      <c r="E44" s="3">
        <v>0</v>
      </c>
      <c r="F44" s="4">
        <v>2.07E-2</v>
      </c>
      <c r="G44" s="4">
        <v>2.7000000000000001E-3</v>
      </c>
      <c r="H44" s="4">
        <v>925.0557</v>
      </c>
      <c r="I44" s="84">
        <v>-23.7</v>
      </c>
      <c r="J44" s="84">
        <v>15</v>
      </c>
      <c r="K44" s="4">
        <v>11.808400000000001</v>
      </c>
      <c r="L44" s="6">
        <v>-2.1100000000000001E-2</v>
      </c>
      <c r="M44" s="4">
        <v>9.2999999999999992E-3</v>
      </c>
      <c r="N44" s="4">
        <v>1.6181000000000001</v>
      </c>
      <c r="O44" s="6">
        <v>-58.232100000000003</v>
      </c>
      <c r="P44" s="15">
        <v>868.42989999999998</v>
      </c>
      <c r="Q44" s="150"/>
      <c r="R44" s="61">
        <f t="shared" si="1"/>
        <v>8.1435185185185222E-2</v>
      </c>
      <c r="S44" s="69">
        <f t="shared" si="2"/>
        <v>1.9544444444444453</v>
      </c>
      <c r="T44" s="76">
        <f t="shared" si="3"/>
        <v>1.1335777777777781E-2</v>
      </c>
      <c r="U44" s="158"/>
    </row>
    <row r="45" spans="1:21" ht="14.1" customHeight="1" thickBot="1" x14ac:dyDescent="0.25">
      <c r="A45" s="27">
        <v>30</v>
      </c>
      <c r="B45" s="39">
        <v>43692</v>
      </c>
      <c r="C45" s="53" t="s">
        <v>58</v>
      </c>
      <c r="D45" s="21">
        <f t="shared" si="0"/>
        <v>926.65276755555544</v>
      </c>
      <c r="E45" s="20">
        <v>0</v>
      </c>
      <c r="F45" s="21">
        <v>1.6799999999999999E-2</v>
      </c>
      <c r="G45" s="21">
        <v>2.2000000000000001E-3</v>
      </c>
      <c r="H45" s="21">
        <v>925.05849999999998</v>
      </c>
      <c r="I45" s="85">
        <v>-26.4</v>
      </c>
      <c r="J45" s="85">
        <v>14.3</v>
      </c>
      <c r="K45" s="19">
        <v>11.804</v>
      </c>
      <c r="L45" s="22">
        <v>-2.12E-2</v>
      </c>
      <c r="M45" s="21">
        <v>9.9000000000000008E-3</v>
      </c>
      <c r="N45" s="19">
        <v>1.617</v>
      </c>
      <c r="O45" s="22">
        <v>-58.232199999999999</v>
      </c>
      <c r="P45" s="23">
        <v>868.43200000000002</v>
      </c>
      <c r="Q45" s="151"/>
      <c r="R45" s="62">
        <f t="shared" si="1"/>
        <v>8.2129629629629664E-2</v>
      </c>
      <c r="S45" s="70">
        <f t="shared" si="2"/>
        <v>1.9711111111111119</v>
      </c>
      <c r="T45" s="77">
        <f t="shared" si="3"/>
        <v>1.1432444444444448E-2</v>
      </c>
      <c r="U45" s="159"/>
    </row>
    <row r="46" spans="1:21" ht="14.1" customHeight="1" x14ac:dyDescent="0.2">
      <c r="A46" s="32">
        <v>35</v>
      </c>
      <c r="B46" s="33">
        <v>43692</v>
      </c>
      <c r="C46" s="51" t="s">
        <v>64</v>
      </c>
      <c r="D46" s="36">
        <f t="shared" si="0"/>
        <v>923.70925288888884</v>
      </c>
      <c r="E46" s="35">
        <v>0</v>
      </c>
      <c r="F46" s="36">
        <v>0.1166</v>
      </c>
      <c r="G46" s="36">
        <v>1.5100000000000001E-2</v>
      </c>
      <c r="H46" s="34">
        <v>921.10699999999997</v>
      </c>
      <c r="I46" s="83">
        <v>121.9</v>
      </c>
      <c r="J46" s="83">
        <v>-270.39999999999998</v>
      </c>
      <c r="K46" s="36">
        <v>11.790100000000001</v>
      </c>
      <c r="L46" s="37">
        <v>-2.2100000000000002E-2</v>
      </c>
      <c r="M46" s="36">
        <v>1.0226</v>
      </c>
      <c r="N46" s="36">
        <v>1.6145</v>
      </c>
      <c r="O46" s="37">
        <v>-58.233800000000002</v>
      </c>
      <c r="P46" s="41">
        <v>865.48820000000001</v>
      </c>
      <c r="Q46" s="149">
        <f t="shared" ref="Q46" si="15">AVERAGE(H46:H51)</f>
        <v>921.93285000000014</v>
      </c>
      <c r="R46" s="60">
        <f t="shared" si="1"/>
        <v>9.157407407407403E-2</v>
      </c>
      <c r="S46" s="68">
        <f t="shared" si="2"/>
        <v>2.1977777777777767</v>
      </c>
      <c r="T46" s="75">
        <f t="shared" si="3"/>
        <v>1.2747111111111105E-2</v>
      </c>
      <c r="U46" s="157">
        <f>MEDIAN(D46:D51)</f>
        <v>923.91854455555551</v>
      </c>
    </row>
    <row r="47" spans="1:21" ht="14.1" customHeight="1" x14ac:dyDescent="0.2">
      <c r="A47" s="25">
        <v>35</v>
      </c>
      <c r="B47" s="29">
        <v>43692</v>
      </c>
      <c r="C47" s="52" t="s">
        <v>63</v>
      </c>
      <c r="D47" s="4">
        <f t="shared" si="0"/>
        <v>923.81324955555544</v>
      </c>
      <c r="E47" s="3">
        <v>0</v>
      </c>
      <c r="F47" s="4">
        <v>0.1139</v>
      </c>
      <c r="G47" s="4">
        <v>1.47E-2</v>
      </c>
      <c r="H47" s="4">
        <v>921.56910000000005</v>
      </c>
      <c r="I47" s="84">
        <v>95.8</v>
      </c>
      <c r="J47" s="84">
        <v>-219.8</v>
      </c>
      <c r="K47" s="4">
        <v>11.793699999999999</v>
      </c>
      <c r="L47" s="6">
        <v>-2.2100000000000002E-2</v>
      </c>
      <c r="M47" s="4">
        <v>0.66369999999999996</v>
      </c>
      <c r="N47" s="4">
        <v>1.6152</v>
      </c>
      <c r="O47" s="6">
        <v>-58.233699999999999</v>
      </c>
      <c r="P47" s="15">
        <v>865.59209999999996</v>
      </c>
      <c r="Q47" s="150"/>
      <c r="R47" s="61">
        <f t="shared" si="1"/>
        <v>9.0879629629629699E-2</v>
      </c>
      <c r="S47" s="69">
        <f t="shared" si="2"/>
        <v>2.1811111111111128</v>
      </c>
      <c r="T47" s="76">
        <f t="shared" si="3"/>
        <v>1.2650444444444454E-2</v>
      </c>
      <c r="U47" s="158"/>
    </row>
    <row r="48" spans="1:21" ht="14.1" customHeight="1" x14ac:dyDescent="0.2">
      <c r="A48" s="25">
        <v>35</v>
      </c>
      <c r="B48" s="29">
        <v>43692</v>
      </c>
      <c r="C48" s="52" t="s">
        <v>62</v>
      </c>
      <c r="D48" s="5">
        <f t="shared" si="0"/>
        <v>923.88104622222215</v>
      </c>
      <c r="E48" s="3">
        <v>0</v>
      </c>
      <c r="F48" s="5">
        <v>7.6999999999999999E-2</v>
      </c>
      <c r="G48" s="4">
        <v>9.9000000000000008E-3</v>
      </c>
      <c r="H48" s="5">
        <v>921.84699999999998</v>
      </c>
      <c r="I48" s="84">
        <v>79.599999999999994</v>
      </c>
      <c r="J48" s="84">
        <v>-182</v>
      </c>
      <c r="K48" s="4">
        <v>11.810700000000001</v>
      </c>
      <c r="L48" s="7">
        <v>-2.1999999999999999E-2</v>
      </c>
      <c r="M48" s="5">
        <v>0.45200000000000001</v>
      </c>
      <c r="N48" s="4">
        <v>1.6166</v>
      </c>
      <c r="O48" s="6">
        <v>-58.233600000000003</v>
      </c>
      <c r="P48" s="15">
        <v>865.65989999999999</v>
      </c>
      <c r="Q48" s="150"/>
      <c r="R48" s="61">
        <f t="shared" si="1"/>
        <v>9.0185185185185257E-2</v>
      </c>
      <c r="S48" s="69">
        <f t="shared" si="2"/>
        <v>2.1644444444444462</v>
      </c>
      <c r="T48" s="76">
        <f t="shared" si="3"/>
        <v>1.2553777777777787E-2</v>
      </c>
      <c r="U48" s="158"/>
    </row>
    <row r="49" spans="1:21" ht="14.1" customHeight="1" x14ac:dyDescent="0.2">
      <c r="A49" s="25">
        <v>35</v>
      </c>
      <c r="B49" s="29">
        <v>43692</v>
      </c>
      <c r="C49" s="52" t="s">
        <v>61</v>
      </c>
      <c r="D49" s="5">
        <f t="shared" si="0"/>
        <v>923.95604288888887</v>
      </c>
      <c r="E49" s="3">
        <v>0</v>
      </c>
      <c r="F49" s="5">
        <v>7.3999999999999996E-2</v>
      </c>
      <c r="G49" s="4">
        <v>9.5999999999999992E-3</v>
      </c>
      <c r="H49" s="4">
        <v>922.09649999999999</v>
      </c>
      <c r="I49" s="84">
        <v>62.7</v>
      </c>
      <c r="J49" s="84">
        <v>-142.6</v>
      </c>
      <c r="K49" s="4">
        <v>11.7859</v>
      </c>
      <c r="L49" s="7">
        <v>-2.1999999999999999E-2</v>
      </c>
      <c r="M49" s="5">
        <v>0.27700000000000002</v>
      </c>
      <c r="N49" s="5">
        <v>1.617</v>
      </c>
      <c r="O49" s="6">
        <v>-58.233499999999999</v>
      </c>
      <c r="P49" s="15">
        <v>865.73509999999999</v>
      </c>
      <c r="Q49" s="150"/>
      <c r="R49" s="61">
        <f t="shared" si="1"/>
        <v>8.9490740740740704E-2</v>
      </c>
      <c r="S49" s="69">
        <f t="shared" si="2"/>
        <v>2.1477777777777769</v>
      </c>
      <c r="T49" s="76">
        <f t="shared" si="3"/>
        <v>1.2457111111111105E-2</v>
      </c>
      <c r="U49" s="158"/>
    </row>
    <row r="50" spans="1:21" ht="14.1" customHeight="1" x14ac:dyDescent="0.2">
      <c r="A50" s="25">
        <v>35</v>
      </c>
      <c r="B50" s="29">
        <v>43692</v>
      </c>
      <c r="C50" s="52" t="s">
        <v>60</v>
      </c>
      <c r="D50" s="4">
        <f t="shared" si="0"/>
        <v>924.07803955555562</v>
      </c>
      <c r="E50" s="3">
        <v>0</v>
      </c>
      <c r="F50" s="4">
        <v>0.1293</v>
      </c>
      <c r="G50" s="4">
        <v>1.67E-2</v>
      </c>
      <c r="H50" s="4">
        <v>922.3664</v>
      </c>
      <c r="I50" s="84">
        <v>38.200000000000003</v>
      </c>
      <c r="J50" s="84">
        <v>-94.1</v>
      </c>
      <c r="K50" s="4">
        <v>11.801399999999999</v>
      </c>
      <c r="L50" s="6">
        <v>-2.1899999999999999E-2</v>
      </c>
      <c r="M50" s="4">
        <v>0.12790000000000001</v>
      </c>
      <c r="N50" s="5">
        <v>1.6180000000000001</v>
      </c>
      <c r="O50" s="6">
        <v>-58.233400000000003</v>
      </c>
      <c r="P50" s="15">
        <v>865.85709999999995</v>
      </c>
      <c r="Q50" s="150"/>
      <c r="R50" s="61">
        <f t="shared" si="1"/>
        <v>8.8796296296296262E-2</v>
      </c>
      <c r="S50" s="69">
        <f t="shared" si="2"/>
        <v>2.1311111111111103</v>
      </c>
      <c r="T50" s="76">
        <f t="shared" si="3"/>
        <v>1.236044444444444E-2</v>
      </c>
      <c r="U50" s="158"/>
    </row>
    <row r="51" spans="1:21" ht="14.1" customHeight="1" thickBot="1" x14ac:dyDescent="0.25">
      <c r="A51" s="27">
        <v>35</v>
      </c>
      <c r="B51" s="39">
        <v>43692</v>
      </c>
      <c r="C51" s="53" t="s">
        <v>59</v>
      </c>
      <c r="D51" s="19">
        <f t="shared" si="0"/>
        <v>924.21793622222219</v>
      </c>
      <c r="E51" s="20">
        <v>0</v>
      </c>
      <c r="F51" s="19">
        <v>5.3999999999999999E-2</v>
      </c>
      <c r="G51" s="19">
        <v>7.0000000000000001E-3</v>
      </c>
      <c r="H51" s="21">
        <v>922.61109999999996</v>
      </c>
      <c r="I51" s="85">
        <v>13.1</v>
      </c>
      <c r="J51" s="85">
        <v>-40.799999999999997</v>
      </c>
      <c r="K51" s="21">
        <v>11.809100000000001</v>
      </c>
      <c r="L51" s="22">
        <v>-2.1899999999999999E-2</v>
      </c>
      <c r="M51" s="21">
        <v>2.18E-2</v>
      </c>
      <c r="N51" s="21">
        <v>1.6192</v>
      </c>
      <c r="O51" s="22">
        <v>-58.233199999999997</v>
      </c>
      <c r="P51" s="23">
        <v>865.99699999999996</v>
      </c>
      <c r="Q51" s="151"/>
      <c r="R51" s="62">
        <f t="shared" si="1"/>
        <v>8.8101851851851931E-2</v>
      </c>
      <c r="S51" s="70">
        <f t="shared" si="2"/>
        <v>2.1144444444444463</v>
      </c>
      <c r="T51" s="77">
        <f t="shared" si="3"/>
        <v>1.2263777777777788E-2</v>
      </c>
      <c r="U51" s="159"/>
    </row>
    <row r="52" spans="1:21" ht="14.1" customHeight="1" x14ac:dyDescent="0.2">
      <c r="A52" s="32">
        <v>40</v>
      </c>
      <c r="B52" s="33">
        <v>43692</v>
      </c>
      <c r="C52" s="51" t="s">
        <v>65</v>
      </c>
      <c r="D52" s="36">
        <f t="shared" si="0"/>
        <v>922.27305011111116</v>
      </c>
      <c r="E52" s="35">
        <v>0</v>
      </c>
      <c r="F52" s="36">
        <v>2.41E-2</v>
      </c>
      <c r="G52" s="36">
        <v>3.0999999999999999E-3</v>
      </c>
      <c r="H52" s="36">
        <v>920.55029999999999</v>
      </c>
      <c r="I52" s="83">
        <v>78.3</v>
      </c>
      <c r="J52" s="83">
        <v>78</v>
      </c>
      <c r="K52" s="36">
        <v>11.7781</v>
      </c>
      <c r="L52" s="37">
        <v>-2.2200000000000001E-2</v>
      </c>
      <c r="M52" s="36">
        <v>0.1467</v>
      </c>
      <c r="N52" s="36">
        <v>1.6113999999999999</v>
      </c>
      <c r="O52" s="37">
        <v>-58.234400000000001</v>
      </c>
      <c r="P52" s="41">
        <v>864.05190000000005</v>
      </c>
      <c r="Q52" s="149">
        <f t="shared" ref="Q52" si="16">AVERAGE(H52:H57)</f>
        <v>920.43006666666668</v>
      </c>
      <c r="R52" s="60">
        <f t="shared" si="1"/>
        <v>9.4467592592592631E-2</v>
      </c>
      <c r="S52" s="68">
        <f t="shared" si="2"/>
        <v>2.2672222222222231</v>
      </c>
      <c r="T52" s="75">
        <f t="shared" si="3"/>
        <v>1.3149888888888893E-2</v>
      </c>
      <c r="U52" s="157">
        <f t="shared" ref="U52" si="17">AVERAGE(D52:D57)</f>
        <v>922.38755844444449</v>
      </c>
    </row>
    <row r="53" spans="1:21" ht="14.1" customHeight="1" x14ac:dyDescent="0.2">
      <c r="A53" s="25">
        <v>40</v>
      </c>
      <c r="B53" s="29">
        <v>43692</v>
      </c>
      <c r="C53" s="52" t="s">
        <v>66</v>
      </c>
      <c r="D53" s="4">
        <f t="shared" si="0"/>
        <v>922.33305344444443</v>
      </c>
      <c r="E53" s="3">
        <v>0</v>
      </c>
      <c r="F53" s="4">
        <v>1.9900000000000001E-2</v>
      </c>
      <c r="G53" s="4">
        <v>2.5999999999999999E-3</v>
      </c>
      <c r="H53" s="4">
        <v>920.48979999999995</v>
      </c>
      <c r="I53" s="84">
        <v>116.2</v>
      </c>
      <c r="J53" s="84">
        <v>97.1</v>
      </c>
      <c r="K53" s="4">
        <v>11.7921</v>
      </c>
      <c r="L53" s="6">
        <v>-2.2200000000000001E-2</v>
      </c>
      <c r="M53" s="4">
        <v>0.26519999999999999</v>
      </c>
      <c r="N53" s="4">
        <v>1.6134999999999999</v>
      </c>
      <c r="O53" s="6">
        <v>-58.234499999999997</v>
      </c>
      <c r="P53" s="15">
        <v>864.11189999999999</v>
      </c>
      <c r="Q53" s="150"/>
      <c r="R53" s="61">
        <f t="shared" si="1"/>
        <v>9.5162037037037073E-2</v>
      </c>
      <c r="S53" s="69">
        <f t="shared" si="2"/>
        <v>2.2838888888888897</v>
      </c>
      <c r="T53" s="76">
        <f t="shared" si="3"/>
        <v>1.324655555555556E-2</v>
      </c>
      <c r="U53" s="158"/>
    </row>
    <row r="54" spans="1:21" ht="14.1" customHeight="1" x14ac:dyDescent="0.2">
      <c r="A54" s="25">
        <v>40</v>
      </c>
      <c r="B54" s="29">
        <v>43692</v>
      </c>
      <c r="C54" s="52" t="s">
        <v>67</v>
      </c>
      <c r="D54" s="4">
        <f t="shared" si="0"/>
        <v>922.3831567777778</v>
      </c>
      <c r="E54" s="3">
        <v>0</v>
      </c>
      <c r="F54" s="4">
        <v>1.72E-2</v>
      </c>
      <c r="G54" s="4">
        <v>2.2000000000000001E-3</v>
      </c>
      <c r="H54" s="5">
        <v>920.447</v>
      </c>
      <c r="I54" s="84">
        <v>136.19999999999999</v>
      </c>
      <c r="J54" s="84">
        <v>111.2</v>
      </c>
      <c r="K54" s="4">
        <v>11.769600000000001</v>
      </c>
      <c r="L54" s="6">
        <v>-2.23E-2</v>
      </c>
      <c r="M54" s="4">
        <v>0.3569</v>
      </c>
      <c r="N54" s="4">
        <v>1.6149</v>
      </c>
      <c r="O54" s="6">
        <v>-58.2346</v>
      </c>
      <c r="P54" s="16">
        <v>864.16200000000003</v>
      </c>
      <c r="Q54" s="150"/>
      <c r="R54" s="61">
        <f t="shared" si="1"/>
        <v>9.5856481481481515E-2</v>
      </c>
      <c r="S54" s="69">
        <f t="shared" si="2"/>
        <v>2.3005555555555564</v>
      </c>
      <c r="T54" s="76">
        <f t="shared" si="3"/>
        <v>1.3343222222222225E-2</v>
      </c>
      <c r="U54" s="158"/>
    </row>
    <row r="55" spans="1:21" ht="14.1" customHeight="1" x14ac:dyDescent="0.2">
      <c r="A55" s="25">
        <v>40</v>
      </c>
      <c r="B55" s="29">
        <v>43692</v>
      </c>
      <c r="C55" s="52" t="s">
        <v>68</v>
      </c>
      <c r="D55" s="4">
        <f t="shared" si="0"/>
        <v>922.42276011111119</v>
      </c>
      <c r="E55" s="3">
        <v>0</v>
      </c>
      <c r="F55" s="4">
        <v>1.9199999999999998E-2</v>
      </c>
      <c r="G55" s="4">
        <v>2.5000000000000001E-3</v>
      </c>
      <c r="H55" s="4">
        <v>920.40250000000003</v>
      </c>
      <c r="I55" s="84">
        <v>150.9</v>
      </c>
      <c r="J55" s="84">
        <v>124.6</v>
      </c>
      <c r="K55" s="4">
        <v>11.777900000000001</v>
      </c>
      <c r="L55" s="6">
        <v>-2.23E-2</v>
      </c>
      <c r="M55" s="4">
        <v>0.44159999999999999</v>
      </c>
      <c r="N55" s="4">
        <v>1.6144000000000001</v>
      </c>
      <c r="O55" s="6">
        <v>-58.234699999999997</v>
      </c>
      <c r="P55" s="15">
        <v>864.20150000000001</v>
      </c>
      <c r="Q55" s="150"/>
      <c r="R55" s="61">
        <f t="shared" si="1"/>
        <v>9.6550925925925846E-2</v>
      </c>
      <c r="S55" s="69">
        <f t="shared" si="2"/>
        <v>2.3172222222222203</v>
      </c>
      <c r="T55" s="76">
        <f t="shared" si="3"/>
        <v>1.3439888888888876E-2</v>
      </c>
      <c r="U55" s="158"/>
    </row>
    <row r="56" spans="1:21" ht="14.1" customHeight="1" x14ac:dyDescent="0.2">
      <c r="A56" s="25">
        <v>40</v>
      </c>
      <c r="B56" s="29">
        <v>43692</v>
      </c>
      <c r="C56" s="52" t="s">
        <v>69</v>
      </c>
      <c r="D56" s="8">
        <f t="shared" si="0"/>
        <v>922.4454634444445</v>
      </c>
      <c r="E56" s="3">
        <v>0</v>
      </c>
      <c r="F56" s="8">
        <v>0.02</v>
      </c>
      <c r="G56" s="4">
        <v>2.5999999999999999E-3</v>
      </c>
      <c r="H56" s="4">
        <v>920.36339999999996</v>
      </c>
      <c r="I56" s="84">
        <v>161.5</v>
      </c>
      <c r="J56" s="84">
        <v>133.30000000000001</v>
      </c>
      <c r="K56" s="4">
        <v>11.7767</v>
      </c>
      <c r="L56" s="6">
        <v>-2.23E-2</v>
      </c>
      <c r="M56" s="4">
        <v>0.50349999999999995</v>
      </c>
      <c r="N56" s="4">
        <v>1.6144000000000001</v>
      </c>
      <c r="O56" s="6">
        <v>-58.2348</v>
      </c>
      <c r="P56" s="15">
        <v>864.2242</v>
      </c>
      <c r="Q56" s="150"/>
      <c r="R56" s="61">
        <f t="shared" si="1"/>
        <v>9.7245370370370399E-2</v>
      </c>
      <c r="S56" s="69">
        <f t="shared" si="2"/>
        <v>2.3338888888888896</v>
      </c>
      <c r="T56" s="76">
        <f t="shared" si="3"/>
        <v>1.3536555555555559E-2</v>
      </c>
      <c r="U56" s="158"/>
    </row>
    <row r="57" spans="1:21" ht="14.1" customHeight="1" thickBot="1" x14ac:dyDescent="0.25">
      <c r="A57" s="27">
        <v>40</v>
      </c>
      <c r="B57" s="39">
        <v>43692</v>
      </c>
      <c r="C57" s="53" t="s">
        <v>70</v>
      </c>
      <c r="D57" s="21">
        <f t="shared" si="0"/>
        <v>922.46786677777777</v>
      </c>
      <c r="E57" s="20">
        <v>0</v>
      </c>
      <c r="F57" s="21">
        <v>2.0299999999999999E-2</v>
      </c>
      <c r="G57" s="21">
        <v>2.5999999999999999E-3</v>
      </c>
      <c r="H57" s="21">
        <v>920.32740000000001</v>
      </c>
      <c r="I57" s="85">
        <v>170.7</v>
      </c>
      <c r="J57" s="85">
        <v>141.69999999999999</v>
      </c>
      <c r="K57" s="21">
        <v>11.780099999999999</v>
      </c>
      <c r="L57" s="22">
        <v>-2.23E-2</v>
      </c>
      <c r="M57" s="21">
        <v>0.56269999999999998</v>
      </c>
      <c r="N57" s="21">
        <v>1.6136999999999999</v>
      </c>
      <c r="O57" s="50">
        <v>-58.234999999999999</v>
      </c>
      <c r="P57" s="40">
        <v>864.24649999999997</v>
      </c>
      <c r="Q57" s="151"/>
      <c r="R57" s="62">
        <f t="shared" si="1"/>
        <v>9.7939814814814841E-2</v>
      </c>
      <c r="S57" s="70">
        <f t="shared" si="2"/>
        <v>2.3505555555555562</v>
      </c>
      <c r="T57" s="77">
        <f t="shared" si="3"/>
        <v>1.3633222222222225E-2</v>
      </c>
      <c r="U57" s="159"/>
    </row>
    <row r="58" spans="1:21" ht="14.1" customHeight="1" x14ac:dyDescent="0.2">
      <c r="A58" s="32">
        <v>45</v>
      </c>
      <c r="B58" s="33">
        <v>43692</v>
      </c>
      <c r="C58" s="51" t="s">
        <v>76</v>
      </c>
      <c r="D58" s="36">
        <f t="shared" si="0"/>
        <v>917.20848466666666</v>
      </c>
      <c r="E58" s="35">
        <v>0</v>
      </c>
      <c r="F58" s="36">
        <v>1.2699999999999999E-2</v>
      </c>
      <c r="G58" s="36">
        <v>1.6000000000000001E-3</v>
      </c>
      <c r="H58" s="34">
        <v>915.61649999999997</v>
      </c>
      <c r="I58" s="83">
        <v>21.7</v>
      </c>
      <c r="J58" s="83">
        <v>-31.9</v>
      </c>
      <c r="K58" s="36">
        <v>11.754</v>
      </c>
      <c r="L58" s="37">
        <v>-2.1499999999999998E-2</v>
      </c>
      <c r="M58" s="36">
        <v>1.7399999999999999E-2</v>
      </c>
      <c r="N58" s="36">
        <v>1.6113</v>
      </c>
      <c r="O58" s="37">
        <v>-58.237000000000002</v>
      </c>
      <c r="P58" s="41">
        <v>858.98659999999995</v>
      </c>
      <c r="Q58" s="149">
        <f t="shared" ref="Q58" si="18">AVERAGE(H58:H63)</f>
        <v>915.64348333333328</v>
      </c>
      <c r="R58" s="60">
        <f t="shared" si="1"/>
        <v>0.10930555555555554</v>
      </c>
      <c r="S58" s="68">
        <f t="shared" si="2"/>
        <v>2.6233333333333331</v>
      </c>
      <c r="T58" s="75">
        <f t="shared" si="3"/>
        <v>1.5215333333333331E-2</v>
      </c>
      <c r="U58" s="157">
        <f t="shared" ref="U58" si="19">AVERAGE(D58:D63)</f>
        <v>917.23079299999984</v>
      </c>
    </row>
    <row r="59" spans="1:21" ht="14.1" customHeight="1" x14ac:dyDescent="0.2">
      <c r="A59" s="25">
        <v>45</v>
      </c>
      <c r="B59" s="29">
        <v>43692</v>
      </c>
      <c r="C59" s="52" t="s">
        <v>75</v>
      </c>
      <c r="D59" s="4">
        <f t="shared" si="0"/>
        <v>917.2131813333333</v>
      </c>
      <c r="E59" s="3">
        <v>0</v>
      </c>
      <c r="F59" s="4">
        <v>1.67E-2</v>
      </c>
      <c r="G59" s="4">
        <v>2.2000000000000001E-3</v>
      </c>
      <c r="H59" s="4">
        <v>915.62279999999998</v>
      </c>
      <c r="I59" s="84">
        <v>20.6</v>
      </c>
      <c r="J59" s="84">
        <v>-29.4</v>
      </c>
      <c r="K59" s="4">
        <v>11.7493</v>
      </c>
      <c r="L59" s="6">
        <v>-2.1600000000000001E-2</v>
      </c>
      <c r="M59" s="4">
        <v>1.5299999999999999E-2</v>
      </c>
      <c r="N59" s="4">
        <v>1.6117999999999999</v>
      </c>
      <c r="O59" s="6">
        <v>-58.236800000000002</v>
      </c>
      <c r="P59" s="15">
        <v>858.9914</v>
      </c>
      <c r="Q59" s="150"/>
      <c r="R59" s="61">
        <f t="shared" si="1"/>
        <v>0.1086111111111111</v>
      </c>
      <c r="S59" s="69">
        <f t="shared" si="2"/>
        <v>2.6066666666666665</v>
      </c>
      <c r="T59" s="76">
        <f t="shared" si="3"/>
        <v>1.5118666666666664E-2</v>
      </c>
      <c r="U59" s="158"/>
    </row>
    <row r="60" spans="1:21" ht="14.1" customHeight="1" x14ac:dyDescent="0.2">
      <c r="A60" s="25">
        <v>45</v>
      </c>
      <c r="B60" s="29">
        <v>43692</v>
      </c>
      <c r="C60" s="52" t="s">
        <v>74</v>
      </c>
      <c r="D60" s="5">
        <f t="shared" si="0"/>
        <v>917.22127799999987</v>
      </c>
      <c r="E60" s="3">
        <v>0</v>
      </c>
      <c r="F60" s="5">
        <v>1.35E-2</v>
      </c>
      <c r="G60" s="4">
        <v>1.6999999999999999E-3</v>
      </c>
      <c r="H60" s="5">
        <v>915.63289999999995</v>
      </c>
      <c r="I60" s="84">
        <v>18</v>
      </c>
      <c r="J60" s="84">
        <v>-26.6</v>
      </c>
      <c r="K60" s="4">
        <v>11.7849</v>
      </c>
      <c r="L60" s="7">
        <v>-2.1700000000000001E-2</v>
      </c>
      <c r="M60" s="5">
        <v>1.14E-2</v>
      </c>
      <c r="N60" s="4">
        <v>1.6136999999999999</v>
      </c>
      <c r="O60" s="6">
        <v>-58.236699999999999</v>
      </c>
      <c r="P60" s="15">
        <v>858.99969999999996</v>
      </c>
      <c r="Q60" s="150"/>
      <c r="R60" s="61">
        <f t="shared" si="1"/>
        <v>0.10791666666666666</v>
      </c>
      <c r="S60" s="69">
        <f t="shared" si="2"/>
        <v>2.59</v>
      </c>
      <c r="T60" s="76">
        <f t="shared" si="3"/>
        <v>1.5021999999999999E-2</v>
      </c>
      <c r="U60" s="158"/>
    </row>
    <row r="61" spans="1:21" ht="14.1" customHeight="1" x14ac:dyDescent="0.2">
      <c r="A61" s="25">
        <v>45</v>
      </c>
      <c r="B61" s="29">
        <v>43692</v>
      </c>
      <c r="C61" s="52" t="s">
        <v>73</v>
      </c>
      <c r="D61" s="5">
        <f t="shared" si="0"/>
        <v>917.23267466666664</v>
      </c>
      <c r="E61" s="3">
        <v>0</v>
      </c>
      <c r="F61" s="5">
        <v>1.37E-2</v>
      </c>
      <c r="G61" s="4">
        <v>1.8E-3</v>
      </c>
      <c r="H61" s="4">
        <v>915.64490000000001</v>
      </c>
      <c r="I61" s="84">
        <v>15.8</v>
      </c>
      <c r="J61" s="84">
        <v>-24.1</v>
      </c>
      <c r="K61" s="4">
        <v>11.7849</v>
      </c>
      <c r="L61" s="7">
        <v>-2.18E-2</v>
      </c>
      <c r="M61" s="5">
        <v>9.7000000000000003E-3</v>
      </c>
      <c r="N61" s="5">
        <v>1.6148</v>
      </c>
      <c r="O61" s="6">
        <v>-58.236600000000003</v>
      </c>
      <c r="P61" s="15">
        <v>859.01099999999997</v>
      </c>
      <c r="Q61" s="150"/>
      <c r="R61" s="61">
        <f t="shared" si="1"/>
        <v>0.10722222222222233</v>
      </c>
      <c r="S61" s="69">
        <f t="shared" si="2"/>
        <v>2.5733333333333359</v>
      </c>
      <c r="T61" s="76">
        <f t="shared" si="3"/>
        <v>1.4925333333333348E-2</v>
      </c>
      <c r="U61" s="158"/>
    </row>
    <row r="62" spans="1:21" ht="14.1" customHeight="1" x14ac:dyDescent="0.2">
      <c r="A62" s="25">
        <v>45</v>
      </c>
      <c r="B62" s="29">
        <v>43692</v>
      </c>
      <c r="C62" s="52" t="s">
        <v>72</v>
      </c>
      <c r="D62" s="4">
        <f t="shared" si="0"/>
        <v>917.24667133333332</v>
      </c>
      <c r="E62" s="3">
        <v>0</v>
      </c>
      <c r="F62" s="4">
        <v>1.8100000000000002E-2</v>
      </c>
      <c r="G62" s="4">
        <v>2.3E-3</v>
      </c>
      <c r="H62" s="4">
        <v>915.66099999999994</v>
      </c>
      <c r="I62" s="84">
        <v>11.8</v>
      </c>
      <c r="J62" s="84">
        <v>-20.100000000000001</v>
      </c>
      <c r="K62" s="4">
        <v>11.7936</v>
      </c>
      <c r="L62" s="6">
        <v>-2.18E-2</v>
      </c>
      <c r="M62" s="4">
        <v>6.7000000000000002E-3</v>
      </c>
      <c r="N62" s="5">
        <v>1.6155999999999999</v>
      </c>
      <c r="O62" s="6">
        <v>-58.236499999999999</v>
      </c>
      <c r="P62" s="15">
        <v>859.0249</v>
      </c>
      <c r="Q62" s="150"/>
      <c r="R62" s="61">
        <f t="shared" si="1"/>
        <v>0.10652777777777778</v>
      </c>
      <c r="S62" s="69">
        <f t="shared" si="2"/>
        <v>2.5566666666666666</v>
      </c>
      <c r="T62" s="76">
        <f t="shared" si="3"/>
        <v>1.4828666666666665E-2</v>
      </c>
      <c r="U62" s="158"/>
    </row>
    <row r="63" spans="1:21" ht="12.95" customHeight="1" thickBot="1" x14ac:dyDescent="0.25">
      <c r="A63" s="27">
        <v>45</v>
      </c>
      <c r="B63" s="39">
        <v>43692</v>
      </c>
      <c r="C63" s="53" t="s">
        <v>71</v>
      </c>
      <c r="D63" s="19">
        <f t="shared" si="0"/>
        <v>917.26246800000013</v>
      </c>
      <c r="E63" s="20">
        <v>0</v>
      </c>
      <c r="F63" s="19">
        <v>1.7899999999999999E-2</v>
      </c>
      <c r="G63" s="19">
        <v>2.3E-3</v>
      </c>
      <c r="H63" s="21">
        <v>915.68280000000004</v>
      </c>
      <c r="I63" s="85">
        <v>6.7</v>
      </c>
      <c r="J63" s="85">
        <v>-12.3</v>
      </c>
      <c r="K63" s="21">
        <v>11.785500000000001</v>
      </c>
      <c r="L63" s="22">
        <v>-2.1899999999999999E-2</v>
      </c>
      <c r="M63" s="21">
        <v>2.0999999999999999E-3</v>
      </c>
      <c r="N63" s="21">
        <v>1.6142000000000001</v>
      </c>
      <c r="O63" s="22">
        <v>-58.236400000000003</v>
      </c>
      <c r="P63" s="23">
        <v>859.04089999999997</v>
      </c>
      <c r="Q63" s="151"/>
      <c r="R63" s="62">
        <f t="shared" si="1"/>
        <v>0.10583333333333333</v>
      </c>
      <c r="S63" s="70">
        <f t="shared" si="2"/>
        <v>2.54</v>
      </c>
      <c r="T63" s="77">
        <f t="shared" si="3"/>
        <v>1.4731999999999999E-2</v>
      </c>
      <c r="U63" s="159"/>
    </row>
    <row r="64" spans="1:21" ht="14.1" customHeight="1" x14ac:dyDescent="0.2">
      <c r="A64" s="32">
        <v>55</v>
      </c>
      <c r="B64" s="33">
        <v>43692</v>
      </c>
      <c r="C64" s="51" t="s">
        <v>77</v>
      </c>
      <c r="D64" s="36">
        <f t="shared" si="0"/>
        <v>940.2621906666667</v>
      </c>
      <c r="E64" s="35">
        <v>0</v>
      </c>
      <c r="F64" s="36">
        <v>1.77E-2</v>
      </c>
      <c r="G64" s="36">
        <v>2.3E-3</v>
      </c>
      <c r="H64" s="36">
        <v>938.68240000000003</v>
      </c>
      <c r="I64" s="83">
        <v>1.4</v>
      </c>
      <c r="J64" s="83">
        <v>-1.1000000000000001</v>
      </c>
      <c r="K64" s="36">
        <v>11.784000000000001</v>
      </c>
      <c r="L64" s="37">
        <v>-1.7899999999999999E-2</v>
      </c>
      <c r="M64" s="36">
        <v>1E-4</v>
      </c>
      <c r="N64" s="36">
        <v>1.6153</v>
      </c>
      <c r="O64" s="37">
        <v>-58.240099999999998</v>
      </c>
      <c r="P64" s="41">
        <v>882.03970000000004</v>
      </c>
      <c r="Q64" s="149">
        <f t="shared" ref="Q64" si="20">AVERAGE(H64:H69)</f>
        <v>938.69343333333336</v>
      </c>
      <c r="R64" s="60">
        <f t="shared" si="1"/>
        <v>0.12722222222222235</v>
      </c>
      <c r="S64" s="68">
        <f t="shared" si="2"/>
        <v>3.0533333333333363</v>
      </c>
      <c r="T64" s="75">
        <f t="shared" si="3"/>
        <v>1.7709333333333351E-2</v>
      </c>
      <c r="U64" s="157">
        <f t="shared" ref="U64" si="21">AVERAGE(D64:D69)</f>
        <v>940.27339900000004</v>
      </c>
    </row>
    <row r="65" spans="1:21" ht="14.1" customHeight="1" x14ac:dyDescent="0.2">
      <c r="A65" s="25">
        <v>55</v>
      </c>
      <c r="B65" s="29">
        <v>43692</v>
      </c>
      <c r="C65" s="52" t="s">
        <v>78</v>
      </c>
      <c r="D65" s="4">
        <f t="shared" si="0"/>
        <v>940.266794</v>
      </c>
      <c r="E65" s="3">
        <v>0</v>
      </c>
      <c r="F65" s="4">
        <v>1.7299999999999999E-2</v>
      </c>
      <c r="G65" s="4">
        <v>2.2000000000000001E-3</v>
      </c>
      <c r="H65" s="4">
        <v>938.6866</v>
      </c>
      <c r="I65" s="84">
        <v>8.6999999999999993</v>
      </c>
      <c r="J65" s="84">
        <v>1.3</v>
      </c>
      <c r="K65" s="4">
        <v>11.781499999999999</v>
      </c>
      <c r="L65" s="6">
        <v>-1.77E-2</v>
      </c>
      <c r="M65" s="4">
        <v>1E-3</v>
      </c>
      <c r="N65" s="4">
        <v>1.6147</v>
      </c>
      <c r="O65" s="6">
        <v>-58.240299999999998</v>
      </c>
      <c r="P65" s="15">
        <v>882.04430000000002</v>
      </c>
      <c r="Q65" s="150"/>
      <c r="R65" s="61">
        <f t="shared" si="1"/>
        <v>0.12791666666666668</v>
      </c>
      <c r="S65" s="69">
        <f t="shared" si="2"/>
        <v>3.0700000000000003</v>
      </c>
      <c r="T65" s="76">
        <f t="shared" si="3"/>
        <v>1.7805999999999999E-2</v>
      </c>
      <c r="U65" s="158"/>
    </row>
    <row r="66" spans="1:21" ht="14.1" customHeight="1" x14ac:dyDescent="0.2">
      <c r="A66" s="25">
        <v>55</v>
      </c>
      <c r="B66" s="29">
        <v>43692</v>
      </c>
      <c r="C66" s="52" t="s">
        <v>79</v>
      </c>
      <c r="D66" s="4">
        <f t="shared" si="0"/>
        <v>940.27069733333326</v>
      </c>
      <c r="E66" s="3">
        <v>0</v>
      </c>
      <c r="F66" s="4">
        <v>1.5699999999999999E-2</v>
      </c>
      <c r="G66" s="4">
        <v>2E-3</v>
      </c>
      <c r="H66" s="5">
        <v>938.69150000000002</v>
      </c>
      <c r="I66" s="84">
        <v>14</v>
      </c>
      <c r="J66" s="84">
        <v>4.4000000000000004</v>
      </c>
      <c r="K66" s="4">
        <v>11.7773</v>
      </c>
      <c r="L66" s="6">
        <v>-1.7500000000000002E-2</v>
      </c>
      <c r="M66" s="4">
        <v>2.3999999999999998E-3</v>
      </c>
      <c r="N66" s="4">
        <v>1.6122000000000001</v>
      </c>
      <c r="O66" s="6">
        <v>-58.240400000000001</v>
      </c>
      <c r="P66" s="16">
        <v>882.04819999999995</v>
      </c>
      <c r="Q66" s="150"/>
      <c r="R66" s="61">
        <f t="shared" si="1"/>
        <v>0.12861111111111112</v>
      </c>
      <c r="S66" s="69">
        <f t="shared" si="2"/>
        <v>3.0866666666666669</v>
      </c>
      <c r="T66" s="76">
        <f t="shared" si="3"/>
        <v>1.7902666666666667E-2</v>
      </c>
      <c r="U66" s="158"/>
    </row>
    <row r="67" spans="1:21" ht="14.1" customHeight="1" x14ac:dyDescent="0.2">
      <c r="A67" s="25">
        <v>55</v>
      </c>
      <c r="B67" s="29">
        <v>43692</v>
      </c>
      <c r="C67" s="52" t="s">
        <v>80</v>
      </c>
      <c r="D67" s="4">
        <f t="shared" si="0"/>
        <v>940.27680066666665</v>
      </c>
      <c r="E67" s="3">
        <v>0</v>
      </c>
      <c r="F67" s="4">
        <v>1.49E-2</v>
      </c>
      <c r="G67" s="4">
        <v>1.9E-3</v>
      </c>
      <c r="H67" s="4">
        <v>938.69690000000003</v>
      </c>
      <c r="I67" s="84">
        <v>17.7</v>
      </c>
      <c r="J67" s="84">
        <v>6.4</v>
      </c>
      <c r="K67" s="4">
        <v>11.7507</v>
      </c>
      <c r="L67" s="6">
        <v>-1.7299999999999999E-2</v>
      </c>
      <c r="M67" s="4">
        <v>4.1000000000000003E-3</v>
      </c>
      <c r="N67" s="4">
        <v>1.6111</v>
      </c>
      <c r="O67" s="6">
        <v>-58.240499999999997</v>
      </c>
      <c r="P67" s="15">
        <v>882.05430000000001</v>
      </c>
      <c r="Q67" s="150"/>
      <c r="R67" s="61">
        <f t="shared" si="1"/>
        <v>0.12930555555555556</v>
      </c>
      <c r="S67" s="69">
        <f t="shared" si="2"/>
        <v>3.1033333333333335</v>
      </c>
      <c r="T67" s="76">
        <f t="shared" si="3"/>
        <v>1.7999333333333332E-2</v>
      </c>
      <c r="U67" s="158"/>
    </row>
    <row r="68" spans="1:21" ht="14.1" customHeight="1" x14ac:dyDescent="0.2">
      <c r="A68" s="25">
        <v>55</v>
      </c>
      <c r="B68" s="29">
        <v>43692</v>
      </c>
      <c r="C68" s="52" t="s">
        <v>81</v>
      </c>
      <c r="D68" s="8">
        <f t="shared" si="0"/>
        <v>940.27910399999985</v>
      </c>
      <c r="E68" s="3">
        <v>0</v>
      </c>
      <c r="F68" s="8">
        <v>1.43E-2</v>
      </c>
      <c r="G68" s="4">
        <v>1.9E-3</v>
      </c>
      <c r="H68" s="4">
        <v>938.69939999999997</v>
      </c>
      <c r="I68" s="84">
        <v>21.3</v>
      </c>
      <c r="J68" s="84">
        <v>7.5</v>
      </c>
      <c r="K68" s="4">
        <v>11.722799999999999</v>
      </c>
      <c r="L68" s="6">
        <v>-1.7100000000000001E-2</v>
      </c>
      <c r="M68" s="4">
        <v>6.0000000000000001E-3</v>
      </c>
      <c r="N68" s="4">
        <v>1.6089</v>
      </c>
      <c r="O68" s="6">
        <v>-58.240600000000001</v>
      </c>
      <c r="P68" s="15">
        <v>882.05669999999998</v>
      </c>
      <c r="Q68" s="150"/>
      <c r="R68" s="61">
        <f t="shared" si="1"/>
        <v>0.13000000000000012</v>
      </c>
      <c r="S68" s="69">
        <f t="shared" si="2"/>
        <v>3.1200000000000028</v>
      </c>
      <c r="T68" s="76">
        <f t="shared" si="3"/>
        <v>1.8096000000000015E-2</v>
      </c>
      <c r="U68" s="158"/>
    </row>
    <row r="69" spans="1:21" ht="14.1" customHeight="1" thickBot="1" x14ac:dyDescent="0.25">
      <c r="A69" s="27">
        <v>55</v>
      </c>
      <c r="B69" s="39">
        <v>43692</v>
      </c>
      <c r="C69" s="53" t="s">
        <v>82</v>
      </c>
      <c r="D69" s="21">
        <f t="shared" ref="D69:D118" si="22">H69+L69+M69+N69-T69</f>
        <v>940.28480733333333</v>
      </c>
      <c r="E69" s="20">
        <v>0</v>
      </c>
      <c r="F69" s="21">
        <v>1.8100000000000002E-2</v>
      </c>
      <c r="G69" s="21">
        <v>2.3E-3</v>
      </c>
      <c r="H69" s="21">
        <v>938.7038</v>
      </c>
      <c r="I69" s="85">
        <v>25.4</v>
      </c>
      <c r="J69" s="85">
        <v>9.1</v>
      </c>
      <c r="K69" s="21">
        <v>11.732900000000001</v>
      </c>
      <c r="L69" s="22">
        <v>-1.6799999999999999E-2</v>
      </c>
      <c r="M69" s="21">
        <v>8.6999999999999994E-3</v>
      </c>
      <c r="N69" s="21">
        <v>1.6073</v>
      </c>
      <c r="O69" s="50">
        <v>-58.240699999999997</v>
      </c>
      <c r="P69" s="40">
        <v>882.06219999999996</v>
      </c>
      <c r="Q69" s="151"/>
      <c r="R69" s="62">
        <f t="shared" ref="R69:R118" si="23">C69-$C$9</f>
        <v>0.13069444444444445</v>
      </c>
      <c r="S69" s="70">
        <f t="shared" ref="S69:S118" si="24">R69*24</f>
        <v>3.1366666666666667</v>
      </c>
      <c r="T69" s="77">
        <f t="shared" ref="T69:T118" si="25">S69*$Y$6</f>
        <v>1.8192666666666666E-2</v>
      </c>
      <c r="U69" s="159"/>
    </row>
    <row r="70" spans="1:21" ht="14.1" customHeight="1" x14ac:dyDescent="0.2">
      <c r="A70" s="32">
        <v>60</v>
      </c>
      <c r="B70" s="33">
        <v>43692</v>
      </c>
      <c r="C70" s="51" t="s">
        <v>83</v>
      </c>
      <c r="D70" s="36">
        <f t="shared" si="22"/>
        <v>947.55085599999995</v>
      </c>
      <c r="E70" s="35">
        <v>0</v>
      </c>
      <c r="F70" s="36">
        <v>2.3400000000000001E-2</v>
      </c>
      <c r="G70" s="36">
        <v>3.0000000000000001E-3</v>
      </c>
      <c r="H70" s="34">
        <v>945.95960000000002</v>
      </c>
      <c r="I70" s="83">
        <v>6.1</v>
      </c>
      <c r="J70" s="83">
        <v>15</v>
      </c>
      <c r="K70" s="36">
        <v>11.7981</v>
      </c>
      <c r="L70" s="37">
        <v>-7.3000000000000001E-3</v>
      </c>
      <c r="M70" s="36">
        <v>3.3E-3</v>
      </c>
      <c r="N70" s="36">
        <v>1.6166</v>
      </c>
      <c r="O70" s="37">
        <v>-58.244700000000002</v>
      </c>
      <c r="P70" s="41">
        <v>889.32749999999999</v>
      </c>
      <c r="Q70" s="149">
        <f t="shared" ref="Q70" si="26">AVERAGE(H70:H75)</f>
        <v>946.03368333333344</v>
      </c>
      <c r="R70" s="60">
        <f t="shared" si="23"/>
        <v>0.15333333333333332</v>
      </c>
      <c r="S70" s="68">
        <f t="shared" si="24"/>
        <v>3.6799999999999997</v>
      </c>
      <c r="T70" s="75">
        <f t="shared" si="25"/>
        <v>2.1343999999999998E-2</v>
      </c>
      <c r="U70" s="157">
        <f t="shared" ref="U70" si="27">AVERAGE(D70:D75)</f>
        <v>947.67848099999992</v>
      </c>
    </row>
    <row r="71" spans="1:21" ht="14.1" customHeight="1" x14ac:dyDescent="0.2">
      <c r="A71" s="25">
        <v>60</v>
      </c>
      <c r="B71" s="29">
        <v>43692</v>
      </c>
      <c r="C71" s="52" t="s">
        <v>84</v>
      </c>
      <c r="D71" s="4">
        <f t="shared" si="22"/>
        <v>947.60515933333352</v>
      </c>
      <c r="E71" s="3">
        <v>0</v>
      </c>
      <c r="F71" s="4">
        <v>1.8599999999999998E-2</v>
      </c>
      <c r="G71" s="4">
        <v>2.3999999999999998E-3</v>
      </c>
      <c r="H71" s="4">
        <v>946.00070000000005</v>
      </c>
      <c r="I71" s="84">
        <v>14.3</v>
      </c>
      <c r="J71" s="84">
        <v>33.4</v>
      </c>
      <c r="K71" s="4">
        <v>11.7926</v>
      </c>
      <c r="L71" s="6">
        <v>-6.8999999999999999E-3</v>
      </c>
      <c r="M71" s="4">
        <v>1.61E-2</v>
      </c>
      <c r="N71" s="4">
        <v>1.6167</v>
      </c>
      <c r="O71" s="6">
        <v>-58.244900000000001</v>
      </c>
      <c r="P71" s="15">
        <v>889.38170000000002</v>
      </c>
      <c r="Q71" s="150"/>
      <c r="R71" s="61">
        <f t="shared" si="23"/>
        <v>0.15402777777777776</v>
      </c>
      <c r="S71" s="69">
        <f t="shared" si="24"/>
        <v>3.6966666666666663</v>
      </c>
      <c r="T71" s="76">
        <f t="shared" si="25"/>
        <v>2.1440666666666663E-2</v>
      </c>
      <c r="U71" s="158"/>
    </row>
    <row r="72" spans="1:21" ht="14.1" customHeight="1" x14ac:dyDescent="0.2">
      <c r="A72" s="25">
        <v>60</v>
      </c>
      <c r="B72" s="29">
        <v>43692</v>
      </c>
      <c r="C72" s="52" t="s">
        <v>85</v>
      </c>
      <c r="D72" s="5">
        <f t="shared" si="22"/>
        <v>947.6645626666666</v>
      </c>
      <c r="E72" s="3">
        <v>0</v>
      </c>
      <c r="F72" s="5">
        <v>1.6E-2</v>
      </c>
      <c r="G72" s="4">
        <v>2.0999999999999999E-3</v>
      </c>
      <c r="H72" s="5">
        <v>946.03700000000003</v>
      </c>
      <c r="I72" s="84">
        <v>21.1</v>
      </c>
      <c r="J72" s="84">
        <v>54.6</v>
      </c>
      <c r="K72" s="4">
        <v>11.785600000000001</v>
      </c>
      <c r="L72" s="7">
        <v>-6.6E-3</v>
      </c>
      <c r="M72" s="5">
        <v>0.04</v>
      </c>
      <c r="N72" s="4">
        <v>1.6156999999999999</v>
      </c>
      <c r="O72" s="6">
        <v>-58.244999999999997</v>
      </c>
      <c r="P72" s="15">
        <v>889.44119999999998</v>
      </c>
      <c r="Q72" s="150"/>
      <c r="R72" s="61">
        <f t="shared" si="23"/>
        <v>0.15472222222222232</v>
      </c>
      <c r="S72" s="69">
        <f t="shared" si="24"/>
        <v>3.7133333333333356</v>
      </c>
      <c r="T72" s="76">
        <f t="shared" si="25"/>
        <v>2.1537333333333346E-2</v>
      </c>
      <c r="U72" s="158"/>
    </row>
    <row r="73" spans="1:21" ht="14.1" customHeight="1" x14ac:dyDescent="0.2">
      <c r="A73" s="25">
        <v>60</v>
      </c>
      <c r="B73" s="29">
        <v>43692</v>
      </c>
      <c r="C73" s="52" t="s">
        <v>86</v>
      </c>
      <c r="D73" s="5">
        <f t="shared" si="22"/>
        <v>947.71256600000004</v>
      </c>
      <c r="E73" s="3">
        <v>0</v>
      </c>
      <c r="F73" s="5">
        <v>1.5800000000000002E-2</v>
      </c>
      <c r="G73" s="4">
        <v>2E-3</v>
      </c>
      <c r="H73" s="4">
        <v>946.05719999999997</v>
      </c>
      <c r="I73" s="84">
        <v>27.1</v>
      </c>
      <c r="J73" s="84">
        <v>71.900000000000006</v>
      </c>
      <c r="K73" s="4">
        <v>11.78</v>
      </c>
      <c r="L73" s="7">
        <v>-6.1999999999999998E-3</v>
      </c>
      <c r="M73" s="5">
        <v>6.9599999999999995E-2</v>
      </c>
      <c r="N73" s="5">
        <v>1.6135999999999999</v>
      </c>
      <c r="O73" s="6">
        <v>-58.245100000000001</v>
      </c>
      <c r="P73" s="15">
        <v>889.48910000000001</v>
      </c>
      <c r="Q73" s="150"/>
      <c r="R73" s="61">
        <f t="shared" si="23"/>
        <v>0.15541666666666676</v>
      </c>
      <c r="S73" s="69">
        <f t="shared" si="24"/>
        <v>3.7300000000000022</v>
      </c>
      <c r="T73" s="76">
        <f t="shared" si="25"/>
        <v>2.1634000000000011E-2</v>
      </c>
      <c r="U73" s="158"/>
    </row>
    <row r="74" spans="1:21" ht="14.1" customHeight="1" x14ac:dyDescent="0.2">
      <c r="A74" s="25">
        <v>60</v>
      </c>
      <c r="B74" s="29">
        <v>43692</v>
      </c>
      <c r="C74" s="52" t="s">
        <v>87</v>
      </c>
      <c r="D74" s="4">
        <f t="shared" si="22"/>
        <v>947.75096933333327</v>
      </c>
      <c r="E74" s="3">
        <v>0</v>
      </c>
      <c r="F74" s="4">
        <v>1.8800000000000001E-2</v>
      </c>
      <c r="G74" s="4">
        <v>2.3999999999999998E-3</v>
      </c>
      <c r="H74" s="4">
        <v>946.07050000000004</v>
      </c>
      <c r="I74" s="84">
        <v>30.4</v>
      </c>
      <c r="J74" s="84">
        <v>86</v>
      </c>
      <c r="K74" s="4">
        <v>11.7699</v>
      </c>
      <c r="L74" s="6">
        <v>-5.7999999999999996E-3</v>
      </c>
      <c r="M74" s="4">
        <v>9.6000000000000002E-2</v>
      </c>
      <c r="N74" s="5">
        <v>1.6120000000000001</v>
      </c>
      <c r="O74" s="6">
        <v>-58.245199999999997</v>
      </c>
      <c r="P74" s="15">
        <v>889.52739999999994</v>
      </c>
      <c r="Q74" s="150"/>
      <c r="R74" s="61">
        <f t="shared" si="23"/>
        <v>0.15611111111111109</v>
      </c>
      <c r="S74" s="69">
        <f t="shared" si="24"/>
        <v>3.7466666666666661</v>
      </c>
      <c r="T74" s="76">
        <f t="shared" si="25"/>
        <v>2.1730666666666662E-2</v>
      </c>
      <c r="U74" s="158"/>
    </row>
    <row r="75" spans="1:21" ht="14.1" customHeight="1" thickBot="1" x14ac:dyDescent="0.25">
      <c r="A75" s="27">
        <v>60</v>
      </c>
      <c r="B75" s="39">
        <v>43692</v>
      </c>
      <c r="C75" s="53" t="s">
        <v>88</v>
      </c>
      <c r="D75" s="19">
        <f t="shared" si="22"/>
        <v>947.78677266666671</v>
      </c>
      <c r="E75" s="20">
        <v>0</v>
      </c>
      <c r="F75" s="19">
        <v>1.5800000000000002E-2</v>
      </c>
      <c r="G75" s="19">
        <v>2E-3</v>
      </c>
      <c r="H75" s="21">
        <v>946.07709999999997</v>
      </c>
      <c r="I75" s="85">
        <v>33.299999999999997</v>
      </c>
      <c r="J75" s="85">
        <v>99.3</v>
      </c>
      <c r="K75" s="21">
        <v>11.749599999999999</v>
      </c>
      <c r="L75" s="22">
        <v>-5.4000000000000003E-3</v>
      </c>
      <c r="M75" s="21">
        <v>0.12659999999999999</v>
      </c>
      <c r="N75" s="21">
        <v>1.6103000000000001</v>
      </c>
      <c r="O75" s="22">
        <v>-58.2453</v>
      </c>
      <c r="P75" s="23">
        <v>889.56320000000005</v>
      </c>
      <c r="Q75" s="151"/>
      <c r="R75" s="62">
        <f t="shared" si="23"/>
        <v>0.15680555555555553</v>
      </c>
      <c r="S75" s="70">
        <f t="shared" si="24"/>
        <v>3.7633333333333328</v>
      </c>
      <c r="T75" s="77">
        <f t="shared" si="25"/>
        <v>2.1827333333333327E-2</v>
      </c>
      <c r="U75" s="159"/>
    </row>
    <row r="76" spans="1:21" ht="14.1" customHeight="1" x14ac:dyDescent="0.2">
      <c r="A76" s="32">
        <v>65</v>
      </c>
      <c r="B76" s="33">
        <v>43692</v>
      </c>
      <c r="C76" s="51" t="s">
        <v>94</v>
      </c>
      <c r="D76" s="36">
        <f t="shared" si="22"/>
        <v>950.97358811111121</v>
      </c>
      <c r="E76" s="35">
        <v>0</v>
      </c>
      <c r="F76" s="36">
        <v>1.7999999999999999E-2</v>
      </c>
      <c r="G76" s="36">
        <v>2.3E-3</v>
      </c>
      <c r="H76" s="36">
        <v>949.38480000000004</v>
      </c>
      <c r="I76" s="83">
        <v>4.5999999999999996</v>
      </c>
      <c r="J76" s="83">
        <v>-0.7</v>
      </c>
      <c r="K76" s="36">
        <v>11.7597</v>
      </c>
      <c r="L76" s="37">
        <v>4.4999999999999997E-3</v>
      </c>
      <c r="M76" s="36">
        <v>2.9999999999999997E-4</v>
      </c>
      <c r="N76" s="36">
        <v>1.6081000000000001</v>
      </c>
      <c r="O76" s="37">
        <v>-58.248199999999997</v>
      </c>
      <c r="P76" s="41">
        <v>892.74959999999999</v>
      </c>
      <c r="Q76" s="149">
        <f t="shared" ref="Q76" si="28">AVERAGE(H76:H81)</f>
        <v>949.38718333333327</v>
      </c>
      <c r="R76" s="60">
        <f t="shared" si="23"/>
        <v>0.17321759259259251</v>
      </c>
      <c r="S76" s="68">
        <f t="shared" si="24"/>
        <v>4.1572222222222202</v>
      </c>
      <c r="T76" s="75">
        <f t="shared" si="25"/>
        <v>2.4111888888888874E-2</v>
      </c>
      <c r="U76" s="157">
        <f t="shared" ref="U76" si="29">AVERAGE(D76:D81)</f>
        <v>950.97837977777772</v>
      </c>
    </row>
    <row r="77" spans="1:21" ht="14.1" customHeight="1" x14ac:dyDescent="0.2">
      <c r="A77" s="25">
        <v>65</v>
      </c>
      <c r="B77" s="29">
        <v>43692</v>
      </c>
      <c r="C77" s="52" t="s">
        <v>93</v>
      </c>
      <c r="D77" s="4">
        <f t="shared" si="22"/>
        <v>950.97678477777777</v>
      </c>
      <c r="E77" s="3">
        <v>0</v>
      </c>
      <c r="F77" s="4">
        <v>1.5900000000000001E-2</v>
      </c>
      <c r="G77" s="4">
        <v>2.0999999999999999E-3</v>
      </c>
      <c r="H77" s="4">
        <v>949.38720000000001</v>
      </c>
      <c r="I77" s="84">
        <v>3.6</v>
      </c>
      <c r="J77" s="84">
        <v>-0.1</v>
      </c>
      <c r="K77" s="4">
        <v>11.7309</v>
      </c>
      <c r="L77" s="6">
        <v>4.0000000000000001E-3</v>
      </c>
      <c r="M77" s="4">
        <v>2.0000000000000001E-4</v>
      </c>
      <c r="N77" s="4">
        <v>1.6093999999999999</v>
      </c>
      <c r="O77" s="6">
        <v>-58.248100000000001</v>
      </c>
      <c r="P77" s="15">
        <v>892.7527</v>
      </c>
      <c r="Q77" s="150"/>
      <c r="R77" s="61">
        <f t="shared" si="23"/>
        <v>0.17252314814814818</v>
      </c>
      <c r="S77" s="69">
        <f t="shared" si="24"/>
        <v>4.1405555555555562</v>
      </c>
      <c r="T77" s="76">
        <f t="shared" si="25"/>
        <v>2.4015222222222226E-2</v>
      </c>
      <c r="U77" s="158"/>
    </row>
    <row r="78" spans="1:21" ht="14.1" customHeight="1" x14ac:dyDescent="0.2">
      <c r="A78" s="25">
        <v>65</v>
      </c>
      <c r="B78" s="29">
        <v>43692</v>
      </c>
      <c r="C78" s="52" t="s">
        <v>92</v>
      </c>
      <c r="D78" s="4">
        <f t="shared" si="22"/>
        <v>950.97848144444436</v>
      </c>
      <c r="E78" s="3">
        <v>0</v>
      </c>
      <c r="F78" s="4">
        <v>1.8700000000000001E-2</v>
      </c>
      <c r="G78" s="4">
        <v>2.3999999999999998E-3</v>
      </c>
      <c r="H78" s="5">
        <v>949.38750000000005</v>
      </c>
      <c r="I78" s="84">
        <v>3</v>
      </c>
      <c r="J78" s="84">
        <v>-0.9</v>
      </c>
      <c r="K78" s="4">
        <v>11.7714</v>
      </c>
      <c r="L78" s="6">
        <v>3.5999999999999999E-3</v>
      </c>
      <c r="M78" s="4">
        <v>2.0000000000000001E-4</v>
      </c>
      <c r="N78" s="4">
        <v>1.6111</v>
      </c>
      <c r="O78" s="6">
        <v>-58.247999999999998</v>
      </c>
      <c r="P78" s="16">
        <v>892.75429999999994</v>
      </c>
      <c r="Q78" s="150"/>
      <c r="R78" s="61">
        <f t="shared" si="23"/>
        <v>0.17182870370370373</v>
      </c>
      <c r="S78" s="69">
        <f t="shared" si="24"/>
        <v>4.1238888888888896</v>
      </c>
      <c r="T78" s="76">
        <f t="shared" si="25"/>
        <v>2.3918555555555557E-2</v>
      </c>
      <c r="U78" s="158"/>
    </row>
    <row r="79" spans="1:21" ht="14.1" customHeight="1" x14ac:dyDescent="0.2">
      <c r="A79" s="25">
        <v>65</v>
      </c>
      <c r="B79" s="29">
        <v>43692</v>
      </c>
      <c r="C79" s="52" t="s">
        <v>91</v>
      </c>
      <c r="D79" s="4">
        <f t="shared" si="22"/>
        <v>950.97867811111121</v>
      </c>
      <c r="E79" s="3">
        <v>0</v>
      </c>
      <c r="F79" s="4">
        <v>1.6899999999999998E-2</v>
      </c>
      <c r="G79" s="4">
        <v>2.2000000000000001E-3</v>
      </c>
      <c r="H79" s="4">
        <v>949.38679999999999</v>
      </c>
      <c r="I79" s="84">
        <v>0.2</v>
      </c>
      <c r="J79" s="84">
        <v>-1.3</v>
      </c>
      <c r="K79" s="4">
        <v>11.763299999999999</v>
      </c>
      <c r="L79" s="6">
        <v>3.0999999999999999E-3</v>
      </c>
      <c r="M79" s="4">
        <v>0</v>
      </c>
      <c r="N79" s="4">
        <v>1.6126</v>
      </c>
      <c r="O79" s="6">
        <v>-58.247900000000001</v>
      </c>
      <c r="P79" s="15">
        <v>892.75469999999996</v>
      </c>
      <c r="Q79" s="150"/>
      <c r="R79" s="61">
        <f t="shared" si="23"/>
        <v>0.17113425925925929</v>
      </c>
      <c r="S79" s="69">
        <f t="shared" si="24"/>
        <v>4.107222222222223</v>
      </c>
      <c r="T79" s="76">
        <f t="shared" si="25"/>
        <v>2.3821888888888892E-2</v>
      </c>
      <c r="U79" s="158"/>
    </row>
    <row r="80" spans="1:21" ht="14.1" customHeight="1" x14ac:dyDescent="0.2">
      <c r="A80" s="25">
        <v>65</v>
      </c>
      <c r="B80" s="29">
        <v>43692</v>
      </c>
      <c r="C80" s="52" t="s">
        <v>90</v>
      </c>
      <c r="D80" s="8">
        <f t="shared" si="22"/>
        <v>950.9807747777777</v>
      </c>
      <c r="E80" s="3">
        <v>0</v>
      </c>
      <c r="F80" s="8">
        <v>1.5900000000000001E-2</v>
      </c>
      <c r="G80" s="4">
        <v>2.0999999999999999E-3</v>
      </c>
      <c r="H80" s="4">
        <v>949.38789999999995</v>
      </c>
      <c r="I80" s="84">
        <v>-0.3</v>
      </c>
      <c r="J80" s="84">
        <v>-0.8</v>
      </c>
      <c r="K80" s="4">
        <v>11.767799999999999</v>
      </c>
      <c r="L80" s="6">
        <v>2.7000000000000001E-3</v>
      </c>
      <c r="M80" s="4">
        <v>0</v>
      </c>
      <c r="N80" s="4">
        <v>1.6138999999999999</v>
      </c>
      <c r="O80" s="6">
        <v>-58.247700000000002</v>
      </c>
      <c r="P80" s="15">
        <v>892.75670000000002</v>
      </c>
      <c r="Q80" s="150"/>
      <c r="R80" s="61">
        <f t="shared" si="23"/>
        <v>0.17043981481481474</v>
      </c>
      <c r="S80" s="69">
        <f t="shared" si="24"/>
        <v>4.0905555555555537</v>
      </c>
      <c r="T80" s="76">
        <f t="shared" si="25"/>
        <v>2.372522222222221E-2</v>
      </c>
      <c r="U80" s="158"/>
    </row>
    <row r="81" spans="1:21" ht="14.1" customHeight="1" thickBot="1" x14ac:dyDescent="0.25">
      <c r="A81" s="27">
        <v>65</v>
      </c>
      <c r="B81" s="39">
        <v>43692</v>
      </c>
      <c r="C81" s="53" t="s">
        <v>89</v>
      </c>
      <c r="D81" s="21">
        <f t="shared" si="22"/>
        <v>950.98197144444453</v>
      </c>
      <c r="E81" s="20">
        <v>0</v>
      </c>
      <c r="F81" s="21">
        <v>1.34E-2</v>
      </c>
      <c r="G81" s="21">
        <v>1.6999999999999999E-3</v>
      </c>
      <c r="H81" s="21">
        <v>949.38890000000004</v>
      </c>
      <c r="I81" s="85">
        <v>-1.8</v>
      </c>
      <c r="J81" s="85">
        <v>0.3</v>
      </c>
      <c r="K81" s="21">
        <v>11.785</v>
      </c>
      <c r="L81" s="22">
        <v>2.2000000000000001E-3</v>
      </c>
      <c r="M81" s="21">
        <v>1E-4</v>
      </c>
      <c r="N81" s="21">
        <v>1.6144000000000001</v>
      </c>
      <c r="O81" s="50">
        <v>-58.247599999999998</v>
      </c>
      <c r="P81" s="40">
        <v>892.75789999999995</v>
      </c>
      <c r="Q81" s="151"/>
      <c r="R81" s="62">
        <f t="shared" si="23"/>
        <v>0.16974537037037041</v>
      </c>
      <c r="S81" s="70">
        <f t="shared" si="24"/>
        <v>4.0738888888888898</v>
      </c>
      <c r="T81" s="77">
        <f t="shared" si="25"/>
        <v>2.3628555555555559E-2</v>
      </c>
      <c r="U81" s="159"/>
    </row>
    <row r="82" spans="1:21" ht="14.1" customHeight="1" x14ac:dyDescent="0.2">
      <c r="A82" s="32">
        <v>70</v>
      </c>
      <c r="B82" s="33">
        <v>43692</v>
      </c>
      <c r="C82" s="51" t="s">
        <v>101</v>
      </c>
      <c r="D82" s="42">
        <f t="shared" si="22"/>
        <v>953.59214405555554</v>
      </c>
      <c r="E82" s="35">
        <v>0</v>
      </c>
      <c r="F82" s="42">
        <v>0.02</v>
      </c>
      <c r="G82" s="36">
        <v>2.5999999999999999E-3</v>
      </c>
      <c r="H82" s="36">
        <v>951.90769999999998</v>
      </c>
      <c r="I82" s="83">
        <v>45.2</v>
      </c>
      <c r="J82" s="83">
        <v>-77.900000000000006</v>
      </c>
      <c r="K82" s="36">
        <v>11.7021</v>
      </c>
      <c r="L82" s="36">
        <v>1.7100000000000001E-2</v>
      </c>
      <c r="M82" s="36">
        <v>9.1600000000000001E-2</v>
      </c>
      <c r="N82" s="36">
        <v>1.6023000000000001</v>
      </c>
      <c r="O82" s="37">
        <v>-58.251300000000001</v>
      </c>
      <c r="P82" s="41">
        <v>895.36739999999998</v>
      </c>
      <c r="Q82" s="154">
        <f>AVERAGE(H82:H88)</f>
        <v>952.01935714285707</v>
      </c>
      <c r="R82" s="60">
        <f t="shared" si="23"/>
        <v>0.19077546296296299</v>
      </c>
      <c r="S82" s="68">
        <f t="shared" si="24"/>
        <v>4.5786111111111119</v>
      </c>
      <c r="T82" s="75">
        <f t="shared" si="25"/>
        <v>2.6555944444444448E-2</v>
      </c>
      <c r="U82" s="157">
        <f>AVERAGE(D82:D88)</f>
        <v>953.66057735714287</v>
      </c>
    </row>
    <row r="83" spans="1:21" ht="14.1" customHeight="1" x14ac:dyDescent="0.2">
      <c r="A83" s="25">
        <v>70</v>
      </c>
      <c r="B83" s="29">
        <v>43692</v>
      </c>
      <c r="C83" s="52" t="s">
        <v>100</v>
      </c>
      <c r="D83" s="4">
        <f t="shared" si="22"/>
        <v>953.61104072222213</v>
      </c>
      <c r="E83" s="3">
        <v>0</v>
      </c>
      <c r="F83" s="4">
        <v>2.8199999999999999E-2</v>
      </c>
      <c r="G83" s="4">
        <v>3.5999999999999999E-3</v>
      </c>
      <c r="H83" s="5">
        <v>951.94100000000003</v>
      </c>
      <c r="I83" s="84">
        <v>40.799999999999997</v>
      </c>
      <c r="J83" s="84">
        <v>-71</v>
      </c>
      <c r="K83" s="4">
        <v>11.706899999999999</v>
      </c>
      <c r="L83" s="4">
        <v>1.6500000000000001E-2</v>
      </c>
      <c r="M83" s="5">
        <v>7.6999999999999999E-2</v>
      </c>
      <c r="N83" s="5">
        <v>1.603</v>
      </c>
      <c r="O83" s="6">
        <v>-58.251199999999997</v>
      </c>
      <c r="P83" s="15">
        <v>895.38630000000001</v>
      </c>
      <c r="Q83" s="155"/>
      <c r="R83" s="61">
        <f t="shared" si="23"/>
        <v>0.19008101851851844</v>
      </c>
      <c r="S83" s="69">
        <f t="shared" si="24"/>
        <v>4.5619444444444426</v>
      </c>
      <c r="T83" s="76">
        <f t="shared" si="25"/>
        <v>2.6459277777777766E-2</v>
      </c>
      <c r="U83" s="158"/>
    </row>
    <row r="84" spans="1:21" ht="14.1" customHeight="1" x14ac:dyDescent="0.2">
      <c r="A84" s="25">
        <v>70</v>
      </c>
      <c r="B84" s="29">
        <v>43692</v>
      </c>
      <c r="C84" s="52" t="s">
        <v>99</v>
      </c>
      <c r="D84" s="4">
        <f t="shared" si="22"/>
        <v>953.62833738888878</v>
      </c>
      <c r="E84" s="3">
        <v>0</v>
      </c>
      <c r="F84" s="4">
        <v>2.4199999999999999E-2</v>
      </c>
      <c r="G84" s="4">
        <v>3.0999999999999999E-3</v>
      </c>
      <c r="H84" s="5">
        <v>951.97699999999998</v>
      </c>
      <c r="I84" s="84">
        <v>35.4</v>
      </c>
      <c r="J84" s="84">
        <v>-62.7</v>
      </c>
      <c r="K84" s="4">
        <v>11.699199999999999</v>
      </c>
      <c r="L84" s="5">
        <v>1.6E-2</v>
      </c>
      <c r="M84" s="4">
        <v>5.8299999999999998E-2</v>
      </c>
      <c r="N84" s="4">
        <v>1.6033999999999999</v>
      </c>
      <c r="O84" s="6">
        <v>-58.251100000000001</v>
      </c>
      <c r="P84" s="15">
        <v>895.40369999999996</v>
      </c>
      <c r="Q84" s="155"/>
      <c r="R84" s="61">
        <f t="shared" si="23"/>
        <v>0.18938657407407411</v>
      </c>
      <c r="S84" s="69">
        <f t="shared" si="24"/>
        <v>4.5452777777777786</v>
      </c>
      <c r="T84" s="76">
        <f t="shared" si="25"/>
        <v>2.6362611111111114E-2</v>
      </c>
      <c r="U84" s="158"/>
    </row>
    <row r="85" spans="1:21" ht="14.1" customHeight="1" x14ac:dyDescent="0.2">
      <c r="A85" s="24">
        <v>70</v>
      </c>
      <c r="B85" s="29">
        <v>43692</v>
      </c>
      <c r="C85" s="56" t="s">
        <v>98</v>
      </c>
      <c r="D85" s="2">
        <f t="shared" si="22"/>
        <v>953.65043405555559</v>
      </c>
      <c r="E85" s="1">
        <v>0</v>
      </c>
      <c r="F85" s="2">
        <v>1.8100000000000002E-2</v>
      </c>
      <c r="G85" s="2">
        <v>2.3E-3</v>
      </c>
      <c r="H85" s="2">
        <v>952.01089999999999</v>
      </c>
      <c r="I85" s="88">
        <v>30.4</v>
      </c>
      <c r="J85" s="88">
        <v>-54.6</v>
      </c>
      <c r="K85" s="2">
        <v>11.7027</v>
      </c>
      <c r="L85" s="2">
        <v>1.55E-2</v>
      </c>
      <c r="M85" s="2">
        <v>4.5699999999999998E-2</v>
      </c>
      <c r="N85" s="2">
        <v>1.6046</v>
      </c>
      <c r="O85" s="13">
        <v>-58.250999999999998</v>
      </c>
      <c r="P85" s="14">
        <v>895.42570000000001</v>
      </c>
      <c r="Q85" s="155"/>
      <c r="R85" s="65">
        <f t="shared" si="23"/>
        <v>0.18869212962962967</v>
      </c>
      <c r="S85" s="73">
        <f t="shared" si="24"/>
        <v>4.528611111111112</v>
      </c>
      <c r="T85" s="80">
        <f t="shared" si="25"/>
        <v>2.6265944444444449E-2</v>
      </c>
      <c r="U85" s="158"/>
    </row>
    <row r="86" spans="1:21" ht="14.1" customHeight="1" x14ac:dyDescent="0.2">
      <c r="A86" s="25">
        <v>70</v>
      </c>
      <c r="B86" s="29">
        <v>43692</v>
      </c>
      <c r="C86" s="52" t="s">
        <v>97</v>
      </c>
      <c r="D86" s="5">
        <f t="shared" si="22"/>
        <v>953.67533072222227</v>
      </c>
      <c r="E86" s="3">
        <v>0</v>
      </c>
      <c r="F86" s="5">
        <v>1.9E-2</v>
      </c>
      <c r="G86" s="4">
        <v>2.5000000000000001E-3</v>
      </c>
      <c r="H86" s="4">
        <v>952.04570000000001</v>
      </c>
      <c r="I86" s="84">
        <v>26.6</v>
      </c>
      <c r="J86" s="84">
        <v>-48.1</v>
      </c>
      <c r="K86" s="4">
        <v>11.719900000000001</v>
      </c>
      <c r="L86" s="5">
        <v>1.4999999999999999E-2</v>
      </c>
      <c r="M86" s="4">
        <v>3.5499999999999997E-2</v>
      </c>
      <c r="N86" s="4">
        <v>1.6052999999999999</v>
      </c>
      <c r="O86" s="6">
        <v>-58.250799999999998</v>
      </c>
      <c r="P86" s="15">
        <v>895.45069999999998</v>
      </c>
      <c r="Q86" s="155"/>
      <c r="R86" s="61">
        <f t="shared" si="23"/>
        <v>0.18799768518518523</v>
      </c>
      <c r="S86" s="69">
        <f t="shared" si="24"/>
        <v>4.5119444444444454</v>
      </c>
      <c r="T86" s="76">
        <f t="shared" si="25"/>
        <v>2.6169277777777781E-2</v>
      </c>
      <c r="U86" s="158"/>
    </row>
    <row r="87" spans="1:21" ht="14.1" customHeight="1" x14ac:dyDescent="0.2">
      <c r="A87" s="25">
        <v>70</v>
      </c>
      <c r="B87" s="29">
        <v>43692</v>
      </c>
      <c r="C87" s="52" t="s">
        <v>96</v>
      </c>
      <c r="D87" s="4">
        <f t="shared" si="22"/>
        <v>953.70452738888889</v>
      </c>
      <c r="E87" s="3">
        <v>0</v>
      </c>
      <c r="F87" s="4">
        <v>6.6199999999999995E-2</v>
      </c>
      <c r="G87" s="4">
        <v>8.5000000000000006E-3</v>
      </c>
      <c r="H87" s="4">
        <v>952.09010000000001</v>
      </c>
      <c r="I87" s="84">
        <v>18.399999999999999</v>
      </c>
      <c r="J87" s="84">
        <v>-37.4</v>
      </c>
      <c r="K87" s="4">
        <v>11.7081</v>
      </c>
      <c r="L87" s="4">
        <v>1.44E-2</v>
      </c>
      <c r="M87" s="8">
        <v>0.02</v>
      </c>
      <c r="N87" s="4">
        <v>1.6061000000000001</v>
      </c>
      <c r="O87" s="6">
        <v>-58.250700000000002</v>
      </c>
      <c r="P87" s="18">
        <v>895.48</v>
      </c>
      <c r="Q87" s="155"/>
      <c r="R87" s="61">
        <f t="shared" si="23"/>
        <v>0.18730324074074067</v>
      </c>
      <c r="S87" s="69">
        <f t="shared" si="24"/>
        <v>4.4952777777777762</v>
      </c>
      <c r="T87" s="76">
        <f t="shared" si="25"/>
        <v>2.6072611111111098E-2</v>
      </c>
      <c r="U87" s="158"/>
    </row>
    <row r="88" spans="1:21" ht="12.95" customHeight="1" thickBot="1" x14ac:dyDescent="0.25">
      <c r="A88" s="27">
        <v>70</v>
      </c>
      <c r="B88" s="39">
        <v>43692</v>
      </c>
      <c r="C88" s="53" t="s">
        <v>95</v>
      </c>
      <c r="D88" s="19">
        <f t="shared" si="22"/>
        <v>953.76222716666678</v>
      </c>
      <c r="E88" s="20">
        <v>0</v>
      </c>
      <c r="F88" s="19">
        <v>2.1999999999999999E-2</v>
      </c>
      <c r="G88" s="21">
        <v>2.8E-3</v>
      </c>
      <c r="H88" s="21">
        <v>952.16309999999999</v>
      </c>
      <c r="I88" s="85">
        <v>3.9</v>
      </c>
      <c r="J88" s="85">
        <v>-15.5</v>
      </c>
      <c r="K88" s="21">
        <v>11.743399999999999</v>
      </c>
      <c r="L88" s="21">
        <v>1.34E-2</v>
      </c>
      <c r="M88" s="21">
        <v>3.0999999999999999E-3</v>
      </c>
      <c r="N88" s="21">
        <v>1.6085</v>
      </c>
      <c r="O88" s="22">
        <v>-58.250500000000002</v>
      </c>
      <c r="P88" s="40">
        <v>895.53769999999997</v>
      </c>
      <c r="Q88" s="156"/>
      <c r="R88" s="62">
        <f t="shared" si="23"/>
        <v>0.18586805555555563</v>
      </c>
      <c r="S88" s="70">
        <f t="shared" si="24"/>
        <v>4.4608333333333352</v>
      </c>
      <c r="T88" s="77">
        <f t="shared" si="25"/>
        <v>2.5872833333333341E-2</v>
      </c>
      <c r="U88" s="159"/>
    </row>
    <row r="89" spans="1:21" ht="29.1" customHeight="1" x14ac:dyDescent="0.2">
      <c r="A89" s="32">
        <v>75</v>
      </c>
      <c r="B89" s="33">
        <v>43692</v>
      </c>
      <c r="C89" s="51" t="s">
        <v>107</v>
      </c>
      <c r="D89" s="36">
        <f t="shared" si="22"/>
        <v>953.77385127777779</v>
      </c>
      <c r="E89" s="35">
        <v>0</v>
      </c>
      <c r="F89" s="36">
        <v>1.7000000000000001E-2</v>
      </c>
      <c r="G89" s="36">
        <v>2.2000000000000001E-3</v>
      </c>
      <c r="H89" s="34">
        <v>952.17819999999995</v>
      </c>
      <c r="I89" s="83">
        <v>7.5</v>
      </c>
      <c r="J89" s="83">
        <v>-7.1</v>
      </c>
      <c r="K89" s="36">
        <v>11.6821</v>
      </c>
      <c r="L89" s="37">
        <v>2.0899999999999998E-2</v>
      </c>
      <c r="M89" s="36">
        <v>1.1999999999999999E-3</v>
      </c>
      <c r="N89" s="36">
        <v>1.6008</v>
      </c>
      <c r="O89" s="37">
        <v>-58.252200000000002</v>
      </c>
      <c r="P89" s="41">
        <v>895.54899999999998</v>
      </c>
      <c r="Q89" s="149">
        <f t="shared" ref="Q89:Q113" si="30">AVERAGE(H89:H94)</f>
        <v>952.19431666666651</v>
      </c>
      <c r="R89" s="60">
        <f t="shared" si="23"/>
        <v>0.19575231481481481</v>
      </c>
      <c r="S89" s="68">
        <f t="shared" si="24"/>
        <v>4.6980555555555554</v>
      </c>
      <c r="T89" s="75">
        <f t="shared" si="25"/>
        <v>2.7248722222222219E-2</v>
      </c>
      <c r="U89" s="157">
        <f>AVERAGE(D89:D94)</f>
        <v>953.78850961111095</v>
      </c>
    </row>
    <row r="90" spans="1:21" ht="26.1" customHeight="1" x14ac:dyDescent="0.2">
      <c r="A90" s="25">
        <v>75</v>
      </c>
      <c r="B90" s="29">
        <v>43692</v>
      </c>
      <c r="C90" s="52" t="s">
        <v>106</v>
      </c>
      <c r="D90" s="4">
        <f t="shared" si="22"/>
        <v>953.78174794444431</v>
      </c>
      <c r="E90" s="3">
        <v>0</v>
      </c>
      <c r="F90" s="4">
        <v>1.6799999999999999E-2</v>
      </c>
      <c r="G90" s="4">
        <v>2.2000000000000001E-3</v>
      </c>
      <c r="H90" s="4">
        <v>952.18629999999996</v>
      </c>
      <c r="I90" s="84">
        <v>6.2</v>
      </c>
      <c r="J90" s="84">
        <v>-6.7</v>
      </c>
      <c r="K90" s="4">
        <v>11.680199999999999</v>
      </c>
      <c r="L90" s="6">
        <v>2.0400000000000001E-2</v>
      </c>
      <c r="M90" s="4">
        <v>1.1000000000000001E-3</v>
      </c>
      <c r="N90" s="4">
        <v>1.6011</v>
      </c>
      <c r="O90" s="6">
        <v>-58.252099999999999</v>
      </c>
      <c r="P90" s="15">
        <v>895.55679999999995</v>
      </c>
      <c r="Q90" s="150"/>
      <c r="R90" s="61">
        <f t="shared" si="23"/>
        <v>0.19505787037037048</v>
      </c>
      <c r="S90" s="69">
        <f t="shared" si="24"/>
        <v>4.6813888888888915</v>
      </c>
      <c r="T90" s="76">
        <f t="shared" si="25"/>
        <v>2.7152055555555568E-2</v>
      </c>
      <c r="U90" s="158"/>
    </row>
    <row r="91" spans="1:21" ht="15" customHeight="1" x14ac:dyDescent="0.2">
      <c r="A91" s="25">
        <v>75</v>
      </c>
      <c r="B91" s="29">
        <v>43692</v>
      </c>
      <c r="C91" s="52" t="s">
        <v>105</v>
      </c>
      <c r="D91" s="5">
        <f t="shared" si="22"/>
        <v>953.78674461111109</v>
      </c>
      <c r="E91" s="3">
        <v>0</v>
      </c>
      <c r="F91" s="5">
        <v>1.7000000000000001E-2</v>
      </c>
      <c r="G91" s="4">
        <v>2.2000000000000001E-3</v>
      </c>
      <c r="H91" s="5">
        <v>952.19200000000001</v>
      </c>
      <c r="I91" s="84">
        <v>6</v>
      </c>
      <c r="J91" s="84">
        <v>-5.9</v>
      </c>
      <c r="K91" s="4">
        <v>11.676</v>
      </c>
      <c r="L91" s="7">
        <v>1.9800000000000002E-2</v>
      </c>
      <c r="M91" s="5">
        <v>8.0000000000000004E-4</v>
      </c>
      <c r="N91" s="4">
        <v>1.6012</v>
      </c>
      <c r="O91" s="6">
        <v>-58.252000000000002</v>
      </c>
      <c r="P91" s="15">
        <v>895.56179999999995</v>
      </c>
      <c r="Q91" s="150"/>
      <c r="R91" s="61">
        <f t="shared" si="23"/>
        <v>0.19436342592592593</v>
      </c>
      <c r="S91" s="69">
        <f t="shared" si="24"/>
        <v>4.6647222222222222</v>
      </c>
      <c r="T91" s="76">
        <f t="shared" si="25"/>
        <v>2.7055388888888886E-2</v>
      </c>
      <c r="U91" s="158"/>
    </row>
    <row r="92" spans="1:21" ht="14.1" customHeight="1" x14ac:dyDescent="0.2">
      <c r="A92" s="25">
        <v>75</v>
      </c>
      <c r="B92" s="29">
        <v>43692</v>
      </c>
      <c r="C92" s="52" t="s">
        <v>104</v>
      </c>
      <c r="D92" s="5">
        <f t="shared" si="22"/>
        <v>953.79154127777781</v>
      </c>
      <c r="E92" s="3">
        <v>0</v>
      </c>
      <c r="F92" s="5">
        <v>1.5699999999999999E-2</v>
      </c>
      <c r="G92" s="4">
        <v>2E-3</v>
      </c>
      <c r="H92" s="4">
        <v>952.19799999999998</v>
      </c>
      <c r="I92" s="84">
        <v>4.4000000000000004</v>
      </c>
      <c r="J92" s="84">
        <v>-3.4</v>
      </c>
      <c r="K92" s="4">
        <v>11.691599999999999</v>
      </c>
      <c r="L92" s="7">
        <v>1.9300000000000001E-2</v>
      </c>
      <c r="M92" s="5">
        <v>2.9999999999999997E-4</v>
      </c>
      <c r="N92" s="5">
        <v>1.6009</v>
      </c>
      <c r="O92" s="6">
        <v>-58.251800000000003</v>
      </c>
      <c r="P92" s="15">
        <v>895.56669999999997</v>
      </c>
      <c r="Q92" s="150"/>
      <c r="R92" s="61">
        <f t="shared" si="23"/>
        <v>0.19366898148148148</v>
      </c>
      <c r="S92" s="69">
        <f t="shared" si="24"/>
        <v>4.6480555555555556</v>
      </c>
      <c r="T92" s="76">
        <f t="shared" si="25"/>
        <v>2.6958722222222221E-2</v>
      </c>
      <c r="U92" s="158"/>
    </row>
    <row r="93" spans="1:21" ht="14.1" customHeight="1" x14ac:dyDescent="0.2">
      <c r="A93" s="25">
        <v>75</v>
      </c>
      <c r="B93" s="29">
        <v>43692</v>
      </c>
      <c r="C93" s="52" t="s">
        <v>103</v>
      </c>
      <c r="D93" s="4">
        <f t="shared" si="22"/>
        <v>953.79633794444442</v>
      </c>
      <c r="E93" s="3">
        <v>0</v>
      </c>
      <c r="F93" s="4">
        <v>2.0199999999999999E-2</v>
      </c>
      <c r="G93" s="4">
        <v>2.5999999999999999E-3</v>
      </c>
      <c r="H93" s="4">
        <v>952.20330000000001</v>
      </c>
      <c r="I93" s="84">
        <v>2.2999999999999998</v>
      </c>
      <c r="J93" s="84">
        <v>-1.3</v>
      </c>
      <c r="K93" s="4">
        <v>11.6892</v>
      </c>
      <c r="L93" s="6">
        <v>1.8700000000000001E-2</v>
      </c>
      <c r="M93" s="4">
        <v>2.0000000000000001E-4</v>
      </c>
      <c r="N93" s="5">
        <v>1.601</v>
      </c>
      <c r="O93" s="6">
        <v>-58.2517</v>
      </c>
      <c r="P93" s="15">
        <v>895.57150000000001</v>
      </c>
      <c r="Q93" s="150"/>
      <c r="R93" s="61">
        <f t="shared" si="23"/>
        <v>0.19297453703703704</v>
      </c>
      <c r="S93" s="69">
        <f t="shared" si="24"/>
        <v>4.631388888888889</v>
      </c>
      <c r="T93" s="76">
        <f t="shared" si="25"/>
        <v>2.6862055555555556E-2</v>
      </c>
      <c r="U93" s="158"/>
    </row>
    <row r="94" spans="1:21" ht="14.1" customHeight="1" thickBot="1" x14ac:dyDescent="0.25">
      <c r="A94" s="27">
        <v>75</v>
      </c>
      <c r="B94" s="39">
        <v>43692</v>
      </c>
      <c r="C94" s="53" t="s">
        <v>102</v>
      </c>
      <c r="D94" s="19">
        <f t="shared" si="22"/>
        <v>953.80083461111099</v>
      </c>
      <c r="E94" s="20">
        <v>0</v>
      </c>
      <c r="F94" s="19">
        <v>1.6299999999999999E-2</v>
      </c>
      <c r="G94" s="19">
        <v>2.0999999999999999E-3</v>
      </c>
      <c r="H94" s="21">
        <v>952.20809999999994</v>
      </c>
      <c r="I94" s="85">
        <v>1.1000000000000001</v>
      </c>
      <c r="J94" s="85">
        <v>0.1</v>
      </c>
      <c r="K94" s="21">
        <v>11.6792</v>
      </c>
      <c r="L94" s="22">
        <v>1.8200000000000001E-2</v>
      </c>
      <c r="M94" s="21">
        <v>1E-4</v>
      </c>
      <c r="N94" s="21">
        <v>1.6012</v>
      </c>
      <c r="O94" s="22">
        <v>-58.251600000000003</v>
      </c>
      <c r="P94" s="23">
        <v>895.57600000000002</v>
      </c>
      <c r="Q94" s="151"/>
      <c r="R94" s="62">
        <f t="shared" si="23"/>
        <v>0.19228009259259271</v>
      </c>
      <c r="S94" s="70">
        <f t="shared" si="24"/>
        <v>4.6147222222222251</v>
      </c>
      <c r="T94" s="77">
        <f t="shared" si="25"/>
        <v>2.6765388888888905E-2</v>
      </c>
      <c r="U94" s="159"/>
    </row>
    <row r="95" spans="1:21" ht="14.1" customHeight="1" x14ac:dyDescent="0.2">
      <c r="A95" s="32">
        <v>80</v>
      </c>
      <c r="B95" s="33">
        <v>43692</v>
      </c>
      <c r="C95" s="51" t="s">
        <v>113</v>
      </c>
      <c r="D95" s="36">
        <f t="shared" si="22"/>
        <v>959.6919731666668</v>
      </c>
      <c r="E95" s="35">
        <v>0</v>
      </c>
      <c r="F95" s="36">
        <v>1.67E-2</v>
      </c>
      <c r="G95" s="36">
        <v>2.2000000000000001E-3</v>
      </c>
      <c r="H95" s="34">
        <v>958.08270000000005</v>
      </c>
      <c r="I95" s="83">
        <v>6.6</v>
      </c>
      <c r="J95" s="83">
        <v>4.7</v>
      </c>
      <c r="K95" s="36">
        <v>11.7081</v>
      </c>
      <c r="L95" s="37">
        <v>3.4200000000000001E-2</v>
      </c>
      <c r="M95" s="36">
        <v>8.9999999999999998E-4</v>
      </c>
      <c r="N95" s="36">
        <v>1.6036999999999999</v>
      </c>
      <c r="O95" s="37">
        <v>-58.255099999999999</v>
      </c>
      <c r="P95" s="41">
        <v>901.4665</v>
      </c>
      <c r="Q95" s="149">
        <f t="shared" si="30"/>
        <v>958.08415000000014</v>
      </c>
      <c r="R95" s="60">
        <f t="shared" si="23"/>
        <v>0.21211805555555552</v>
      </c>
      <c r="S95" s="68">
        <f t="shared" si="24"/>
        <v>5.0908333333333324</v>
      </c>
      <c r="T95" s="75">
        <f t="shared" si="25"/>
        <v>2.9526833333333325E-2</v>
      </c>
      <c r="U95" s="157">
        <f t="shared" ref="U95" si="31">AVERAGE(D95:D100)</f>
        <v>959.69513150000012</v>
      </c>
    </row>
    <row r="96" spans="1:21" ht="14.1" customHeight="1" x14ac:dyDescent="0.2">
      <c r="A96" s="25">
        <v>80</v>
      </c>
      <c r="B96" s="29">
        <v>43692</v>
      </c>
      <c r="C96" s="52" t="s">
        <v>112</v>
      </c>
      <c r="D96" s="4">
        <f t="shared" si="22"/>
        <v>959.69426983333346</v>
      </c>
      <c r="E96" s="3">
        <v>0</v>
      </c>
      <c r="F96" s="4">
        <v>1.7999999999999999E-2</v>
      </c>
      <c r="G96" s="4">
        <v>2.3E-3</v>
      </c>
      <c r="H96" s="4">
        <v>958.08450000000005</v>
      </c>
      <c r="I96" s="84">
        <v>6.9</v>
      </c>
      <c r="J96" s="84">
        <v>3.5</v>
      </c>
      <c r="K96" s="4">
        <v>11.7105</v>
      </c>
      <c r="L96" s="6">
        <v>3.3599999999999998E-2</v>
      </c>
      <c r="M96" s="4">
        <v>6.9999999999999999E-4</v>
      </c>
      <c r="N96" s="4">
        <v>1.6049</v>
      </c>
      <c r="O96" s="6">
        <v>-58.255000000000003</v>
      </c>
      <c r="P96" s="15">
        <v>901.46889999999996</v>
      </c>
      <c r="Q96" s="150"/>
      <c r="R96" s="61">
        <f t="shared" si="23"/>
        <v>0.21142361111111119</v>
      </c>
      <c r="S96" s="69">
        <f t="shared" si="24"/>
        <v>5.0741666666666685</v>
      </c>
      <c r="T96" s="76">
        <f t="shared" si="25"/>
        <v>2.9430166666666674E-2</v>
      </c>
      <c r="U96" s="158"/>
    </row>
    <row r="97" spans="1:21" ht="14.1" customHeight="1" x14ac:dyDescent="0.2">
      <c r="A97" s="25">
        <v>80</v>
      </c>
      <c r="B97" s="29">
        <v>43692</v>
      </c>
      <c r="C97" s="52" t="s">
        <v>111</v>
      </c>
      <c r="D97" s="5">
        <f t="shared" si="22"/>
        <v>959.69506649999994</v>
      </c>
      <c r="E97" s="3">
        <v>0</v>
      </c>
      <c r="F97" s="5">
        <v>1.72E-2</v>
      </c>
      <c r="G97" s="4">
        <v>2.2000000000000001E-3</v>
      </c>
      <c r="H97" s="5">
        <v>958.08489999999995</v>
      </c>
      <c r="I97" s="84">
        <v>5.4</v>
      </c>
      <c r="J97" s="84">
        <v>4.3</v>
      </c>
      <c r="K97" s="4">
        <v>11.704800000000001</v>
      </c>
      <c r="L97" s="7">
        <v>3.3099999999999997E-2</v>
      </c>
      <c r="M97" s="5">
        <v>5.9999999999999995E-4</v>
      </c>
      <c r="N97" s="4">
        <v>1.6057999999999999</v>
      </c>
      <c r="O97" s="6">
        <v>-58.254899999999999</v>
      </c>
      <c r="P97" s="15">
        <v>901.46950000000004</v>
      </c>
      <c r="Q97" s="150"/>
      <c r="R97" s="61">
        <f t="shared" si="23"/>
        <v>0.21072916666666675</v>
      </c>
      <c r="S97" s="69">
        <f t="shared" si="24"/>
        <v>5.0575000000000019</v>
      </c>
      <c r="T97" s="76">
        <f t="shared" si="25"/>
        <v>2.9333500000000009E-2</v>
      </c>
      <c r="U97" s="158"/>
    </row>
    <row r="98" spans="1:21" ht="14.1" customHeight="1" x14ac:dyDescent="0.2">
      <c r="A98" s="25">
        <v>80</v>
      </c>
      <c r="B98" s="29">
        <v>43692</v>
      </c>
      <c r="C98" s="52" t="s">
        <v>108</v>
      </c>
      <c r="D98" s="5">
        <f t="shared" si="22"/>
        <v>959.69635650000009</v>
      </c>
      <c r="E98" s="3">
        <v>0</v>
      </c>
      <c r="F98" s="5">
        <v>1.77E-2</v>
      </c>
      <c r="G98" s="4">
        <v>2.3E-3</v>
      </c>
      <c r="H98" s="4">
        <v>958.08299999999997</v>
      </c>
      <c r="I98" s="84">
        <v>2.4</v>
      </c>
      <c r="J98" s="84">
        <v>3.8</v>
      </c>
      <c r="K98" s="4">
        <v>11.7651</v>
      </c>
      <c r="L98" s="7">
        <v>3.1300000000000001E-2</v>
      </c>
      <c r="M98" s="5">
        <v>2.9999999999999997E-4</v>
      </c>
      <c r="N98" s="5">
        <v>1.6108</v>
      </c>
      <c r="O98" s="6">
        <v>-58.2545</v>
      </c>
      <c r="P98" s="15">
        <v>901.47090000000003</v>
      </c>
      <c r="Q98" s="150"/>
      <c r="R98" s="61">
        <f t="shared" si="23"/>
        <v>0.20864583333333342</v>
      </c>
      <c r="S98" s="69">
        <f t="shared" si="24"/>
        <v>5.0075000000000021</v>
      </c>
      <c r="T98" s="76">
        <f t="shared" si="25"/>
        <v>2.904350000000001E-2</v>
      </c>
      <c r="U98" s="158"/>
    </row>
    <row r="99" spans="1:21" ht="14.1" customHeight="1" x14ac:dyDescent="0.2">
      <c r="A99" s="25">
        <v>80</v>
      </c>
      <c r="B99" s="29">
        <v>43692</v>
      </c>
      <c r="C99" s="52" t="s">
        <v>110</v>
      </c>
      <c r="D99" s="4">
        <f t="shared" si="22"/>
        <v>959.69656316666658</v>
      </c>
      <c r="E99" s="3">
        <v>0</v>
      </c>
      <c r="F99" s="4">
        <v>1.9699999999999999E-2</v>
      </c>
      <c r="G99" s="4">
        <v>2.5000000000000001E-3</v>
      </c>
      <c r="H99" s="4">
        <v>958.0856</v>
      </c>
      <c r="I99" s="84">
        <v>3.4</v>
      </c>
      <c r="J99" s="84">
        <v>2.9</v>
      </c>
      <c r="K99" s="4">
        <v>11.724</v>
      </c>
      <c r="L99" s="6">
        <v>3.2500000000000001E-2</v>
      </c>
      <c r="M99" s="4">
        <v>2.0000000000000001E-4</v>
      </c>
      <c r="N99" s="5">
        <v>1.6074999999999999</v>
      </c>
      <c r="O99" s="6">
        <v>-58.2547</v>
      </c>
      <c r="P99" s="15">
        <v>901.471</v>
      </c>
      <c r="Q99" s="150"/>
      <c r="R99" s="61">
        <f t="shared" si="23"/>
        <v>0.21003472222222219</v>
      </c>
      <c r="S99" s="69">
        <f t="shared" si="24"/>
        <v>5.0408333333333326</v>
      </c>
      <c r="T99" s="76">
        <f t="shared" si="25"/>
        <v>2.9236833333333326E-2</v>
      </c>
      <c r="U99" s="158"/>
    </row>
    <row r="100" spans="1:21" ht="14.1" customHeight="1" thickBot="1" x14ac:dyDescent="0.25">
      <c r="A100" s="27">
        <v>80</v>
      </c>
      <c r="B100" s="39">
        <v>43692</v>
      </c>
      <c r="C100" s="53" t="s">
        <v>109</v>
      </c>
      <c r="D100" s="19">
        <f t="shared" si="22"/>
        <v>959.69655983333325</v>
      </c>
      <c r="E100" s="20">
        <v>0</v>
      </c>
      <c r="F100" s="19">
        <v>1.6E-2</v>
      </c>
      <c r="G100" s="19">
        <v>2.0999999999999999E-3</v>
      </c>
      <c r="H100" s="21">
        <v>958.08420000000001</v>
      </c>
      <c r="I100" s="85">
        <v>3.1</v>
      </c>
      <c r="J100" s="85">
        <v>4.2</v>
      </c>
      <c r="K100" s="21">
        <v>11.730600000000001</v>
      </c>
      <c r="L100" s="22">
        <v>3.1899999999999998E-2</v>
      </c>
      <c r="M100" s="21">
        <v>4.0000000000000002E-4</v>
      </c>
      <c r="N100" s="21">
        <v>1.6092</v>
      </c>
      <c r="O100" s="22">
        <v>-58.254600000000003</v>
      </c>
      <c r="P100" s="23">
        <v>901.47109999999998</v>
      </c>
      <c r="Q100" s="151"/>
      <c r="R100" s="62">
        <f t="shared" si="23"/>
        <v>0.20934027777777775</v>
      </c>
      <c r="S100" s="70">
        <f t="shared" si="24"/>
        <v>5.024166666666666</v>
      </c>
      <c r="T100" s="77">
        <f t="shared" si="25"/>
        <v>2.9140166666666661E-2</v>
      </c>
      <c r="U100" s="159"/>
    </row>
    <row r="101" spans="1:21" ht="14.1" customHeight="1" x14ac:dyDescent="0.2">
      <c r="A101" s="32">
        <v>85</v>
      </c>
      <c r="B101" s="33">
        <v>43692</v>
      </c>
      <c r="C101" s="51" t="s">
        <v>119</v>
      </c>
      <c r="D101" s="36">
        <f t="shared" si="22"/>
        <v>957.89030138888882</v>
      </c>
      <c r="E101" s="35">
        <v>0</v>
      </c>
      <c r="F101" s="36">
        <v>3.2800000000000003E-2</v>
      </c>
      <c r="G101" s="36">
        <v>4.1999999999999997E-3</v>
      </c>
      <c r="H101" s="34">
        <v>956.12289999999996</v>
      </c>
      <c r="I101" s="83">
        <v>93.7</v>
      </c>
      <c r="J101" s="83">
        <v>-68.3</v>
      </c>
      <c r="K101" s="36">
        <v>11.6904</v>
      </c>
      <c r="L101" s="37">
        <v>4.7500000000000001E-2</v>
      </c>
      <c r="M101" s="36">
        <v>0.15240000000000001</v>
      </c>
      <c r="N101" s="36">
        <v>1.5992</v>
      </c>
      <c r="O101" s="37">
        <v>-58.257800000000003</v>
      </c>
      <c r="P101" s="41">
        <v>899.66420000000005</v>
      </c>
      <c r="Q101" s="149">
        <f t="shared" si="30"/>
        <v>956.30748333333338</v>
      </c>
      <c r="R101" s="60">
        <f t="shared" si="23"/>
        <v>0.22771990740740744</v>
      </c>
      <c r="S101" s="68">
        <f t="shared" si="24"/>
        <v>5.4652777777777786</v>
      </c>
      <c r="T101" s="75">
        <f t="shared" si="25"/>
        <v>3.1698611111111115E-2</v>
      </c>
      <c r="U101" s="157">
        <f t="shared" ref="U101" si="32">AVERAGE(D101:D106)</f>
        <v>957.98195972222231</v>
      </c>
    </row>
    <row r="102" spans="1:21" ht="14.1" customHeight="1" x14ac:dyDescent="0.2">
      <c r="A102" s="25">
        <v>85</v>
      </c>
      <c r="B102" s="29">
        <v>43692</v>
      </c>
      <c r="C102" s="52" t="s">
        <v>118</v>
      </c>
      <c r="D102" s="4">
        <f t="shared" si="22"/>
        <v>957.92799805555558</v>
      </c>
      <c r="E102" s="3">
        <v>0</v>
      </c>
      <c r="F102" s="4">
        <v>2.6499999999999999E-2</v>
      </c>
      <c r="G102" s="4">
        <v>3.3999999999999998E-3</v>
      </c>
      <c r="H102" s="4">
        <v>956.20820000000003</v>
      </c>
      <c r="I102" s="84">
        <v>78.900000000000006</v>
      </c>
      <c r="J102" s="84">
        <v>-53.7</v>
      </c>
      <c r="K102" s="4">
        <v>11.685700000000001</v>
      </c>
      <c r="L102" s="6">
        <v>4.6899999999999997E-2</v>
      </c>
      <c r="M102" s="4">
        <v>0.1052</v>
      </c>
      <c r="N102" s="4">
        <v>1.5992999999999999</v>
      </c>
      <c r="O102" s="6">
        <v>-58.2577</v>
      </c>
      <c r="P102" s="15">
        <v>899.70180000000005</v>
      </c>
      <c r="Q102" s="150"/>
      <c r="R102" s="61">
        <f t="shared" si="23"/>
        <v>0.22702546296296289</v>
      </c>
      <c r="S102" s="69">
        <f t="shared" si="24"/>
        <v>5.4486111111111093</v>
      </c>
      <c r="T102" s="76">
        <f t="shared" si="25"/>
        <v>3.1601944444444433E-2</v>
      </c>
      <c r="U102" s="158"/>
    </row>
    <row r="103" spans="1:21" ht="14.1" customHeight="1" x14ac:dyDescent="0.2">
      <c r="A103" s="25">
        <v>85</v>
      </c>
      <c r="B103" s="29">
        <v>43692</v>
      </c>
      <c r="C103" s="52" t="s">
        <v>117</v>
      </c>
      <c r="D103" s="5">
        <f t="shared" si="22"/>
        <v>957.95879472222214</v>
      </c>
      <c r="E103" s="3">
        <v>0</v>
      </c>
      <c r="F103" s="5">
        <v>3.0800000000000001E-2</v>
      </c>
      <c r="G103" s="4">
        <v>4.0000000000000001E-3</v>
      </c>
      <c r="H103" s="5">
        <v>956.27959999999996</v>
      </c>
      <c r="I103" s="84">
        <v>62.8</v>
      </c>
      <c r="J103" s="84">
        <v>-41.9</v>
      </c>
      <c r="K103" s="4">
        <v>11.680400000000001</v>
      </c>
      <c r="L103" s="7">
        <v>4.6300000000000001E-2</v>
      </c>
      <c r="M103" s="5">
        <v>6.5199999999999994E-2</v>
      </c>
      <c r="N103" s="4">
        <v>1.5992</v>
      </c>
      <c r="O103" s="6">
        <v>-58.257599999999996</v>
      </c>
      <c r="P103" s="15">
        <v>899.73270000000002</v>
      </c>
      <c r="Q103" s="150"/>
      <c r="R103" s="61">
        <f t="shared" si="23"/>
        <v>0.22633101851851856</v>
      </c>
      <c r="S103" s="69">
        <f t="shared" si="24"/>
        <v>5.4319444444444454</v>
      </c>
      <c r="T103" s="76">
        <f t="shared" si="25"/>
        <v>3.1505277777777778E-2</v>
      </c>
      <c r="U103" s="158"/>
    </row>
    <row r="104" spans="1:21" ht="14.1" customHeight="1" x14ac:dyDescent="0.2">
      <c r="A104" s="25">
        <v>85</v>
      </c>
      <c r="B104" s="29">
        <v>43692</v>
      </c>
      <c r="C104" s="52" t="s">
        <v>116</v>
      </c>
      <c r="D104" s="5">
        <f t="shared" si="22"/>
        <v>957.99989138888884</v>
      </c>
      <c r="E104" s="3">
        <v>0</v>
      </c>
      <c r="F104" s="5">
        <v>2.6700000000000002E-2</v>
      </c>
      <c r="G104" s="4">
        <v>3.5000000000000001E-3</v>
      </c>
      <c r="H104" s="4">
        <v>956.35410000000002</v>
      </c>
      <c r="I104" s="84">
        <v>45.4</v>
      </c>
      <c r="J104" s="84">
        <v>-26.6</v>
      </c>
      <c r="K104" s="4">
        <v>11.6478</v>
      </c>
      <c r="L104" s="7">
        <v>4.5699999999999998E-2</v>
      </c>
      <c r="M104" s="5">
        <v>3.2099999999999997E-2</v>
      </c>
      <c r="N104" s="5">
        <v>1.5993999999999999</v>
      </c>
      <c r="O104" s="6">
        <v>-58.2575</v>
      </c>
      <c r="P104" s="15">
        <v>899.77380000000005</v>
      </c>
      <c r="Q104" s="150"/>
      <c r="R104" s="61">
        <f t="shared" si="23"/>
        <v>0.22563657407407411</v>
      </c>
      <c r="S104" s="69">
        <f t="shared" si="24"/>
        <v>5.4152777777777787</v>
      </c>
      <c r="T104" s="76">
        <f t="shared" si="25"/>
        <v>3.1408611111111116E-2</v>
      </c>
      <c r="U104" s="158"/>
    </row>
    <row r="105" spans="1:21" ht="14.1" customHeight="1" x14ac:dyDescent="0.2">
      <c r="A105" s="25">
        <v>85</v>
      </c>
      <c r="B105" s="29">
        <v>43692</v>
      </c>
      <c r="C105" s="52" t="s">
        <v>115</v>
      </c>
      <c r="D105" s="4">
        <f t="shared" si="22"/>
        <v>958.04198805555563</v>
      </c>
      <c r="E105" s="3">
        <v>0</v>
      </c>
      <c r="F105" s="4">
        <v>2.5000000000000001E-2</v>
      </c>
      <c r="G105" s="4">
        <v>3.2000000000000002E-3</v>
      </c>
      <c r="H105" s="4">
        <v>956.41970000000003</v>
      </c>
      <c r="I105" s="84">
        <v>27.2</v>
      </c>
      <c r="J105" s="84">
        <v>-9.3000000000000007</v>
      </c>
      <c r="K105" s="4">
        <v>11.6671</v>
      </c>
      <c r="L105" s="6">
        <v>4.5100000000000001E-2</v>
      </c>
      <c r="M105" s="4">
        <v>9.4000000000000004E-3</v>
      </c>
      <c r="N105" s="5">
        <v>1.5991</v>
      </c>
      <c r="O105" s="6">
        <v>-58.257399999999997</v>
      </c>
      <c r="P105" s="15">
        <v>899.81590000000006</v>
      </c>
      <c r="Q105" s="150"/>
      <c r="R105" s="61">
        <f t="shared" si="23"/>
        <v>0.22494212962962967</v>
      </c>
      <c r="S105" s="69">
        <f t="shared" si="24"/>
        <v>5.3986111111111121</v>
      </c>
      <c r="T105" s="76">
        <f t="shared" si="25"/>
        <v>3.1311944444444448E-2</v>
      </c>
      <c r="U105" s="158"/>
    </row>
    <row r="106" spans="1:21" ht="14.1" customHeight="1" thickBot="1" x14ac:dyDescent="0.25">
      <c r="A106" s="27">
        <v>85</v>
      </c>
      <c r="B106" s="39">
        <v>43692</v>
      </c>
      <c r="C106" s="53" t="s">
        <v>114</v>
      </c>
      <c r="D106" s="19">
        <f t="shared" si="22"/>
        <v>958.07278472222231</v>
      </c>
      <c r="E106" s="20">
        <v>0</v>
      </c>
      <c r="F106" s="19">
        <v>2.5600000000000001E-2</v>
      </c>
      <c r="G106" s="19">
        <v>3.3E-3</v>
      </c>
      <c r="H106" s="21">
        <v>956.46040000000005</v>
      </c>
      <c r="I106" s="85">
        <v>13.4</v>
      </c>
      <c r="J106" s="85">
        <v>3.3</v>
      </c>
      <c r="K106" s="21">
        <v>11.666399999999999</v>
      </c>
      <c r="L106" s="22">
        <v>4.4499999999999998E-2</v>
      </c>
      <c r="M106" s="21">
        <v>2.2000000000000001E-3</v>
      </c>
      <c r="N106" s="21">
        <v>1.5969</v>
      </c>
      <c r="O106" s="22">
        <v>-58.257199999999997</v>
      </c>
      <c r="P106" s="23">
        <v>899.84680000000003</v>
      </c>
      <c r="Q106" s="151"/>
      <c r="R106" s="62">
        <f t="shared" si="23"/>
        <v>0.22424768518518512</v>
      </c>
      <c r="S106" s="70">
        <f t="shared" si="24"/>
        <v>5.3819444444444429</v>
      </c>
      <c r="T106" s="77">
        <f t="shared" si="25"/>
        <v>3.1215277777777765E-2</v>
      </c>
      <c r="U106" s="159"/>
    </row>
    <row r="107" spans="1:21" ht="14.1" customHeight="1" x14ac:dyDescent="0.2">
      <c r="A107" s="32">
        <v>90</v>
      </c>
      <c r="B107" s="33">
        <v>43692</v>
      </c>
      <c r="C107" s="51" t="s">
        <v>120</v>
      </c>
      <c r="D107" s="36">
        <f t="shared" si="22"/>
        <v>956.33337200000005</v>
      </c>
      <c r="E107" s="35">
        <v>0</v>
      </c>
      <c r="F107" s="36">
        <v>2.29E-2</v>
      </c>
      <c r="G107" s="36">
        <v>3.0000000000000001E-3</v>
      </c>
      <c r="H107" s="34">
        <v>954.70569999999998</v>
      </c>
      <c r="I107" s="83">
        <v>6.5</v>
      </c>
      <c r="J107" s="83">
        <v>8.6999999999999993</v>
      </c>
      <c r="K107" s="36">
        <v>11.7133</v>
      </c>
      <c r="L107" s="37">
        <v>5.4399999999999997E-2</v>
      </c>
      <c r="M107" s="36">
        <v>1.6000000000000001E-3</v>
      </c>
      <c r="N107" s="36">
        <v>1.6045</v>
      </c>
      <c r="O107" s="37">
        <v>-58.259300000000003</v>
      </c>
      <c r="P107" s="41">
        <v>898.10699999999997</v>
      </c>
      <c r="Q107" s="149">
        <f t="shared" si="30"/>
        <v>954.77889999999991</v>
      </c>
      <c r="R107" s="60">
        <f t="shared" si="23"/>
        <v>0.23583333333333334</v>
      </c>
      <c r="S107" s="68">
        <f t="shared" si="24"/>
        <v>5.66</v>
      </c>
      <c r="T107" s="75">
        <f t="shared" si="25"/>
        <v>3.2827999999999996E-2</v>
      </c>
      <c r="U107" s="157">
        <f t="shared" ref="U107" si="33">AVERAGE(D107:D112)</f>
        <v>956.42943033333324</v>
      </c>
    </row>
    <row r="108" spans="1:21" ht="14.1" customHeight="1" x14ac:dyDescent="0.2">
      <c r="A108" s="25">
        <v>90</v>
      </c>
      <c r="B108" s="29">
        <v>43692</v>
      </c>
      <c r="C108" s="52" t="s">
        <v>121</v>
      </c>
      <c r="D108" s="4">
        <f t="shared" si="22"/>
        <v>956.41687533333322</v>
      </c>
      <c r="E108" s="3">
        <v>0</v>
      </c>
      <c r="F108" s="4">
        <v>0.1065</v>
      </c>
      <c r="G108" s="4">
        <v>1.38E-2</v>
      </c>
      <c r="H108" s="4">
        <v>954.7749</v>
      </c>
      <c r="I108" s="84">
        <v>10.4</v>
      </c>
      <c r="J108" s="84">
        <v>33.700000000000003</v>
      </c>
      <c r="K108" s="4">
        <v>11.710699999999999</v>
      </c>
      <c r="L108" s="6">
        <v>5.5E-2</v>
      </c>
      <c r="M108" s="4">
        <v>1.6E-2</v>
      </c>
      <c r="N108" s="4">
        <v>1.6039000000000001</v>
      </c>
      <c r="O108" s="6">
        <v>-58.259399999999999</v>
      </c>
      <c r="P108" s="15">
        <v>898.19039999999995</v>
      </c>
      <c r="Q108" s="150"/>
      <c r="R108" s="61">
        <f t="shared" si="23"/>
        <v>0.23652777777777778</v>
      </c>
      <c r="S108" s="69">
        <f t="shared" si="24"/>
        <v>5.6766666666666667</v>
      </c>
      <c r="T108" s="76">
        <f t="shared" si="25"/>
        <v>3.2924666666666665E-2</v>
      </c>
      <c r="U108" s="158"/>
    </row>
    <row r="109" spans="1:21" ht="14.1" customHeight="1" x14ac:dyDescent="0.2">
      <c r="A109" s="25">
        <v>90</v>
      </c>
      <c r="B109" s="29">
        <v>43692</v>
      </c>
      <c r="C109" s="52" t="s">
        <v>122</v>
      </c>
      <c r="D109" s="5">
        <f t="shared" si="22"/>
        <v>956.43867866666665</v>
      </c>
      <c r="E109" s="3">
        <v>0</v>
      </c>
      <c r="F109" s="5">
        <v>1.7500000000000002E-2</v>
      </c>
      <c r="G109" s="4">
        <v>2.3E-3</v>
      </c>
      <c r="H109" s="5">
        <v>954.78859999999997</v>
      </c>
      <c r="I109" s="84">
        <v>14.2</v>
      </c>
      <c r="J109" s="84">
        <v>43.3</v>
      </c>
      <c r="K109" s="4">
        <v>11.7026</v>
      </c>
      <c r="L109" s="7">
        <v>5.5599999999999997E-2</v>
      </c>
      <c r="M109" s="5">
        <v>2.4199999999999999E-2</v>
      </c>
      <c r="N109" s="4">
        <v>1.6032999999999999</v>
      </c>
      <c r="O109" s="6">
        <v>-58.259500000000003</v>
      </c>
      <c r="P109" s="15">
        <v>898.21220000000005</v>
      </c>
      <c r="Q109" s="150"/>
      <c r="R109" s="61">
        <f t="shared" si="23"/>
        <v>0.23722222222222222</v>
      </c>
      <c r="S109" s="69">
        <f t="shared" si="24"/>
        <v>5.6933333333333334</v>
      </c>
      <c r="T109" s="76">
        <f t="shared" si="25"/>
        <v>3.3021333333333333E-2</v>
      </c>
      <c r="U109" s="158"/>
    </row>
    <row r="110" spans="1:21" ht="14.1" customHeight="1" x14ac:dyDescent="0.2">
      <c r="A110" s="25">
        <v>90</v>
      </c>
      <c r="B110" s="29">
        <v>43692</v>
      </c>
      <c r="C110" s="52" t="s">
        <v>123</v>
      </c>
      <c r="D110" s="5">
        <f t="shared" si="22"/>
        <v>956.45278200000007</v>
      </c>
      <c r="E110" s="3">
        <v>0</v>
      </c>
      <c r="F110" s="5">
        <v>1.2500000000000001E-2</v>
      </c>
      <c r="G110" s="4">
        <v>1.6000000000000001E-3</v>
      </c>
      <c r="H110" s="4">
        <v>954.7962</v>
      </c>
      <c r="I110" s="84">
        <v>17.100000000000001</v>
      </c>
      <c r="J110" s="84">
        <v>48.1</v>
      </c>
      <c r="K110" s="4">
        <v>11.6829</v>
      </c>
      <c r="L110" s="7">
        <v>5.62E-2</v>
      </c>
      <c r="M110" s="5">
        <v>3.04E-2</v>
      </c>
      <c r="N110" s="5">
        <v>1.6031</v>
      </c>
      <c r="O110" s="6">
        <v>-58.259599999999999</v>
      </c>
      <c r="P110" s="15">
        <v>898.22630000000004</v>
      </c>
      <c r="Q110" s="150"/>
      <c r="R110" s="61">
        <f t="shared" si="23"/>
        <v>0.23791666666666678</v>
      </c>
      <c r="S110" s="69">
        <f t="shared" si="24"/>
        <v>5.7100000000000026</v>
      </c>
      <c r="T110" s="76">
        <f t="shared" si="25"/>
        <v>3.3118000000000015E-2</v>
      </c>
      <c r="U110" s="158"/>
    </row>
    <row r="111" spans="1:21" ht="14.1" customHeight="1" x14ac:dyDescent="0.2">
      <c r="A111" s="25">
        <v>90</v>
      </c>
      <c r="B111" s="29">
        <v>43692</v>
      </c>
      <c r="C111" s="52" t="s">
        <v>124</v>
      </c>
      <c r="D111" s="4">
        <f t="shared" si="22"/>
        <v>956.46238533333326</v>
      </c>
      <c r="E111" s="3">
        <v>0</v>
      </c>
      <c r="F111" s="4">
        <v>1.77E-2</v>
      </c>
      <c r="G111" s="4">
        <v>2.3E-3</v>
      </c>
      <c r="H111" s="4">
        <v>954.80119999999999</v>
      </c>
      <c r="I111" s="84">
        <v>18.3</v>
      </c>
      <c r="J111" s="84">
        <v>52.9</v>
      </c>
      <c r="K111" s="4">
        <v>11.697800000000001</v>
      </c>
      <c r="L111" s="6">
        <v>5.6800000000000003E-2</v>
      </c>
      <c r="M111" s="4">
        <v>3.56E-2</v>
      </c>
      <c r="N111" s="5">
        <v>1.6020000000000001</v>
      </c>
      <c r="O111" s="6">
        <v>-58.259799999999998</v>
      </c>
      <c r="P111" s="15">
        <v>898.23569999999995</v>
      </c>
      <c r="Q111" s="150"/>
      <c r="R111" s="61">
        <f t="shared" si="23"/>
        <v>0.23861111111111111</v>
      </c>
      <c r="S111" s="69">
        <f t="shared" si="24"/>
        <v>5.7266666666666666</v>
      </c>
      <c r="T111" s="76">
        <f t="shared" si="25"/>
        <v>3.3214666666666663E-2</v>
      </c>
      <c r="U111" s="158"/>
    </row>
    <row r="112" spans="1:21" ht="14.1" customHeight="1" thickBot="1" x14ac:dyDescent="0.25">
      <c r="A112" s="27">
        <v>90</v>
      </c>
      <c r="B112" s="39">
        <v>43692</v>
      </c>
      <c r="C112" s="53" t="s">
        <v>125</v>
      </c>
      <c r="D112" s="19">
        <f t="shared" si="22"/>
        <v>956.47248866666655</v>
      </c>
      <c r="E112" s="20">
        <v>0</v>
      </c>
      <c r="F112" s="19">
        <v>5.5899999999999998E-2</v>
      </c>
      <c r="G112" s="19">
        <v>7.1999999999999998E-3</v>
      </c>
      <c r="H112" s="21">
        <v>954.80679999999995</v>
      </c>
      <c r="I112" s="85">
        <v>20.100000000000001</v>
      </c>
      <c r="J112" s="85">
        <v>56.1</v>
      </c>
      <c r="K112" s="21">
        <v>11.6883</v>
      </c>
      <c r="L112" s="22">
        <v>5.74E-2</v>
      </c>
      <c r="M112" s="21">
        <v>4.0500000000000001E-2</v>
      </c>
      <c r="N112" s="21">
        <v>1.6011</v>
      </c>
      <c r="O112" s="22">
        <v>-58.259900000000002</v>
      </c>
      <c r="P112" s="23">
        <v>898.24590000000001</v>
      </c>
      <c r="Q112" s="151"/>
      <c r="R112" s="62">
        <f t="shared" si="23"/>
        <v>0.23930555555555555</v>
      </c>
      <c r="S112" s="70">
        <f t="shared" si="24"/>
        <v>5.7433333333333332</v>
      </c>
      <c r="T112" s="77">
        <f t="shared" si="25"/>
        <v>3.3311333333333332E-2</v>
      </c>
      <c r="U112" s="159"/>
    </row>
    <row r="113" spans="1:21" ht="14.1" customHeight="1" x14ac:dyDescent="0.2">
      <c r="A113" s="32">
        <v>95</v>
      </c>
      <c r="B113" s="33">
        <v>43692</v>
      </c>
      <c r="C113" s="51" t="s">
        <v>126</v>
      </c>
      <c r="D113" s="36">
        <f t="shared" si="22"/>
        <v>940.33888055555553</v>
      </c>
      <c r="E113" s="35">
        <v>0</v>
      </c>
      <c r="F113" s="36">
        <v>2.76E-2</v>
      </c>
      <c r="G113" s="36">
        <v>3.5999999999999999E-3</v>
      </c>
      <c r="H113" s="34">
        <v>938.68299999999999</v>
      </c>
      <c r="I113" s="83">
        <v>41.5</v>
      </c>
      <c r="J113" s="83">
        <v>40.700000000000003</v>
      </c>
      <c r="K113" s="36">
        <v>11.7295</v>
      </c>
      <c r="L113" s="37">
        <v>6.59E-2</v>
      </c>
      <c r="M113" s="36">
        <v>1.8200000000000001E-2</v>
      </c>
      <c r="N113" s="36">
        <v>1.6065</v>
      </c>
      <c r="O113" s="37">
        <v>-58.261699999999998</v>
      </c>
      <c r="P113" s="41">
        <v>882.11199999999997</v>
      </c>
      <c r="Q113" s="149">
        <f t="shared" si="30"/>
        <v>938.61860000000013</v>
      </c>
      <c r="R113" s="60">
        <f t="shared" si="23"/>
        <v>0.24942129629629628</v>
      </c>
      <c r="S113" s="68">
        <f t="shared" si="24"/>
        <v>5.9861111111111107</v>
      </c>
      <c r="T113" s="75">
        <f t="shared" si="25"/>
        <v>3.4719444444444442E-2</v>
      </c>
      <c r="U113" s="157">
        <f t="shared" ref="U113" si="34">AVERAGE(D113:D118)</f>
        <v>940.63027222222217</v>
      </c>
    </row>
    <row r="114" spans="1:21" ht="14.1" customHeight="1" x14ac:dyDescent="0.2">
      <c r="A114" s="25">
        <v>95</v>
      </c>
      <c r="B114" s="29">
        <v>43692</v>
      </c>
      <c r="C114" s="52" t="s">
        <v>127</v>
      </c>
      <c r="D114" s="4">
        <f t="shared" si="22"/>
        <v>940.43778388888893</v>
      </c>
      <c r="E114" s="3">
        <v>0</v>
      </c>
      <c r="F114" s="4">
        <v>5.0999999999999997E-2</v>
      </c>
      <c r="G114" s="4">
        <v>6.6E-3</v>
      </c>
      <c r="H114" s="4">
        <v>938.71879999999999</v>
      </c>
      <c r="I114" s="84">
        <v>20.3</v>
      </c>
      <c r="J114" s="84">
        <v>21</v>
      </c>
      <c r="K114" s="4">
        <v>11.708399999999999</v>
      </c>
      <c r="L114" s="6">
        <v>6.6500000000000004E-2</v>
      </c>
      <c r="M114" s="4">
        <v>8.2000000000000003E-2</v>
      </c>
      <c r="N114" s="4">
        <v>1.6052999999999999</v>
      </c>
      <c r="O114" s="6">
        <v>-58.261800000000001</v>
      </c>
      <c r="P114" s="15">
        <v>882.21069999999997</v>
      </c>
      <c r="Q114" s="150"/>
      <c r="R114" s="61">
        <f t="shared" si="23"/>
        <v>0.25011574074074072</v>
      </c>
      <c r="S114" s="69">
        <f t="shared" si="24"/>
        <v>6.0027777777777773</v>
      </c>
      <c r="T114" s="76">
        <f t="shared" si="25"/>
        <v>3.4816111111111103E-2</v>
      </c>
      <c r="U114" s="158"/>
    </row>
    <row r="115" spans="1:21" ht="14.1" customHeight="1" x14ac:dyDescent="0.2">
      <c r="A115" s="25">
        <v>95</v>
      </c>
      <c r="B115" s="29">
        <v>43692</v>
      </c>
      <c r="C115" s="52" t="s">
        <v>128</v>
      </c>
      <c r="D115" s="5">
        <f>H115+L115+M115+N115-T115</f>
        <v>940.57288722222222</v>
      </c>
      <c r="E115" s="3">
        <v>0</v>
      </c>
      <c r="F115" s="5">
        <v>1.9099999999999999E-2</v>
      </c>
      <c r="G115" s="4">
        <v>2.5000000000000001E-3</v>
      </c>
      <c r="H115" s="5">
        <v>938.71280000000002</v>
      </c>
      <c r="I115" s="84">
        <v>-10</v>
      </c>
      <c r="J115" s="84">
        <v>-12</v>
      </c>
      <c r="K115" s="4">
        <v>11.7073</v>
      </c>
      <c r="L115" s="7">
        <v>6.7000000000000004E-2</v>
      </c>
      <c r="M115" s="5">
        <v>0.2243</v>
      </c>
      <c r="N115" s="4">
        <v>1.6036999999999999</v>
      </c>
      <c r="O115" s="6">
        <v>-58.261899999999997</v>
      </c>
      <c r="P115" s="15">
        <v>882.346</v>
      </c>
      <c r="Q115" s="150"/>
      <c r="R115" s="61">
        <f t="shared" si="23"/>
        <v>0.25081018518518527</v>
      </c>
      <c r="S115" s="69">
        <f t="shared" si="24"/>
        <v>6.0194444444444466</v>
      </c>
      <c r="T115" s="76">
        <f>S115*$Y$6</f>
        <v>3.4912777777777786E-2</v>
      </c>
      <c r="U115" s="158"/>
    </row>
    <row r="116" spans="1:21" ht="14.1" customHeight="1" x14ac:dyDescent="0.2">
      <c r="A116" s="25">
        <v>95</v>
      </c>
      <c r="B116" s="29">
        <v>43692</v>
      </c>
      <c r="C116" s="52" t="s">
        <v>129</v>
      </c>
      <c r="D116" s="5">
        <f t="shared" si="22"/>
        <v>940.70429055555553</v>
      </c>
      <c r="E116" s="3">
        <v>0</v>
      </c>
      <c r="F116" s="5">
        <v>3.04E-2</v>
      </c>
      <c r="G116" s="4">
        <v>3.8999999999999998E-3</v>
      </c>
      <c r="H116" s="4">
        <v>938.64509999999996</v>
      </c>
      <c r="I116" s="84">
        <v>1.5</v>
      </c>
      <c r="J116" s="84">
        <v>-1.5</v>
      </c>
      <c r="K116" s="4">
        <v>11.693</v>
      </c>
      <c r="L116" s="7">
        <v>6.7599999999999993E-2</v>
      </c>
      <c r="M116" s="5">
        <v>0.42399999999999999</v>
      </c>
      <c r="N116" s="5">
        <v>1.6026</v>
      </c>
      <c r="O116" s="6">
        <v>-58.262</v>
      </c>
      <c r="P116" s="15">
        <v>882.47730000000001</v>
      </c>
      <c r="Q116" s="150"/>
      <c r="R116" s="61">
        <f t="shared" si="23"/>
        <v>0.25150462962962972</v>
      </c>
      <c r="S116" s="69">
        <f t="shared" si="24"/>
        <v>6.0361111111111132</v>
      </c>
      <c r="T116" s="76">
        <f t="shared" si="25"/>
        <v>3.5009444444444454E-2</v>
      </c>
      <c r="U116" s="158"/>
    </row>
    <row r="117" spans="1:21" ht="14.1" customHeight="1" x14ac:dyDescent="0.2">
      <c r="A117" s="25">
        <v>95</v>
      </c>
      <c r="B117" s="29">
        <v>43692</v>
      </c>
      <c r="C117" s="52" t="s">
        <v>130</v>
      </c>
      <c r="D117" s="4">
        <f t="shared" si="22"/>
        <v>940.83169388888894</v>
      </c>
      <c r="E117" s="3">
        <v>0</v>
      </c>
      <c r="F117" s="4">
        <v>3.7199999999999997E-2</v>
      </c>
      <c r="G117" s="4">
        <v>4.7999999999999996E-3</v>
      </c>
      <c r="H117" s="4">
        <v>938.52629999999999</v>
      </c>
      <c r="I117" s="84">
        <v>-6.8</v>
      </c>
      <c r="J117" s="84">
        <v>7.8</v>
      </c>
      <c r="K117" s="4">
        <v>11.6792</v>
      </c>
      <c r="L117" s="6">
        <v>6.8199999999999997E-2</v>
      </c>
      <c r="M117" s="4">
        <v>0.67069999999999996</v>
      </c>
      <c r="N117" s="5">
        <v>1.6015999999999999</v>
      </c>
      <c r="O117" s="6">
        <v>-58.2622</v>
      </c>
      <c r="P117" s="15">
        <v>882.6046</v>
      </c>
      <c r="Q117" s="150"/>
      <c r="R117" s="61">
        <f t="shared" si="23"/>
        <v>0.25219907407407405</v>
      </c>
      <c r="S117" s="69">
        <f t="shared" si="24"/>
        <v>6.0527777777777771</v>
      </c>
      <c r="T117" s="76">
        <f t="shared" si="25"/>
        <v>3.5106111111111102E-2</v>
      </c>
      <c r="U117" s="158"/>
    </row>
    <row r="118" spans="1:21" ht="14.1" customHeight="1" thickBot="1" x14ac:dyDescent="0.25">
      <c r="A118" s="27">
        <v>95</v>
      </c>
      <c r="B118" s="39">
        <v>43692</v>
      </c>
      <c r="C118" s="53" t="s">
        <v>131</v>
      </c>
      <c r="D118" s="19">
        <f t="shared" si="22"/>
        <v>940.89609722222235</v>
      </c>
      <c r="E118" s="20">
        <v>0</v>
      </c>
      <c r="F118" s="19">
        <v>3.3700000000000001E-2</v>
      </c>
      <c r="G118" s="19">
        <v>4.3E-3</v>
      </c>
      <c r="H118" s="21">
        <v>938.42560000000003</v>
      </c>
      <c r="I118" s="85">
        <v>-9.8000000000000007</v>
      </c>
      <c r="J118" s="85">
        <v>5.4</v>
      </c>
      <c r="K118" s="21">
        <v>11.686400000000001</v>
      </c>
      <c r="L118" s="22">
        <v>6.88E-2</v>
      </c>
      <c r="M118" s="21">
        <v>0.83599999999999997</v>
      </c>
      <c r="N118" s="21">
        <v>1.6009</v>
      </c>
      <c r="O118" s="22">
        <v>-58.262300000000003</v>
      </c>
      <c r="P118" s="23">
        <v>882.66899999999998</v>
      </c>
      <c r="Q118" s="151"/>
      <c r="R118" s="62">
        <f t="shared" si="23"/>
        <v>0.25289351851851849</v>
      </c>
      <c r="S118" s="70">
        <f t="shared" si="24"/>
        <v>6.0694444444444438</v>
      </c>
      <c r="T118" s="77">
        <f t="shared" si="25"/>
        <v>3.520277777777777E-2</v>
      </c>
      <c r="U118" s="159"/>
    </row>
    <row r="119" spans="1:21" ht="12.95" customHeight="1" x14ac:dyDescent="0.2"/>
    <row r="120" spans="1:21" ht="29.1" customHeight="1" x14ac:dyDescent="0.2">
      <c r="K120" s="57" t="s">
        <v>158</v>
      </c>
      <c r="L120" s="57" t="s">
        <v>159</v>
      </c>
      <c r="M120" s="57" t="s">
        <v>160</v>
      </c>
      <c r="N120" s="67" t="s">
        <v>164</v>
      </c>
    </row>
    <row r="121" spans="1:21" ht="24.95" customHeight="1" x14ac:dyDescent="0.2">
      <c r="K121" s="57" t="s">
        <v>156</v>
      </c>
      <c r="L121" s="58">
        <f>Q4</f>
        <v>938.58358333333319</v>
      </c>
      <c r="M121" s="66">
        <f>MIN(R4:R118)/24</f>
        <v>0</v>
      </c>
      <c r="N121" s="74">
        <f>Tabla1[[#This Row],[Tiempo]]*24</f>
        <v>0</v>
      </c>
    </row>
    <row r="122" spans="1:21" ht="29.45" customHeight="1" x14ac:dyDescent="0.2">
      <c r="K122" s="57" t="s">
        <v>157</v>
      </c>
      <c r="L122" s="59">
        <f>Q113</f>
        <v>938.61860000000013</v>
      </c>
      <c r="M122" s="66">
        <f>MAX(R4:R118)</f>
        <v>0.25289351851851849</v>
      </c>
      <c r="N122" s="74">
        <f>Tabla1[[#This Row],[Tiempo]]*24</f>
        <v>6.0694444444444438</v>
      </c>
    </row>
    <row r="123" spans="1:21" ht="14.1" customHeight="1" x14ac:dyDescent="0.2"/>
    <row r="124" spans="1:21" ht="14.1" customHeight="1" x14ac:dyDescent="0.2"/>
    <row r="125" spans="1:21" ht="14.1" customHeight="1" x14ac:dyDescent="0.2"/>
    <row r="126" spans="1:21" ht="14.1" customHeight="1" x14ac:dyDescent="0.2"/>
    <row r="127" spans="1:21" ht="14.1" customHeight="1" x14ac:dyDescent="0.2"/>
    <row r="128" spans="1:21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2.95" customHeight="1" x14ac:dyDescent="0.2"/>
    <row r="151" ht="29.1" customHeight="1" x14ac:dyDescent="0.2"/>
    <row r="152" ht="26.1" customHeight="1" x14ac:dyDescent="0.2"/>
    <row r="153" ht="15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2.95" customHeight="1" x14ac:dyDescent="0.2"/>
    <row r="182" ht="15.95" customHeight="1" x14ac:dyDescent="0.2"/>
    <row r="183" ht="21.95" customHeight="1" x14ac:dyDescent="0.2"/>
    <row r="184" ht="15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2.95" customHeight="1" x14ac:dyDescent="0.2"/>
    <row r="212" ht="15.95" customHeight="1" x14ac:dyDescent="0.2"/>
    <row r="213" ht="14.1" customHeight="1" x14ac:dyDescent="0.2"/>
    <row r="214" ht="21.95" customHeight="1" x14ac:dyDescent="0.2"/>
    <row r="215" ht="12.95" customHeight="1" x14ac:dyDescent="0.2"/>
    <row r="216" ht="15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2.95" customHeight="1" x14ac:dyDescent="0.2"/>
    <row r="243" ht="15.95" customHeight="1" x14ac:dyDescent="0.2"/>
    <row r="244" ht="14.1" customHeight="1" x14ac:dyDescent="0.2"/>
    <row r="245" ht="23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2.95" customHeight="1" x14ac:dyDescent="0.2"/>
    <row r="273" ht="11.1" customHeight="1" x14ac:dyDescent="0.2"/>
    <row r="274" ht="15.95" customHeight="1" x14ac:dyDescent="0.2"/>
    <row r="275" ht="14.1" customHeight="1" x14ac:dyDescent="0.2"/>
    <row r="276" ht="23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2.95" customHeight="1" x14ac:dyDescent="0.2"/>
    <row r="303" ht="15" customHeight="1" x14ac:dyDescent="0.2"/>
    <row r="304" ht="14.1" customHeight="1" x14ac:dyDescent="0.2"/>
    <row r="305" ht="12.95" customHeight="1" x14ac:dyDescent="0.2"/>
    <row r="306" ht="15.95" customHeight="1" x14ac:dyDescent="0.2"/>
    <row r="307" ht="23.1" customHeight="1" x14ac:dyDescent="0.2"/>
    <row r="308" ht="15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5" customHeight="1" x14ac:dyDescent="0.2"/>
    <row r="314" ht="15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2.95" customHeight="1" x14ac:dyDescent="0.2"/>
    <row r="333" ht="15" customHeight="1" x14ac:dyDescent="0.2"/>
    <row r="334" ht="14.1" customHeight="1" x14ac:dyDescent="0.2"/>
    <row r="335" ht="12.95" customHeight="1" x14ac:dyDescent="0.2"/>
    <row r="336" ht="15.95" customHeight="1" x14ac:dyDescent="0.2"/>
    <row r="337" ht="21" customHeight="1" x14ac:dyDescent="0.2"/>
    <row r="338" ht="15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5" customHeight="1" x14ac:dyDescent="0.2"/>
    <row r="349" ht="15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2.95" customHeight="1" x14ac:dyDescent="0.2"/>
    <row r="363" ht="15" customHeight="1" x14ac:dyDescent="0.2"/>
    <row r="364" ht="14.1" customHeight="1" x14ac:dyDescent="0.2"/>
    <row r="365" ht="14.1" customHeight="1" x14ac:dyDescent="0.2"/>
    <row r="366" ht="12.95" customHeight="1" x14ac:dyDescent="0.2"/>
    <row r="367" ht="15.95" customHeight="1" x14ac:dyDescent="0.2"/>
    <row r="368" ht="14.1" customHeight="1" x14ac:dyDescent="0.2"/>
    <row r="369" ht="15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5" customHeight="1" x14ac:dyDescent="0.2"/>
    <row r="381" ht="17.100000000000001" customHeight="1" x14ac:dyDescent="0.2"/>
    <row r="382" ht="15.95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2.95" customHeight="1" x14ac:dyDescent="0.2"/>
    <row r="394" ht="15" customHeight="1" x14ac:dyDescent="0.2"/>
    <row r="395" ht="14.1" customHeight="1" x14ac:dyDescent="0.2"/>
    <row r="396" ht="14.1" customHeight="1" x14ac:dyDescent="0.2"/>
    <row r="397" ht="12.95" customHeight="1" x14ac:dyDescent="0.2"/>
    <row r="398" ht="15.95" customHeight="1" x14ac:dyDescent="0.2"/>
    <row r="399" ht="14.1" customHeight="1" x14ac:dyDescent="0.2"/>
    <row r="400" ht="15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2.95" customHeight="1" x14ac:dyDescent="0.2"/>
  </sheetData>
  <autoFilter ref="A3:P118" xr:uid="{00000000-0001-0000-0000-000000000000}">
    <sortState xmlns:xlrd2="http://schemas.microsoft.com/office/spreadsheetml/2017/richdata2" ref="A4:P118">
      <sortCondition ref="A3:A118"/>
    </sortState>
  </autoFilter>
  <mergeCells count="40">
    <mergeCell ref="U107:U112"/>
    <mergeCell ref="U113:U118"/>
    <mergeCell ref="U76:U81"/>
    <mergeCell ref="U82:U88"/>
    <mergeCell ref="U89:U94"/>
    <mergeCell ref="U95:U100"/>
    <mergeCell ref="U101:U106"/>
    <mergeCell ref="U4:U9"/>
    <mergeCell ref="U10:U15"/>
    <mergeCell ref="U16:U21"/>
    <mergeCell ref="U22:U27"/>
    <mergeCell ref="U28:U33"/>
    <mergeCell ref="U34:U39"/>
    <mergeCell ref="U40:U45"/>
    <mergeCell ref="U46:U51"/>
    <mergeCell ref="U52:U57"/>
    <mergeCell ref="U58:U63"/>
    <mergeCell ref="U64:U69"/>
    <mergeCell ref="U70:U75"/>
    <mergeCell ref="Q89:Q94"/>
    <mergeCell ref="Q95:Q100"/>
    <mergeCell ref="Q101:Q106"/>
    <mergeCell ref="Q107:Q112"/>
    <mergeCell ref="Q113:Q118"/>
    <mergeCell ref="Q58:Q63"/>
    <mergeCell ref="Q64:Q69"/>
    <mergeCell ref="Q70:Q75"/>
    <mergeCell ref="Q76:Q81"/>
    <mergeCell ref="Q82:Q88"/>
    <mergeCell ref="Q28:Q33"/>
    <mergeCell ref="Q34:Q39"/>
    <mergeCell ref="Q40:Q45"/>
    <mergeCell ref="Q46:Q51"/>
    <mergeCell ref="Q52:Q57"/>
    <mergeCell ref="Q22:Q27"/>
    <mergeCell ref="A1:P1"/>
    <mergeCell ref="A2:P2"/>
    <mergeCell ref="Q4:Q9"/>
    <mergeCell ref="Q10:Q15"/>
    <mergeCell ref="Q16:Q21"/>
  </mergeCells>
  <conditionalFormatting sqref="H4:H118">
    <cfRule type="duplicateValues" dxfId="13" priority="5"/>
    <cfRule type="duplicateValues" dxfId="12" priority="6"/>
  </conditionalFormatting>
  <conditionalFormatting sqref="G4:G118">
    <cfRule type="cellIs" dxfId="11" priority="7" operator="greaterThan">
      <formula>$Y$4</formula>
    </cfRule>
  </conditionalFormatting>
  <pageMargins left="0.7" right="0.7" top="0.75" bottom="0.75" header="0.3" footer="0.3"/>
  <pageSetup orientation="portrait" horizontalDpi="1200" verticalDpi="1200" r:id="rId1"/>
  <ignoredErrors>
    <ignoredError sqref="Q4:Q118" formulaRange="1"/>
    <ignoredError sqref="M122" calculatedColumn="1"/>
    <ignoredError sqref="U46" 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21D8-6B27-41E5-B501-334E067609DD}">
  <dimension ref="F3:F113"/>
  <sheetViews>
    <sheetView workbookViewId="0">
      <selection activeCell="F113" sqref="F113"/>
    </sheetView>
  </sheetViews>
  <sheetFormatPr baseColWidth="10" defaultRowHeight="12.75" x14ac:dyDescent="0.2"/>
  <sheetData>
    <row r="3" spans="6:6" x14ac:dyDescent="0.2">
      <c r="F3" s="57" t="s">
        <v>188</v>
      </c>
    </row>
    <row r="4" spans="6:6" x14ac:dyDescent="0.2">
      <c r="F4">
        <v>940.20892500000002</v>
      </c>
    </row>
    <row r="10" spans="6:6" x14ac:dyDescent="0.2">
      <c r="F10">
        <v>938.26232166666671</v>
      </c>
    </row>
    <row r="16" spans="6:6" x14ac:dyDescent="0.2">
      <c r="F16">
        <v>936.25653538888866</v>
      </c>
    </row>
    <row r="22" spans="6:6" x14ac:dyDescent="0.2">
      <c r="F22">
        <v>934.52566638888891</v>
      </c>
    </row>
    <row r="28" spans="6:6" x14ac:dyDescent="0.2">
      <c r="F28">
        <v>932.54479505555571</v>
      </c>
    </row>
    <row r="34" spans="6:6" x14ac:dyDescent="0.2">
      <c r="F34">
        <v>929.62571149999997</v>
      </c>
    </row>
    <row r="40" spans="6:6" x14ac:dyDescent="0.2">
      <c r="F40">
        <v>926.6390758888889</v>
      </c>
    </row>
    <row r="46" spans="6:6" x14ac:dyDescent="0.2">
      <c r="F46">
        <v>923.91854455555551</v>
      </c>
    </row>
    <row r="52" spans="6:6" x14ac:dyDescent="0.2">
      <c r="F52">
        <v>922.38755844444449</v>
      </c>
    </row>
    <row r="58" spans="6:6" x14ac:dyDescent="0.2">
      <c r="F58">
        <v>917.23079299999984</v>
      </c>
    </row>
    <row r="64" spans="6:6" x14ac:dyDescent="0.2">
      <c r="F64">
        <v>940.27339900000004</v>
      </c>
    </row>
    <row r="70" spans="6:6" x14ac:dyDescent="0.2">
      <c r="F70">
        <v>947.67848099999992</v>
      </c>
    </row>
    <row r="76" spans="6:6" x14ac:dyDescent="0.2">
      <c r="F76">
        <v>950.97837977777772</v>
      </c>
    </row>
    <row r="82" spans="6:6" x14ac:dyDescent="0.2">
      <c r="F82">
        <v>953.66057735714287</v>
      </c>
    </row>
    <row r="89" spans="6:6" x14ac:dyDescent="0.2">
      <c r="F89">
        <v>953.78850961111095</v>
      </c>
    </row>
    <row r="95" spans="6:6" x14ac:dyDescent="0.2">
      <c r="F95">
        <v>959.69513150000012</v>
      </c>
    </row>
    <row r="101" spans="6:6" x14ac:dyDescent="0.2">
      <c r="F101">
        <v>957.98195972222231</v>
      </c>
    </row>
    <row r="107" spans="6:6" x14ac:dyDescent="0.2">
      <c r="F107">
        <v>956.42943033333324</v>
      </c>
    </row>
    <row r="113" spans="6:6" x14ac:dyDescent="0.2">
      <c r="F113">
        <v>940.63027222222217</v>
      </c>
    </row>
  </sheetData>
  <autoFilter ref="F3:F4" xr:uid="{B66E21D8-6B27-41E5-B501-334E067609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BFEB-CA3B-4A77-A3D5-FD7A67A6D1F3}">
  <dimension ref="B4:I25"/>
  <sheetViews>
    <sheetView workbookViewId="0">
      <selection activeCell="C25" sqref="B25:C25"/>
    </sheetView>
  </sheetViews>
  <sheetFormatPr baseColWidth="10" defaultRowHeight="12.75" x14ac:dyDescent="0.2"/>
  <cols>
    <col min="2" max="2" width="13.33203125" customWidth="1"/>
    <col min="3" max="3" width="20.5" bestFit="1" customWidth="1"/>
    <col min="4" max="4" width="14.83203125" bestFit="1" customWidth="1"/>
    <col min="6" max="7" width="19.83203125" bestFit="1" customWidth="1"/>
    <col min="8" max="8" width="13.83203125" customWidth="1"/>
  </cols>
  <sheetData>
    <row r="4" spans="2:9" x14ac:dyDescent="0.2">
      <c r="B4" s="57" t="s">
        <v>223</v>
      </c>
      <c r="C4" s="57" t="s">
        <v>225</v>
      </c>
      <c r="D4" s="57" t="s">
        <v>226</v>
      </c>
      <c r="E4" s="57" t="s">
        <v>224</v>
      </c>
      <c r="F4" s="90" t="s">
        <v>190</v>
      </c>
      <c r="G4" s="90" t="s">
        <v>191</v>
      </c>
      <c r="H4" s="91" t="s">
        <v>192</v>
      </c>
      <c r="I4" s="91" t="s">
        <v>189</v>
      </c>
    </row>
    <row r="5" spans="2:9" x14ac:dyDescent="0.2">
      <c r="B5">
        <v>0</v>
      </c>
      <c r="C5" t="s">
        <v>167</v>
      </c>
      <c r="D5" s="81" t="s">
        <v>168</v>
      </c>
      <c r="E5">
        <v>1700</v>
      </c>
      <c r="F5" s="92">
        <v>1226309.78</v>
      </c>
      <c r="G5" s="92">
        <v>1073615.507</v>
      </c>
      <c r="H5" s="92">
        <v>-73.411784276726905</v>
      </c>
      <c r="I5" s="92">
        <v>6.6422304571373099</v>
      </c>
    </row>
    <row r="6" spans="2:9" x14ac:dyDescent="0.2">
      <c r="B6">
        <v>5</v>
      </c>
      <c r="C6" t="s">
        <v>138</v>
      </c>
      <c r="D6" s="57" t="s">
        <v>169</v>
      </c>
      <c r="E6">
        <v>1600</v>
      </c>
      <c r="F6" s="92">
        <v>1223633.6429999999</v>
      </c>
      <c r="G6" s="92">
        <v>1078831.281</v>
      </c>
      <c r="H6" s="92">
        <v>-73.364653878728902</v>
      </c>
      <c r="I6" s="92">
        <v>6.6179677860062602</v>
      </c>
    </row>
    <row r="7" spans="2:9" x14ac:dyDescent="0.2">
      <c r="B7">
        <v>10</v>
      </c>
      <c r="C7" t="s">
        <v>139</v>
      </c>
      <c r="D7" s="57" t="s">
        <v>170</v>
      </c>
      <c r="E7">
        <v>1500</v>
      </c>
      <c r="F7" s="92">
        <v>1222340.4709999999</v>
      </c>
      <c r="G7" s="92">
        <v>1081961.3030000001</v>
      </c>
      <c r="H7" s="92">
        <v>-73.336368770940098</v>
      </c>
      <c r="I7" s="92">
        <v>6.6062338869975497</v>
      </c>
    </row>
    <row r="8" spans="2:9" x14ac:dyDescent="0.2">
      <c r="B8">
        <v>15</v>
      </c>
      <c r="C8" t="s">
        <v>140</v>
      </c>
      <c r="D8" s="57" t="s">
        <v>171</v>
      </c>
      <c r="E8">
        <v>1400</v>
      </c>
      <c r="F8" s="92">
        <v>1221326.27</v>
      </c>
      <c r="G8" s="92">
        <v>1085826.432</v>
      </c>
      <c r="H8" s="92">
        <v>-73.3014345621025</v>
      </c>
      <c r="I8" s="92">
        <v>6.59701059092294</v>
      </c>
    </row>
    <row r="9" spans="2:9" x14ac:dyDescent="0.2">
      <c r="B9">
        <v>20</v>
      </c>
      <c r="C9" t="s">
        <v>141</v>
      </c>
      <c r="D9" s="57" t="s">
        <v>172</v>
      </c>
      <c r="E9">
        <v>1350</v>
      </c>
      <c r="F9" s="92">
        <v>1220570.388</v>
      </c>
      <c r="G9" s="92">
        <v>1088284.7690000001</v>
      </c>
      <c r="H9" s="92">
        <v>-73.279217779239204</v>
      </c>
      <c r="I9" s="92">
        <v>6.5901411115415298</v>
      </c>
    </row>
    <row r="10" spans="2:9" x14ac:dyDescent="0.2">
      <c r="B10">
        <v>25</v>
      </c>
      <c r="C10" t="s">
        <v>142</v>
      </c>
      <c r="D10" s="57" t="s">
        <v>173</v>
      </c>
      <c r="E10">
        <v>1300</v>
      </c>
      <c r="F10" s="92">
        <v>1218907.1329999999</v>
      </c>
      <c r="G10" s="92">
        <v>1091147.1510000001</v>
      </c>
      <c r="H10" s="92">
        <v>-73.253362087527094</v>
      </c>
      <c r="I10" s="92">
        <v>6.5750606352070404</v>
      </c>
    </row>
    <row r="11" spans="2:9" x14ac:dyDescent="0.2">
      <c r="B11">
        <v>30</v>
      </c>
      <c r="C11" t="s">
        <v>143</v>
      </c>
      <c r="D11" s="57" t="s">
        <v>174</v>
      </c>
      <c r="E11">
        <v>1250</v>
      </c>
      <c r="F11" s="92">
        <v>1216872.5190000001</v>
      </c>
      <c r="G11" s="92">
        <v>1094358.0689999999</v>
      </c>
      <c r="H11" s="92">
        <v>-73.224362676773097</v>
      </c>
      <c r="I11" s="92">
        <v>6.5566160141228398</v>
      </c>
    </row>
    <row r="12" spans="2:9" x14ac:dyDescent="0.2">
      <c r="B12">
        <v>35</v>
      </c>
      <c r="C12" t="s">
        <v>144</v>
      </c>
      <c r="D12" s="57" t="s">
        <v>175</v>
      </c>
      <c r="E12">
        <v>1210</v>
      </c>
      <c r="F12" s="92">
        <v>1215946.155</v>
      </c>
      <c r="G12" s="92">
        <v>1096704.415</v>
      </c>
      <c r="H12" s="92">
        <v>-73.203164265355298</v>
      </c>
      <c r="I12" s="92">
        <v>6.5482038173441897</v>
      </c>
    </row>
    <row r="13" spans="2:9" x14ac:dyDescent="0.2">
      <c r="B13">
        <v>40</v>
      </c>
      <c r="C13" t="s">
        <v>145</v>
      </c>
      <c r="D13" s="57" t="s">
        <v>176</v>
      </c>
      <c r="E13">
        <v>1200</v>
      </c>
      <c r="F13" s="92">
        <v>1215542.3810000001</v>
      </c>
      <c r="G13" s="92">
        <v>1098255.26</v>
      </c>
      <c r="H13" s="92">
        <v>-73.189150039406101</v>
      </c>
      <c r="I13" s="92">
        <v>6.5445285276288203</v>
      </c>
    </row>
    <row r="14" spans="2:9" x14ac:dyDescent="0.2">
      <c r="B14">
        <v>45</v>
      </c>
      <c r="C14" t="s">
        <v>146</v>
      </c>
      <c r="D14" s="57" t="s">
        <v>177</v>
      </c>
      <c r="E14">
        <v>1300</v>
      </c>
      <c r="F14" s="92">
        <v>1213746.0589999999</v>
      </c>
      <c r="G14" s="92">
        <v>1101560.7409999999</v>
      </c>
      <c r="H14" s="92">
        <v>-73.159296301235003</v>
      </c>
      <c r="I14" s="92">
        <v>6.5282336468981796</v>
      </c>
    </row>
    <row r="15" spans="2:9" x14ac:dyDescent="0.2">
      <c r="B15">
        <v>55</v>
      </c>
      <c r="C15" t="s">
        <v>147</v>
      </c>
      <c r="D15" s="57" t="s">
        <v>179</v>
      </c>
      <c r="E15">
        <v>1400</v>
      </c>
      <c r="F15" s="92">
        <v>1211813.3759999999</v>
      </c>
      <c r="G15" s="92">
        <v>1105772.2960000001</v>
      </c>
      <c r="H15" s="92">
        <v>-73.121256236819804</v>
      </c>
      <c r="I15" s="92">
        <v>6.5106889410949602</v>
      </c>
    </row>
    <row r="16" spans="2:9" x14ac:dyDescent="0.2">
      <c r="B16">
        <v>60</v>
      </c>
      <c r="C16" t="s">
        <v>148</v>
      </c>
      <c r="D16" s="57" t="s">
        <v>180</v>
      </c>
      <c r="E16">
        <v>1450</v>
      </c>
      <c r="F16" s="92">
        <v>1211222.0349999999</v>
      </c>
      <c r="G16" s="92">
        <v>1106560.851</v>
      </c>
      <c r="H16" s="92">
        <v>-73.114138047420596</v>
      </c>
      <c r="I16" s="92">
        <v>6.5053289405908297</v>
      </c>
    </row>
    <row r="17" spans="2:9" x14ac:dyDescent="0.2">
      <c r="B17">
        <v>65</v>
      </c>
      <c r="C17" t="s">
        <v>149</v>
      </c>
      <c r="D17" s="57" t="s">
        <v>181</v>
      </c>
      <c r="E17">
        <v>1500</v>
      </c>
      <c r="F17" s="92">
        <v>1210113.098</v>
      </c>
      <c r="G17" s="92">
        <v>1108716.591</v>
      </c>
      <c r="H17" s="92">
        <v>-73.094670346694201</v>
      </c>
      <c r="I17" s="92">
        <v>6.4952653209276798</v>
      </c>
    </row>
    <row r="18" spans="2:9" x14ac:dyDescent="0.2">
      <c r="B18">
        <v>70</v>
      </c>
      <c r="C18" t="s">
        <v>150</v>
      </c>
      <c r="D18" s="57" t="s">
        <v>182</v>
      </c>
      <c r="E18">
        <v>1550</v>
      </c>
      <c r="F18" s="92">
        <v>1209815.686</v>
      </c>
      <c r="G18" s="92">
        <v>1109301.6640000001</v>
      </c>
      <c r="H18" s="92">
        <v>-73.089386851116004</v>
      </c>
      <c r="I18" s="92">
        <v>6.49256607244644</v>
      </c>
    </row>
    <row r="19" spans="2:9" x14ac:dyDescent="0.2">
      <c r="B19">
        <v>75</v>
      </c>
      <c r="C19" t="s">
        <v>151</v>
      </c>
      <c r="D19" s="57" t="s">
        <v>183</v>
      </c>
      <c r="E19">
        <v>1600</v>
      </c>
      <c r="F19" s="92">
        <v>1208692.618</v>
      </c>
      <c r="G19" s="92">
        <v>1111728.2819999999</v>
      </c>
      <c r="H19" s="92">
        <v>-73.067471982469598</v>
      </c>
      <c r="I19" s="92">
        <v>6.4823690157752498</v>
      </c>
    </row>
    <row r="20" spans="2:9" x14ac:dyDescent="0.2">
      <c r="B20">
        <v>80</v>
      </c>
      <c r="C20" t="s">
        <v>152</v>
      </c>
      <c r="D20" s="57" t="s">
        <v>184</v>
      </c>
      <c r="E20">
        <v>1610</v>
      </c>
      <c r="F20" s="92">
        <v>1208229.048</v>
      </c>
      <c r="G20" s="92">
        <v>1112551.3799999999</v>
      </c>
      <c r="H20" s="92">
        <v>-73.060040279617098</v>
      </c>
      <c r="I20" s="92">
        <v>6.4781629650063799</v>
      </c>
    </row>
    <row r="21" spans="2:9" x14ac:dyDescent="0.2">
      <c r="B21">
        <v>85</v>
      </c>
      <c r="C21" t="s">
        <v>153</v>
      </c>
      <c r="D21" s="57" t="s">
        <v>185</v>
      </c>
      <c r="E21">
        <v>1650</v>
      </c>
      <c r="F21" s="92">
        <v>1207786.797</v>
      </c>
      <c r="G21" s="92">
        <v>1113251.9180000001</v>
      </c>
      <c r="H21" s="92">
        <v>-73.053716138739006</v>
      </c>
      <c r="I21" s="92">
        <v>6.4741518048332001</v>
      </c>
    </row>
    <row r="22" spans="2:9" x14ac:dyDescent="0.2">
      <c r="B22">
        <v>90</v>
      </c>
      <c r="C22" t="s">
        <v>154</v>
      </c>
      <c r="D22" s="57" t="s">
        <v>186</v>
      </c>
      <c r="E22">
        <v>1680</v>
      </c>
      <c r="F22" s="92">
        <v>1207436.5260000001</v>
      </c>
      <c r="G22" s="92">
        <v>1113806.754</v>
      </c>
      <c r="H22" s="92">
        <v>-73.048707405910605</v>
      </c>
      <c r="I22" s="92">
        <v>6.4709748464138697</v>
      </c>
    </row>
    <row r="23" spans="2:9" x14ac:dyDescent="0.2">
      <c r="B23">
        <v>95</v>
      </c>
      <c r="C23" t="s">
        <v>137</v>
      </c>
      <c r="D23" s="57" t="s">
        <v>178</v>
      </c>
      <c r="E23">
        <v>1700</v>
      </c>
      <c r="F23" s="92">
        <v>1226309.78</v>
      </c>
      <c r="G23" s="92">
        <v>1073615.507</v>
      </c>
      <c r="H23" s="92">
        <v>-73.411784276726905</v>
      </c>
      <c r="I23" s="92">
        <v>6.6422304571373099</v>
      </c>
    </row>
    <row r="24" spans="2:9" ht="13.5" thickBot="1" x14ac:dyDescent="0.25"/>
    <row r="25" spans="2:9" ht="13.5" thickBot="1" x14ac:dyDescent="0.25">
      <c r="B25" s="139" t="s">
        <v>133</v>
      </c>
      <c r="C25" s="138" t="s">
        <v>134</v>
      </c>
    </row>
  </sheetData>
  <conditionalFormatting sqref="D5:D23">
    <cfRule type="duplicateValues" dxfId="6" priority="8"/>
  </conditionalFormatting>
  <conditionalFormatting sqref="C5:C23">
    <cfRule type="duplicateValues" dxfId="5" priority="10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4841-A915-4704-8CB5-5A0336C3C8DB}">
  <dimension ref="A1:R29"/>
  <sheetViews>
    <sheetView tabSelected="1" topLeftCell="A21" workbookViewId="0">
      <selection activeCell="O26" sqref="O26"/>
    </sheetView>
  </sheetViews>
  <sheetFormatPr baseColWidth="10" defaultColWidth="10.33203125" defaultRowHeight="12.75" x14ac:dyDescent="0.2"/>
  <cols>
    <col min="1" max="1" width="11.83203125" style="96" customWidth="1"/>
    <col min="2" max="4" width="9.6640625" style="96" customWidth="1"/>
    <col min="5" max="5" width="12" style="96" customWidth="1"/>
    <col min="6" max="6" width="16.1640625" style="96" hidden="1" customWidth="1"/>
    <col min="7" max="7" width="14.6640625" style="96" bestFit="1" customWidth="1"/>
    <col min="8" max="8" width="15.5" style="96" bestFit="1" customWidth="1"/>
    <col min="9" max="9" width="16.1640625" style="96" bestFit="1" customWidth="1"/>
    <col min="10" max="10" width="17.33203125" style="96" bestFit="1" customWidth="1"/>
    <col min="11" max="11" width="17.6640625" style="96" bestFit="1" customWidth="1"/>
    <col min="12" max="12" width="17.83203125" style="96" bestFit="1" customWidth="1"/>
    <col min="13" max="13" width="17.5" style="96" bestFit="1" customWidth="1"/>
    <col min="14" max="14" width="18.6640625" style="96" bestFit="1" customWidth="1"/>
    <col min="15" max="15" width="19.5" style="96" bestFit="1" customWidth="1"/>
    <col min="16" max="16" width="19.33203125" style="96" bestFit="1" customWidth="1"/>
    <col min="17" max="256" width="10.33203125" style="96"/>
    <col min="257" max="257" width="11.83203125" style="96" customWidth="1"/>
    <col min="258" max="260" width="9.6640625" style="96" customWidth="1"/>
    <col min="261" max="261" width="12" style="96" customWidth="1"/>
    <col min="262" max="262" width="0" style="96" hidden="1" customWidth="1"/>
    <col min="263" max="263" width="14.6640625" style="96" bestFit="1" customWidth="1"/>
    <col min="264" max="264" width="15.5" style="96" bestFit="1" customWidth="1"/>
    <col min="265" max="265" width="16.1640625" style="96" bestFit="1" customWidth="1"/>
    <col min="266" max="266" width="17.33203125" style="96" bestFit="1" customWidth="1"/>
    <col min="267" max="267" width="17.6640625" style="96" bestFit="1" customWidth="1"/>
    <col min="268" max="268" width="17.83203125" style="96" bestFit="1" customWidth="1"/>
    <col min="269" max="269" width="17.5" style="96" bestFit="1" customWidth="1"/>
    <col min="270" max="270" width="18.6640625" style="96" bestFit="1" customWidth="1"/>
    <col min="271" max="271" width="19.5" style="96" bestFit="1" customWidth="1"/>
    <col min="272" max="272" width="19.33203125" style="96" bestFit="1" customWidth="1"/>
    <col min="273" max="512" width="10.33203125" style="96"/>
    <col min="513" max="513" width="11.83203125" style="96" customWidth="1"/>
    <col min="514" max="516" width="9.6640625" style="96" customWidth="1"/>
    <col min="517" max="517" width="12" style="96" customWidth="1"/>
    <col min="518" max="518" width="0" style="96" hidden="1" customWidth="1"/>
    <col min="519" max="519" width="14.6640625" style="96" bestFit="1" customWidth="1"/>
    <col min="520" max="520" width="15.5" style="96" bestFit="1" customWidth="1"/>
    <col min="521" max="521" width="16.1640625" style="96" bestFit="1" customWidth="1"/>
    <col min="522" max="522" width="17.33203125" style="96" bestFit="1" customWidth="1"/>
    <col min="523" max="523" width="17.6640625" style="96" bestFit="1" customWidth="1"/>
    <col min="524" max="524" width="17.83203125" style="96" bestFit="1" customWidth="1"/>
    <col min="525" max="525" width="17.5" style="96" bestFit="1" customWidth="1"/>
    <col min="526" max="526" width="18.6640625" style="96" bestFit="1" customWidth="1"/>
    <col min="527" max="527" width="19.5" style="96" bestFit="1" customWidth="1"/>
    <col min="528" max="528" width="19.33203125" style="96" bestFit="1" customWidth="1"/>
    <col min="529" max="768" width="10.33203125" style="96"/>
    <col min="769" max="769" width="11.83203125" style="96" customWidth="1"/>
    <col min="770" max="772" width="9.6640625" style="96" customWidth="1"/>
    <col min="773" max="773" width="12" style="96" customWidth="1"/>
    <col min="774" max="774" width="0" style="96" hidden="1" customWidth="1"/>
    <col min="775" max="775" width="14.6640625" style="96" bestFit="1" customWidth="1"/>
    <col min="776" max="776" width="15.5" style="96" bestFit="1" customWidth="1"/>
    <col min="777" max="777" width="16.1640625" style="96" bestFit="1" customWidth="1"/>
    <col min="778" max="778" width="17.33203125" style="96" bestFit="1" customWidth="1"/>
    <col min="779" max="779" width="17.6640625" style="96" bestFit="1" customWidth="1"/>
    <col min="780" max="780" width="17.83203125" style="96" bestFit="1" customWidth="1"/>
    <col min="781" max="781" width="17.5" style="96" bestFit="1" customWidth="1"/>
    <col min="782" max="782" width="18.6640625" style="96" bestFit="1" customWidth="1"/>
    <col min="783" max="783" width="19.5" style="96" bestFit="1" customWidth="1"/>
    <col min="784" max="784" width="19.33203125" style="96" bestFit="1" customWidth="1"/>
    <col min="785" max="1024" width="10.33203125" style="96"/>
    <col min="1025" max="1025" width="11.83203125" style="96" customWidth="1"/>
    <col min="1026" max="1028" width="9.6640625" style="96" customWidth="1"/>
    <col min="1029" max="1029" width="12" style="96" customWidth="1"/>
    <col min="1030" max="1030" width="0" style="96" hidden="1" customWidth="1"/>
    <col min="1031" max="1031" width="14.6640625" style="96" bestFit="1" customWidth="1"/>
    <col min="1032" max="1032" width="15.5" style="96" bestFit="1" customWidth="1"/>
    <col min="1033" max="1033" width="16.1640625" style="96" bestFit="1" customWidth="1"/>
    <col min="1034" max="1034" width="17.33203125" style="96" bestFit="1" customWidth="1"/>
    <col min="1035" max="1035" width="17.6640625" style="96" bestFit="1" customWidth="1"/>
    <col min="1036" max="1036" width="17.83203125" style="96" bestFit="1" customWidth="1"/>
    <col min="1037" max="1037" width="17.5" style="96" bestFit="1" customWidth="1"/>
    <col min="1038" max="1038" width="18.6640625" style="96" bestFit="1" customWidth="1"/>
    <col min="1039" max="1039" width="19.5" style="96" bestFit="1" customWidth="1"/>
    <col min="1040" max="1040" width="19.33203125" style="96" bestFit="1" customWidth="1"/>
    <col min="1041" max="1280" width="10.33203125" style="96"/>
    <col min="1281" max="1281" width="11.83203125" style="96" customWidth="1"/>
    <col min="1282" max="1284" width="9.6640625" style="96" customWidth="1"/>
    <col min="1285" max="1285" width="12" style="96" customWidth="1"/>
    <col min="1286" max="1286" width="0" style="96" hidden="1" customWidth="1"/>
    <col min="1287" max="1287" width="14.6640625" style="96" bestFit="1" customWidth="1"/>
    <col min="1288" max="1288" width="15.5" style="96" bestFit="1" customWidth="1"/>
    <col min="1289" max="1289" width="16.1640625" style="96" bestFit="1" customWidth="1"/>
    <col min="1290" max="1290" width="17.33203125" style="96" bestFit="1" customWidth="1"/>
    <col min="1291" max="1291" width="17.6640625" style="96" bestFit="1" customWidth="1"/>
    <col min="1292" max="1292" width="17.83203125" style="96" bestFit="1" customWidth="1"/>
    <col min="1293" max="1293" width="17.5" style="96" bestFit="1" customWidth="1"/>
    <col min="1294" max="1294" width="18.6640625" style="96" bestFit="1" customWidth="1"/>
    <col min="1295" max="1295" width="19.5" style="96" bestFit="1" customWidth="1"/>
    <col min="1296" max="1296" width="19.33203125" style="96" bestFit="1" customWidth="1"/>
    <col min="1297" max="1536" width="10.33203125" style="96"/>
    <col min="1537" max="1537" width="11.83203125" style="96" customWidth="1"/>
    <col min="1538" max="1540" width="9.6640625" style="96" customWidth="1"/>
    <col min="1541" max="1541" width="12" style="96" customWidth="1"/>
    <col min="1542" max="1542" width="0" style="96" hidden="1" customWidth="1"/>
    <col min="1543" max="1543" width="14.6640625" style="96" bestFit="1" customWidth="1"/>
    <col min="1544" max="1544" width="15.5" style="96" bestFit="1" customWidth="1"/>
    <col min="1545" max="1545" width="16.1640625" style="96" bestFit="1" customWidth="1"/>
    <col min="1546" max="1546" width="17.33203125" style="96" bestFit="1" customWidth="1"/>
    <col min="1547" max="1547" width="17.6640625" style="96" bestFit="1" customWidth="1"/>
    <col min="1548" max="1548" width="17.83203125" style="96" bestFit="1" customWidth="1"/>
    <col min="1549" max="1549" width="17.5" style="96" bestFit="1" customWidth="1"/>
    <col min="1550" max="1550" width="18.6640625" style="96" bestFit="1" customWidth="1"/>
    <col min="1551" max="1551" width="19.5" style="96" bestFit="1" customWidth="1"/>
    <col min="1552" max="1552" width="19.33203125" style="96" bestFit="1" customWidth="1"/>
    <col min="1553" max="1792" width="10.33203125" style="96"/>
    <col min="1793" max="1793" width="11.83203125" style="96" customWidth="1"/>
    <col min="1794" max="1796" width="9.6640625" style="96" customWidth="1"/>
    <col min="1797" max="1797" width="12" style="96" customWidth="1"/>
    <col min="1798" max="1798" width="0" style="96" hidden="1" customWidth="1"/>
    <col min="1799" max="1799" width="14.6640625" style="96" bestFit="1" customWidth="1"/>
    <col min="1800" max="1800" width="15.5" style="96" bestFit="1" customWidth="1"/>
    <col min="1801" max="1801" width="16.1640625" style="96" bestFit="1" customWidth="1"/>
    <col min="1802" max="1802" width="17.33203125" style="96" bestFit="1" customWidth="1"/>
    <col min="1803" max="1803" width="17.6640625" style="96" bestFit="1" customWidth="1"/>
    <col min="1804" max="1804" width="17.83203125" style="96" bestFit="1" customWidth="1"/>
    <col min="1805" max="1805" width="17.5" style="96" bestFit="1" customWidth="1"/>
    <col min="1806" max="1806" width="18.6640625" style="96" bestFit="1" customWidth="1"/>
    <col min="1807" max="1807" width="19.5" style="96" bestFit="1" customWidth="1"/>
    <col min="1808" max="1808" width="19.33203125" style="96" bestFit="1" customWidth="1"/>
    <col min="1809" max="2048" width="10.33203125" style="96"/>
    <col min="2049" max="2049" width="11.83203125" style="96" customWidth="1"/>
    <col min="2050" max="2052" width="9.6640625" style="96" customWidth="1"/>
    <col min="2053" max="2053" width="12" style="96" customWidth="1"/>
    <col min="2054" max="2054" width="0" style="96" hidden="1" customWidth="1"/>
    <col min="2055" max="2055" width="14.6640625" style="96" bestFit="1" customWidth="1"/>
    <col min="2056" max="2056" width="15.5" style="96" bestFit="1" customWidth="1"/>
    <col min="2057" max="2057" width="16.1640625" style="96" bestFit="1" customWidth="1"/>
    <col min="2058" max="2058" width="17.33203125" style="96" bestFit="1" customWidth="1"/>
    <col min="2059" max="2059" width="17.6640625" style="96" bestFit="1" customWidth="1"/>
    <col min="2060" max="2060" width="17.83203125" style="96" bestFit="1" customWidth="1"/>
    <col min="2061" max="2061" width="17.5" style="96" bestFit="1" customWidth="1"/>
    <col min="2062" max="2062" width="18.6640625" style="96" bestFit="1" customWidth="1"/>
    <col min="2063" max="2063" width="19.5" style="96" bestFit="1" customWidth="1"/>
    <col min="2064" max="2064" width="19.33203125" style="96" bestFit="1" customWidth="1"/>
    <col min="2065" max="2304" width="10.33203125" style="96"/>
    <col min="2305" max="2305" width="11.83203125" style="96" customWidth="1"/>
    <col min="2306" max="2308" width="9.6640625" style="96" customWidth="1"/>
    <col min="2309" max="2309" width="12" style="96" customWidth="1"/>
    <col min="2310" max="2310" width="0" style="96" hidden="1" customWidth="1"/>
    <col min="2311" max="2311" width="14.6640625" style="96" bestFit="1" customWidth="1"/>
    <col min="2312" max="2312" width="15.5" style="96" bestFit="1" customWidth="1"/>
    <col min="2313" max="2313" width="16.1640625" style="96" bestFit="1" customWidth="1"/>
    <col min="2314" max="2314" width="17.33203125" style="96" bestFit="1" customWidth="1"/>
    <col min="2315" max="2315" width="17.6640625" style="96" bestFit="1" customWidth="1"/>
    <col min="2316" max="2316" width="17.83203125" style="96" bestFit="1" customWidth="1"/>
    <col min="2317" max="2317" width="17.5" style="96" bestFit="1" customWidth="1"/>
    <col min="2318" max="2318" width="18.6640625" style="96" bestFit="1" customWidth="1"/>
    <col min="2319" max="2319" width="19.5" style="96" bestFit="1" customWidth="1"/>
    <col min="2320" max="2320" width="19.33203125" style="96" bestFit="1" customWidth="1"/>
    <col min="2321" max="2560" width="10.33203125" style="96"/>
    <col min="2561" max="2561" width="11.83203125" style="96" customWidth="1"/>
    <col min="2562" max="2564" width="9.6640625" style="96" customWidth="1"/>
    <col min="2565" max="2565" width="12" style="96" customWidth="1"/>
    <col min="2566" max="2566" width="0" style="96" hidden="1" customWidth="1"/>
    <col min="2567" max="2567" width="14.6640625" style="96" bestFit="1" customWidth="1"/>
    <col min="2568" max="2568" width="15.5" style="96" bestFit="1" customWidth="1"/>
    <col min="2569" max="2569" width="16.1640625" style="96" bestFit="1" customWidth="1"/>
    <col min="2570" max="2570" width="17.33203125" style="96" bestFit="1" customWidth="1"/>
    <col min="2571" max="2571" width="17.6640625" style="96" bestFit="1" customWidth="1"/>
    <col min="2572" max="2572" width="17.83203125" style="96" bestFit="1" customWidth="1"/>
    <col min="2573" max="2573" width="17.5" style="96" bestFit="1" customWidth="1"/>
    <col min="2574" max="2574" width="18.6640625" style="96" bestFit="1" customWidth="1"/>
    <col min="2575" max="2575" width="19.5" style="96" bestFit="1" customWidth="1"/>
    <col min="2576" max="2576" width="19.33203125" style="96" bestFit="1" customWidth="1"/>
    <col min="2577" max="2816" width="10.33203125" style="96"/>
    <col min="2817" max="2817" width="11.83203125" style="96" customWidth="1"/>
    <col min="2818" max="2820" width="9.6640625" style="96" customWidth="1"/>
    <col min="2821" max="2821" width="12" style="96" customWidth="1"/>
    <col min="2822" max="2822" width="0" style="96" hidden="1" customWidth="1"/>
    <col min="2823" max="2823" width="14.6640625" style="96" bestFit="1" customWidth="1"/>
    <col min="2824" max="2824" width="15.5" style="96" bestFit="1" customWidth="1"/>
    <col min="2825" max="2825" width="16.1640625" style="96" bestFit="1" customWidth="1"/>
    <col min="2826" max="2826" width="17.33203125" style="96" bestFit="1" customWidth="1"/>
    <col min="2827" max="2827" width="17.6640625" style="96" bestFit="1" customWidth="1"/>
    <col min="2828" max="2828" width="17.83203125" style="96" bestFit="1" customWidth="1"/>
    <col min="2829" max="2829" width="17.5" style="96" bestFit="1" customWidth="1"/>
    <col min="2830" max="2830" width="18.6640625" style="96" bestFit="1" customWidth="1"/>
    <col min="2831" max="2831" width="19.5" style="96" bestFit="1" customWidth="1"/>
    <col min="2832" max="2832" width="19.33203125" style="96" bestFit="1" customWidth="1"/>
    <col min="2833" max="3072" width="10.33203125" style="96"/>
    <col min="3073" max="3073" width="11.83203125" style="96" customWidth="1"/>
    <col min="3074" max="3076" width="9.6640625" style="96" customWidth="1"/>
    <col min="3077" max="3077" width="12" style="96" customWidth="1"/>
    <col min="3078" max="3078" width="0" style="96" hidden="1" customWidth="1"/>
    <col min="3079" max="3079" width="14.6640625" style="96" bestFit="1" customWidth="1"/>
    <col min="3080" max="3080" width="15.5" style="96" bestFit="1" customWidth="1"/>
    <col min="3081" max="3081" width="16.1640625" style="96" bestFit="1" customWidth="1"/>
    <col min="3082" max="3082" width="17.33203125" style="96" bestFit="1" customWidth="1"/>
    <col min="3083" max="3083" width="17.6640625" style="96" bestFit="1" customWidth="1"/>
    <col min="3084" max="3084" width="17.83203125" style="96" bestFit="1" customWidth="1"/>
    <col min="3085" max="3085" width="17.5" style="96" bestFit="1" customWidth="1"/>
    <col min="3086" max="3086" width="18.6640625" style="96" bestFit="1" customWidth="1"/>
    <col min="3087" max="3087" width="19.5" style="96" bestFit="1" customWidth="1"/>
    <col min="3088" max="3088" width="19.33203125" style="96" bestFit="1" customWidth="1"/>
    <col min="3089" max="3328" width="10.33203125" style="96"/>
    <col min="3329" max="3329" width="11.83203125" style="96" customWidth="1"/>
    <col min="3330" max="3332" width="9.6640625" style="96" customWidth="1"/>
    <col min="3333" max="3333" width="12" style="96" customWidth="1"/>
    <col min="3334" max="3334" width="0" style="96" hidden="1" customWidth="1"/>
    <col min="3335" max="3335" width="14.6640625" style="96" bestFit="1" customWidth="1"/>
    <col min="3336" max="3336" width="15.5" style="96" bestFit="1" customWidth="1"/>
    <col min="3337" max="3337" width="16.1640625" style="96" bestFit="1" customWidth="1"/>
    <col min="3338" max="3338" width="17.33203125" style="96" bestFit="1" customWidth="1"/>
    <col min="3339" max="3339" width="17.6640625" style="96" bestFit="1" customWidth="1"/>
    <col min="3340" max="3340" width="17.83203125" style="96" bestFit="1" customWidth="1"/>
    <col min="3341" max="3341" width="17.5" style="96" bestFit="1" customWidth="1"/>
    <col min="3342" max="3342" width="18.6640625" style="96" bestFit="1" customWidth="1"/>
    <col min="3343" max="3343" width="19.5" style="96" bestFit="1" customWidth="1"/>
    <col min="3344" max="3344" width="19.33203125" style="96" bestFit="1" customWidth="1"/>
    <col min="3345" max="3584" width="10.33203125" style="96"/>
    <col min="3585" max="3585" width="11.83203125" style="96" customWidth="1"/>
    <col min="3586" max="3588" width="9.6640625" style="96" customWidth="1"/>
    <col min="3589" max="3589" width="12" style="96" customWidth="1"/>
    <col min="3590" max="3590" width="0" style="96" hidden="1" customWidth="1"/>
    <col min="3591" max="3591" width="14.6640625" style="96" bestFit="1" customWidth="1"/>
    <col min="3592" max="3592" width="15.5" style="96" bestFit="1" customWidth="1"/>
    <col min="3593" max="3593" width="16.1640625" style="96" bestFit="1" customWidth="1"/>
    <col min="3594" max="3594" width="17.33203125" style="96" bestFit="1" customWidth="1"/>
    <col min="3595" max="3595" width="17.6640625" style="96" bestFit="1" customWidth="1"/>
    <col min="3596" max="3596" width="17.83203125" style="96" bestFit="1" customWidth="1"/>
    <col min="3597" max="3597" width="17.5" style="96" bestFit="1" customWidth="1"/>
    <col min="3598" max="3598" width="18.6640625" style="96" bestFit="1" customWidth="1"/>
    <col min="3599" max="3599" width="19.5" style="96" bestFit="1" customWidth="1"/>
    <col min="3600" max="3600" width="19.33203125" style="96" bestFit="1" customWidth="1"/>
    <col min="3601" max="3840" width="10.33203125" style="96"/>
    <col min="3841" max="3841" width="11.83203125" style="96" customWidth="1"/>
    <col min="3842" max="3844" width="9.6640625" style="96" customWidth="1"/>
    <col min="3845" max="3845" width="12" style="96" customWidth="1"/>
    <col min="3846" max="3846" width="0" style="96" hidden="1" customWidth="1"/>
    <col min="3847" max="3847" width="14.6640625" style="96" bestFit="1" customWidth="1"/>
    <col min="3848" max="3848" width="15.5" style="96" bestFit="1" customWidth="1"/>
    <col min="3849" max="3849" width="16.1640625" style="96" bestFit="1" customWidth="1"/>
    <col min="3850" max="3850" width="17.33203125" style="96" bestFit="1" customWidth="1"/>
    <col min="3851" max="3851" width="17.6640625" style="96" bestFit="1" customWidth="1"/>
    <col min="3852" max="3852" width="17.83203125" style="96" bestFit="1" customWidth="1"/>
    <col min="3853" max="3853" width="17.5" style="96" bestFit="1" customWidth="1"/>
    <col min="3854" max="3854" width="18.6640625" style="96" bestFit="1" customWidth="1"/>
    <col min="3855" max="3855" width="19.5" style="96" bestFit="1" customWidth="1"/>
    <col min="3856" max="3856" width="19.33203125" style="96" bestFit="1" customWidth="1"/>
    <col min="3857" max="4096" width="10.33203125" style="96"/>
    <col min="4097" max="4097" width="11.83203125" style="96" customWidth="1"/>
    <col min="4098" max="4100" width="9.6640625" style="96" customWidth="1"/>
    <col min="4101" max="4101" width="12" style="96" customWidth="1"/>
    <col min="4102" max="4102" width="0" style="96" hidden="1" customWidth="1"/>
    <col min="4103" max="4103" width="14.6640625" style="96" bestFit="1" customWidth="1"/>
    <col min="4104" max="4104" width="15.5" style="96" bestFit="1" customWidth="1"/>
    <col min="4105" max="4105" width="16.1640625" style="96" bestFit="1" customWidth="1"/>
    <col min="4106" max="4106" width="17.33203125" style="96" bestFit="1" customWidth="1"/>
    <col min="4107" max="4107" width="17.6640625" style="96" bestFit="1" customWidth="1"/>
    <col min="4108" max="4108" width="17.83203125" style="96" bestFit="1" customWidth="1"/>
    <col min="4109" max="4109" width="17.5" style="96" bestFit="1" customWidth="1"/>
    <col min="4110" max="4110" width="18.6640625" style="96" bestFit="1" customWidth="1"/>
    <col min="4111" max="4111" width="19.5" style="96" bestFit="1" customWidth="1"/>
    <col min="4112" max="4112" width="19.33203125" style="96" bestFit="1" customWidth="1"/>
    <col min="4113" max="4352" width="10.33203125" style="96"/>
    <col min="4353" max="4353" width="11.83203125" style="96" customWidth="1"/>
    <col min="4354" max="4356" width="9.6640625" style="96" customWidth="1"/>
    <col min="4357" max="4357" width="12" style="96" customWidth="1"/>
    <col min="4358" max="4358" width="0" style="96" hidden="1" customWidth="1"/>
    <col min="4359" max="4359" width="14.6640625" style="96" bestFit="1" customWidth="1"/>
    <col min="4360" max="4360" width="15.5" style="96" bestFit="1" customWidth="1"/>
    <col min="4361" max="4361" width="16.1640625" style="96" bestFit="1" customWidth="1"/>
    <col min="4362" max="4362" width="17.33203125" style="96" bestFit="1" customWidth="1"/>
    <col min="4363" max="4363" width="17.6640625" style="96" bestFit="1" customWidth="1"/>
    <col min="4364" max="4364" width="17.83203125" style="96" bestFit="1" customWidth="1"/>
    <col min="4365" max="4365" width="17.5" style="96" bestFit="1" customWidth="1"/>
    <col min="4366" max="4366" width="18.6640625" style="96" bestFit="1" customWidth="1"/>
    <col min="4367" max="4367" width="19.5" style="96" bestFit="1" customWidth="1"/>
    <col min="4368" max="4368" width="19.33203125" style="96" bestFit="1" customWidth="1"/>
    <col min="4369" max="4608" width="10.33203125" style="96"/>
    <col min="4609" max="4609" width="11.83203125" style="96" customWidth="1"/>
    <col min="4610" max="4612" width="9.6640625" style="96" customWidth="1"/>
    <col min="4613" max="4613" width="12" style="96" customWidth="1"/>
    <col min="4614" max="4614" width="0" style="96" hidden="1" customWidth="1"/>
    <col min="4615" max="4615" width="14.6640625" style="96" bestFit="1" customWidth="1"/>
    <col min="4616" max="4616" width="15.5" style="96" bestFit="1" customWidth="1"/>
    <col min="4617" max="4617" width="16.1640625" style="96" bestFit="1" customWidth="1"/>
    <col min="4618" max="4618" width="17.33203125" style="96" bestFit="1" customWidth="1"/>
    <col min="4619" max="4619" width="17.6640625" style="96" bestFit="1" customWidth="1"/>
    <col min="4620" max="4620" width="17.83203125" style="96" bestFit="1" customWidth="1"/>
    <col min="4621" max="4621" width="17.5" style="96" bestFit="1" customWidth="1"/>
    <col min="4622" max="4622" width="18.6640625" style="96" bestFit="1" customWidth="1"/>
    <col min="4623" max="4623" width="19.5" style="96" bestFit="1" customWidth="1"/>
    <col min="4624" max="4624" width="19.33203125" style="96" bestFit="1" customWidth="1"/>
    <col min="4625" max="4864" width="10.33203125" style="96"/>
    <col min="4865" max="4865" width="11.83203125" style="96" customWidth="1"/>
    <col min="4866" max="4868" width="9.6640625" style="96" customWidth="1"/>
    <col min="4869" max="4869" width="12" style="96" customWidth="1"/>
    <col min="4870" max="4870" width="0" style="96" hidden="1" customWidth="1"/>
    <col min="4871" max="4871" width="14.6640625" style="96" bestFit="1" customWidth="1"/>
    <col min="4872" max="4872" width="15.5" style="96" bestFit="1" customWidth="1"/>
    <col min="4873" max="4873" width="16.1640625" style="96" bestFit="1" customWidth="1"/>
    <col min="4874" max="4874" width="17.33203125" style="96" bestFit="1" customWidth="1"/>
    <col min="4875" max="4875" width="17.6640625" style="96" bestFit="1" customWidth="1"/>
    <col min="4876" max="4876" width="17.83203125" style="96" bestFit="1" customWidth="1"/>
    <col min="4877" max="4877" width="17.5" style="96" bestFit="1" customWidth="1"/>
    <col min="4878" max="4878" width="18.6640625" style="96" bestFit="1" customWidth="1"/>
    <col min="4879" max="4879" width="19.5" style="96" bestFit="1" customWidth="1"/>
    <col min="4880" max="4880" width="19.33203125" style="96" bestFit="1" customWidth="1"/>
    <col min="4881" max="5120" width="10.33203125" style="96"/>
    <col min="5121" max="5121" width="11.83203125" style="96" customWidth="1"/>
    <col min="5122" max="5124" width="9.6640625" style="96" customWidth="1"/>
    <col min="5125" max="5125" width="12" style="96" customWidth="1"/>
    <col min="5126" max="5126" width="0" style="96" hidden="1" customWidth="1"/>
    <col min="5127" max="5127" width="14.6640625" style="96" bestFit="1" customWidth="1"/>
    <col min="5128" max="5128" width="15.5" style="96" bestFit="1" customWidth="1"/>
    <col min="5129" max="5129" width="16.1640625" style="96" bestFit="1" customWidth="1"/>
    <col min="5130" max="5130" width="17.33203125" style="96" bestFit="1" customWidth="1"/>
    <col min="5131" max="5131" width="17.6640625" style="96" bestFit="1" customWidth="1"/>
    <col min="5132" max="5132" width="17.83203125" style="96" bestFit="1" customWidth="1"/>
    <col min="5133" max="5133" width="17.5" style="96" bestFit="1" customWidth="1"/>
    <col min="5134" max="5134" width="18.6640625" style="96" bestFit="1" customWidth="1"/>
    <col min="5135" max="5135" width="19.5" style="96" bestFit="1" customWidth="1"/>
    <col min="5136" max="5136" width="19.33203125" style="96" bestFit="1" customWidth="1"/>
    <col min="5137" max="5376" width="10.33203125" style="96"/>
    <col min="5377" max="5377" width="11.83203125" style="96" customWidth="1"/>
    <col min="5378" max="5380" width="9.6640625" style="96" customWidth="1"/>
    <col min="5381" max="5381" width="12" style="96" customWidth="1"/>
    <col min="5382" max="5382" width="0" style="96" hidden="1" customWidth="1"/>
    <col min="5383" max="5383" width="14.6640625" style="96" bestFit="1" customWidth="1"/>
    <col min="5384" max="5384" width="15.5" style="96" bestFit="1" customWidth="1"/>
    <col min="5385" max="5385" width="16.1640625" style="96" bestFit="1" customWidth="1"/>
    <col min="5386" max="5386" width="17.33203125" style="96" bestFit="1" customWidth="1"/>
    <col min="5387" max="5387" width="17.6640625" style="96" bestFit="1" customWidth="1"/>
    <col min="5388" max="5388" width="17.83203125" style="96" bestFit="1" customWidth="1"/>
    <col min="5389" max="5389" width="17.5" style="96" bestFit="1" customWidth="1"/>
    <col min="5390" max="5390" width="18.6640625" style="96" bestFit="1" customWidth="1"/>
    <col min="5391" max="5391" width="19.5" style="96" bestFit="1" customWidth="1"/>
    <col min="5392" max="5392" width="19.33203125" style="96" bestFit="1" customWidth="1"/>
    <col min="5393" max="5632" width="10.33203125" style="96"/>
    <col min="5633" max="5633" width="11.83203125" style="96" customWidth="1"/>
    <col min="5634" max="5636" width="9.6640625" style="96" customWidth="1"/>
    <col min="5637" max="5637" width="12" style="96" customWidth="1"/>
    <col min="5638" max="5638" width="0" style="96" hidden="1" customWidth="1"/>
    <col min="5639" max="5639" width="14.6640625" style="96" bestFit="1" customWidth="1"/>
    <col min="5640" max="5640" width="15.5" style="96" bestFit="1" customWidth="1"/>
    <col min="5641" max="5641" width="16.1640625" style="96" bestFit="1" customWidth="1"/>
    <col min="5642" max="5642" width="17.33203125" style="96" bestFit="1" customWidth="1"/>
    <col min="5643" max="5643" width="17.6640625" style="96" bestFit="1" customWidth="1"/>
    <col min="5644" max="5644" width="17.83203125" style="96" bestFit="1" customWidth="1"/>
    <col min="5645" max="5645" width="17.5" style="96" bestFit="1" customWidth="1"/>
    <col min="5646" max="5646" width="18.6640625" style="96" bestFit="1" customWidth="1"/>
    <col min="5647" max="5647" width="19.5" style="96" bestFit="1" customWidth="1"/>
    <col min="5648" max="5648" width="19.33203125" style="96" bestFit="1" customWidth="1"/>
    <col min="5649" max="5888" width="10.33203125" style="96"/>
    <col min="5889" max="5889" width="11.83203125" style="96" customWidth="1"/>
    <col min="5890" max="5892" width="9.6640625" style="96" customWidth="1"/>
    <col min="5893" max="5893" width="12" style="96" customWidth="1"/>
    <col min="5894" max="5894" width="0" style="96" hidden="1" customWidth="1"/>
    <col min="5895" max="5895" width="14.6640625" style="96" bestFit="1" customWidth="1"/>
    <col min="5896" max="5896" width="15.5" style="96" bestFit="1" customWidth="1"/>
    <col min="5897" max="5897" width="16.1640625" style="96" bestFit="1" customWidth="1"/>
    <col min="5898" max="5898" width="17.33203125" style="96" bestFit="1" customWidth="1"/>
    <col min="5899" max="5899" width="17.6640625" style="96" bestFit="1" customWidth="1"/>
    <col min="5900" max="5900" width="17.83203125" style="96" bestFit="1" customWidth="1"/>
    <col min="5901" max="5901" width="17.5" style="96" bestFit="1" customWidth="1"/>
    <col min="5902" max="5902" width="18.6640625" style="96" bestFit="1" customWidth="1"/>
    <col min="5903" max="5903" width="19.5" style="96" bestFit="1" customWidth="1"/>
    <col min="5904" max="5904" width="19.33203125" style="96" bestFit="1" customWidth="1"/>
    <col min="5905" max="6144" width="10.33203125" style="96"/>
    <col min="6145" max="6145" width="11.83203125" style="96" customWidth="1"/>
    <col min="6146" max="6148" width="9.6640625" style="96" customWidth="1"/>
    <col min="6149" max="6149" width="12" style="96" customWidth="1"/>
    <col min="6150" max="6150" width="0" style="96" hidden="1" customWidth="1"/>
    <col min="6151" max="6151" width="14.6640625" style="96" bestFit="1" customWidth="1"/>
    <col min="6152" max="6152" width="15.5" style="96" bestFit="1" customWidth="1"/>
    <col min="6153" max="6153" width="16.1640625" style="96" bestFit="1" customWidth="1"/>
    <col min="6154" max="6154" width="17.33203125" style="96" bestFit="1" customWidth="1"/>
    <col min="6155" max="6155" width="17.6640625" style="96" bestFit="1" customWidth="1"/>
    <col min="6156" max="6156" width="17.83203125" style="96" bestFit="1" customWidth="1"/>
    <col min="6157" max="6157" width="17.5" style="96" bestFit="1" customWidth="1"/>
    <col min="6158" max="6158" width="18.6640625" style="96" bestFit="1" customWidth="1"/>
    <col min="6159" max="6159" width="19.5" style="96" bestFit="1" customWidth="1"/>
    <col min="6160" max="6160" width="19.33203125" style="96" bestFit="1" customWidth="1"/>
    <col min="6161" max="6400" width="10.33203125" style="96"/>
    <col min="6401" max="6401" width="11.83203125" style="96" customWidth="1"/>
    <col min="6402" max="6404" width="9.6640625" style="96" customWidth="1"/>
    <col min="6405" max="6405" width="12" style="96" customWidth="1"/>
    <col min="6406" max="6406" width="0" style="96" hidden="1" customWidth="1"/>
    <col min="6407" max="6407" width="14.6640625" style="96" bestFit="1" customWidth="1"/>
    <col min="6408" max="6408" width="15.5" style="96" bestFit="1" customWidth="1"/>
    <col min="6409" max="6409" width="16.1640625" style="96" bestFit="1" customWidth="1"/>
    <col min="6410" max="6410" width="17.33203125" style="96" bestFit="1" customWidth="1"/>
    <col min="6411" max="6411" width="17.6640625" style="96" bestFit="1" customWidth="1"/>
    <col min="6412" max="6412" width="17.83203125" style="96" bestFit="1" customWidth="1"/>
    <col min="6413" max="6413" width="17.5" style="96" bestFit="1" customWidth="1"/>
    <col min="6414" max="6414" width="18.6640625" style="96" bestFit="1" customWidth="1"/>
    <col min="6415" max="6415" width="19.5" style="96" bestFit="1" customWidth="1"/>
    <col min="6416" max="6416" width="19.33203125" style="96" bestFit="1" customWidth="1"/>
    <col min="6417" max="6656" width="10.33203125" style="96"/>
    <col min="6657" max="6657" width="11.83203125" style="96" customWidth="1"/>
    <col min="6658" max="6660" width="9.6640625" style="96" customWidth="1"/>
    <col min="6661" max="6661" width="12" style="96" customWidth="1"/>
    <col min="6662" max="6662" width="0" style="96" hidden="1" customWidth="1"/>
    <col min="6663" max="6663" width="14.6640625" style="96" bestFit="1" customWidth="1"/>
    <col min="6664" max="6664" width="15.5" style="96" bestFit="1" customWidth="1"/>
    <col min="6665" max="6665" width="16.1640625" style="96" bestFit="1" customWidth="1"/>
    <col min="6666" max="6666" width="17.33203125" style="96" bestFit="1" customWidth="1"/>
    <col min="6667" max="6667" width="17.6640625" style="96" bestFit="1" customWidth="1"/>
    <col min="6668" max="6668" width="17.83203125" style="96" bestFit="1" customWidth="1"/>
    <col min="6669" max="6669" width="17.5" style="96" bestFit="1" customWidth="1"/>
    <col min="6670" max="6670" width="18.6640625" style="96" bestFit="1" customWidth="1"/>
    <col min="6671" max="6671" width="19.5" style="96" bestFit="1" customWidth="1"/>
    <col min="6672" max="6672" width="19.33203125" style="96" bestFit="1" customWidth="1"/>
    <col min="6673" max="6912" width="10.33203125" style="96"/>
    <col min="6913" max="6913" width="11.83203125" style="96" customWidth="1"/>
    <col min="6914" max="6916" width="9.6640625" style="96" customWidth="1"/>
    <col min="6917" max="6917" width="12" style="96" customWidth="1"/>
    <col min="6918" max="6918" width="0" style="96" hidden="1" customWidth="1"/>
    <col min="6919" max="6919" width="14.6640625" style="96" bestFit="1" customWidth="1"/>
    <col min="6920" max="6920" width="15.5" style="96" bestFit="1" customWidth="1"/>
    <col min="6921" max="6921" width="16.1640625" style="96" bestFit="1" customWidth="1"/>
    <col min="6922" max="6922" width="17.33203125" style="96" bestFit="1" customWidth="1"/>
    <col min="6923" max="6923" width="17.6640625" style="96" bestFit="1" customWidth="1"/>
    <col min="6924" max="6924" width="17.83203125" style="96" bestFit="1" customWidth="1"/>
    <col min="6925" max="6925" width="17.5" style="96" bestFit="1" customWidth="1"/>
    <col min="6926" max="6926" width="18.6640625" style="96" bestFit="1" customWidth="1"/>
    <col min="6927" max="6927" width="19.5" style="96" bestFit="1" customWidth="1"/>
    <col min="6928" max="6928" width="19.33203125" style="96" bestFit="1" customWidth="1"/>
    <col min="6929" max="7168" width="10.33203125" style="96"/>
    <col min="7169" max="7169" width="11.83203125" style="96" customWidth="1"/>
    <col min="7170" max="7172" width="9.6640625" style="96" customWidth="1"/>
    <col min="7173" max="7173" width="12" style="96" customWidth="1"/>
    <col min="7174" max="7174" width="0" style="96" hidden="1" customWidth="1"/>
    <col min="7175" max="7175" width="14.6640625" style="96" bestFit="1" customWidth="1"/>
    <col min="7176" max="7176" width="15.5" style="96" bestFit="1" customWidth="1"/>
    <col min="7177" max="7177" width="16.1640625" style="96" bestFit="1" customWidth="1"/>
    <col min="7178" max="7178" width="17.33203125" style="96" bestFit="1" customWidth="1"/>
    <col min="7179" max="7179" width="17.6640625" style="96" bestFit="1" customWidth="1"/>
    <col min="7180" max="7180" width="17.83203125" style="96" bestFit="1" customWidth="1"/>
    <col min="7181" max="7181" width="17.5" style="96" bestFit="1" customWidth="1"/>
    <col min="7182" max="7182" width="18.6640625" style="96" bestFit="1" customWidth="1"/>
    <col min="7183" max="7183" width="19.5" style="96" bestFit="1" customWidth="1"/>
    <col min="7184" max="7184" width="19.33203125" style="96" bestFit="1" customWidth="1"/>
    <col min="7185" max="7424" width="10.33203125" style="96"/>
    <col min="7425" max="7425" width="11.83203125" style="96" customWidth="1"/>
    <col min="7426" max="7428" width="9.6640625" style="96" customWidth="1"/>
    <col min="7429" max="7429" width="12" style="96" customWidth="1"/>
    <col min="7430" max="7430" width="0" style="96" hidden="1" customWidth="1"/>
    <col min="7431" max="7431" width="14.6640625" style="96" bestFit="1" customWidth="1"/>
    <col min="7432" max="7432" width="15.5" style="96" bestFit="1" customWidth="1"/>
    <col min="7433" max="7433" width="16.1640625" style="96" bestFit="1" customWidth="1"/>
    <col min="7434" max="7434" width="17.33203125" style="96" bestFit="1" customWidth="1"/>
    <col min="7435" max="7435" width="17.6640625" style="96" bestFit="1" customWidth="1"/>
    <col min="7436" max="7436" width="17.83203125" style="96" bestFit="1" customWidth="1"/>
    <col min="7437" max="7437" width="17.5" style="96" bestFit="1" customWidth="1"/>
    <col min="7438" max="7438" width="18.6640625" style="96" bestFit="1" customWidth="1"/>
    <col min="7439" max="7439" width="19.5" style="96" bestFit="1" customWidth="1"/>
    <col min="7440" max="7440" width="19.33203125" style="96" bestFit="1" customWidth="1"/>
    <col min="7441" max="7680" width="10.33203125" style="96"/>
    <col min="7681" max="7681" width="11.83203125" style="96" customWidth="1"/>
    <col min="7682" max="7684" width="9.6640625" style="96" customWidth="1"/>
    <col min="7685" max="7685" width="12" style="96" customWidth="1"/>
    <col min="7686" max="7686" width="0" style="96" hidden="1" customWidth="1"/>
    <col min="7687" max="7687" width="14.6640625" style="96" bestFit="1" customWidth="1"/>
    <col min="7688" max="7688" width="15.5" style="96" bestFit="1" customWidth="1"/>
    <col min="7689" max="7689" width="16.1640625" style="96" bestFit="1" customWidth="1"/>
    <col min="7690" max="7690" width="17.33203125" style="96" bestFit="1" customWidth="1"/>
    <col min="7691" max="7691" width="17.6640625" style="96" bestFit="1" customWidth="1"/>
    <col min="7692" max="7692" width="17.83203125" style="96" bestFit="1" customWidth="1"/>
    <col min="7693" max="7693" width="17.5" style="96" bestFit="1" customWidth="1"/>
    <col min="7694" max="7694" width="18.6640625" style="96" bestFit="1" customWidth="1"/>
    <col min="7695" max="7695" width="19.5" style="96" bestFit="1" customWidth="1"/>
    <col min="7696" max="7696" width="19.33203125" style="96" bestFit="1" customWidth="1"/>
    <col min="7697" max="7936" width="10.33203125" style="96"/>
    <col min="7937" max="7937" width="11.83203125" style="96" customWidth="1"/>
    <col min="7938" max="7940" width="9.6640625" style="96" customWidth="1"/>
    <col min="7941" max="7941" width="12" style="96" customWidth="1"/>
    <col min="7942" max="7942" width="0" style="96" hidden="1" customWidth="1"/>
    <col min="7943" max="7943" width="14.6640625" style="96" bestFit="1" customWidth="1"/>
    <col min="7944" max="7944" width="15.5" style="96" bestFit="1" customWidth="1"/>
    <col min="7945" max="7945" width="16.1640625" style="96" bestFit="1" customWidth="1"/>
    <col min="7946" max="7946" width="17.33203125" style="96" bestFit="1" customWidth="1"/>
    <col min="7947" max="7947" width="17.6640625" style="96" bestFit="1" customWidth="1"/>
    <col min="7948" max="7948" width="17.83203125" style="96" bestFit="1" customWidth="1"/>
    <col min="7949" max="7949" width="17.5" style="96" bestFit="1" customWidth="1"/>
    <col min="7950" max="7950" width="18.6640625" style="96" bestFit="1" customWidth="1"/>
    <col min="7951" max="7951" width="19.5" style="96" bestFit="1" customWidth="1"/>
    <col min="7952" max="7952" width="19.33203125" style="96" bestFit="1" customWidth="1"/>
    <col min="7953" max="8192" width="10.33203125" style="96"/>
    <col min="8193" max="8193" width="11.83203125" style="96" customWidth="1"/>
    <col min="8194" max="8196" width="9.6640625" style="96" customWidth="1"/>
    <col min="8197" max="8197" width="12" style="96" customWidth="1"/>
    <col min="8198" max="8198" width="0" style="96" hidden="1" customWidth="1"/>
    <col min="8199" max="8199" width="14.6640625" style="96" bestFit="1" customWidth="1"/>
    <col min="8200" max="8200" width="15.5" style="96" bestFit="1" customWidth="1"/>
    <col min="8201" max="8201" width="16.1640625" style="96" bestFit="1" customWidth="1"/>
    <col min="8202" max="8202" width="17.33203125" style="96" bestFit="1" customWidth="1"/>
    <col min="8203" max="8203" width="17.6640625" style="96" bestFit="1" customWidth="1"/>
    <col min="8204" max="8204" width="17.83203125" style="96" bestFit="1" customWidth="1"/>
    <col min="8205" max="8205" width="17.5" style="96" bestFit="1" customWidth="1"/>
    <col min="8206" max="8206" width="18.6640625" style="96" bestFit="1" customWidth="1"/>
    <col min="8207" max="8207" width="19.5" style="96" bestFit="1" customWidth="1"/>
    <col min="8208" max="8208" width="19.33203125" style="96" bestFit="1" customWidth="1"/>
    <col min="8209" max="8448" width="10.33203125" style="96"/>
    <col min="8449" max="8449" width="11.83203125" style="96" customWidth="1"/>
    <col min="8450" max="8452" width="9.6640625" style="96" customWidth="1"/>
    <col min="8453" max="8453" width="12" style="96" customWidth="1"/>
    <col min="8454" max="8454" width="0" style="96" hidden="1" customWidth="1"/>
    <col min="8455" max="8455" width="14.6640625" style="96" bestFit="1" customWidth="1"/>
    <col min="8456" max="8456" width="15.5" style="96" bestFit="1" customWidth="1"/>
    <col min="8457" max="8457" width="16.1640625" style="96" bestFit="1" customWidth="1"/>
    <col min="8458" max="8458" width="17.33203125" style="96" bestFit="1" customWidth="1"/>
    <col min="8459" max="8459" width="17.6640625" style="96" bestFit="1" customWidth="1"/>
    <col min="8460" max="8460" width="17.83203125" style="96" bestFit="1" customWidth="1"/>
    <col min="8461" max="8461" width="17.5" style="96" bestFit="1" customWidth="1"/>
    <col min="8462" max="8462" width="18.6640625" style="96" bestFit="1" customWidth="1"/>
    <col min="8463" max="8463" width="19.5" style="96" bestFit="1" customWidth="1"/>
    <col min="8464" max="8464" width="19.33203125" style="96" bestFit="1" customWidth="1"/>
    <col min="8465" max="8704" width="10.33203125" style="96"/>
    <col min="8705" max="8705" width="11.83203125" style="96" customWidth="1"/>
    <col min="8706" max="8708" width="9.6640625" style="96" customWidth="1"/>
    <col min="8709" max="8709" width="12" style="96" customWidth="1"/>
    <col min="8710" max="8710" width="0" style="96" hidden="1" customWidth="1"/>
    <col min="8711" max="8711" width="14.6640625" style="96" bestFit="1" customWidth="1"/>
    <col min="8712" max="8712" width="15.5" style="96" bestFit="1" customWidth="1"/>
    <col min="8713" max="8713" width="16.1640625" style="96" bestFit="1" customWidth="1"/>
    <col min="8714" max="8714" width="17.33203125" style="96" bestFit="1" customWidth="1"/>
    <col min="8715" max="8715" width="17.6640625" style="96" bestFit="1" customWidth="1"/>
    <col min="8716" max="8716" width="17.83203125" style="96" bestFit="1" customWidth="1"/>
    <col min="8717" max="8717" width="17.5" style="96" bestFit="1" customWidth="1"/>
    <col min="8718" max="8718" width="18.6640625" style="96" bestFit="1" customWidth="1"/>
    <col min="8719" max="8719" width="19.5" style="96" bestFit="1" customWidth="1"/>
    <col min="8720" max="8720" width="19.33203125" style="96" bestFit="1" customWidth="1"/>
    <col min="8721" max="8960" width="10.33203125" style="96"/>
    <col min="8961" max="8961" width="11.83203125" style="96" customWidth="1"/>
    <col min="8962" max="8964" width="9.6640625" style="96" customWidth="1"/>
    <col min="8965" max="8965" width="12" style="96" customWidth="1"/>
    <col min="8966" max="8966" width="0" style="96" hidden="1" customWidth="1"/>
    <col min="8967" max="8967" width="14.6640625" style="96" bestFit="1" customWidth="1"/>
    <col min="8968" max="8968" width="15.5" style="96" bestFit="1" customWidth="1"/>
    <col min="8969" max="8969" width="16.1640625" style="96" bestFit="1" customWidth="1"/>
    <col min="8970" max="8970" width="17.33203125" style="96" bestFit="1" customWidth="1"/>
    <col min="8971" max="8971" width="17.6640625" style="96" bestFit="1" customWidth="1"/>
    <col min="8972" max="8972" width="17.83203125" style="96" bestFit="1" customWidth="1"/>
    <col min="8973" max="8973" width="17.5" style="96" bestFit="1" customWidth="1"/>
    <col min="8974" max="8974" width="18.6640625" style="96" bestFit="1" customWidth="1"/>
    <col min="8975" max="8975" width="19.5" style="96" bestFit="1" customWidth="1"/>
    <col min="8976" max="8976" width="19.33203125" style="96" bestFit="1" customWidth="1"/>
    <col min="8977" max="9216" width="10.33203125" style="96"/>
    <col min="9217" max="9217" width="11.83203125" style="96" customWidth="1"/>
    <col min="9218" max="9220" width="9.6640625" style="96" customWidth="1"/>
    <col min="9221" max="9221" width="12" style="96" customWidth="1"/>
    <col min="9222" max="9222" width="0" style="96" hidden="1" customWidth="1"/>
    <col min="9223" max="9223" width="14.6640625" style="96" bestFit="1" customWidth="1"/>
    <col min="9224" max="9224" width="15.5" style="96" bestFit="1" customWidth="1"/>
    <col min="9225" max="9225" width="16.1640625" style="96" bestFit="1" customWidth="1"/>
    <col min="9226" max="9226" width="17.33203125" style="96" bestFit="1" customWidth="1"/>
    <col min="9227" max="9227" width="17.6640625" style="96" bestFit="1" customWidth="1"/>
    <col min="9228" max="9228" width="17.83203125" style="96" bestFit="1" customWidth="1"/>
    <col min="9229" max="9229" width="17.5" style="96" bestFit="1" customWidth="1"/>
    <col min="9230" max="9230" width="18.6640625" style="96" bestFit="1" customWidth="1"/>
    <col min="9231" max="9231" width="19.5" style="96" bestFit="1" customWidth="1"/>
    <col min="9232" max="9232" width="19.33203125" style="96" bestFit="1" customWidth="1"/>
    <col min="9233" max="9472" width="10.33203125" style="96"/>
    <col min="9473" max="9473" width="11.83203125" style="96" customWidth="1"/>
    <col min="9474" max="9476" width="9.6640625" style="96" customWidth="1"/>
    <col min="9477" max="9477" width="12" style="96" customWidth="1"/>
    <col min="9478" max="9478" width="0" style="96" hidden="1" customWidth="1"/>
    <col min="9479" max="9479" width="14.6640625" style="96" bestFit="1" customWidth="1"/>
    <col min="9480" max="9480" width="15.5" style="96" bestFit="1" customWidth="1"/>
    <col min="9481" max="9481" width="16.1640625" style="96" bestFit="1" customWidth="1"/>
    <col min="9482" max="9482" width="17.33203125" style="96" bestFit="1" customWidth="1"/>
    <col min="9483" max="9483" width="17.6640625" style="96" bestFit="1" customWidth="1"/>
    <col min="9484" max="9484" width="17.83203125" style="96" bestFit="1" customWidth="1"/>
    <col min="9485" max="9485" width="17.5" style="96" bestFit="1" customWidth="1"/>
    <col min="9486" max="9486" width="18.6640625" style="96" bestFit="1" customWidth="1"/>
    <col min="9487" max="9487" width="19.5" style="96" bestFit="1" customWidth="1"/>
    <col min="9488" max="9488" width="19.33203125" style="96" bestFit="1" customWidth="1"/>
    <col min="9489" max="9728" width="10.33203125" style="96"/>
    <col min="9729" max="9729" width="11.83203125" style="96" customWidth="1"/>
    <col min="9730" max="9732" width="9.6640625" style="96" customWidth="1"/>
    <col min="9733" max="9733" width="12" style="96" customWidth="1"/>
    <col min="9734" max="9734" width="0" style="96" hidden="1" customWidth="1"/>
    <col min="9735" max="9735" width="14.6640625" style="96" bestFit="1" customWidth="1"/>
    <col min="9736" max="9736" width="15.5" style="96" bestFit="1" customWidth="1"/>
    <col min="9737" max="9737" width="16.1640625" style="96" bestFit="1" customWidth="1"/>
    <col min="9738" max="9738" width="17.33203125" style="96" bestFit="1" customWidth="1"/>
    <col min="9739" max="9739" width="17.6640625" style="96" bestFit="1" customWidth="1"/>
    <col min="9740" max="9740" width="17.83203125" style="96" bestFit="1" customWidth="1"/>
    <col min="9741" max="9741" width="17.5" style="96" bestFit="1" customWidth="1"/>
    <col min="9742" max="9742" width="18.6640625" style="96" bestFit="1" customWidth="1"/>
    <col min="9743" max="9743" width="19.5" style="96" bestFit="1" customWidth="1"/>
    <col min="9744" max="9744" width="19.33203125" style="96" bestFit="1" customWidth="1"/>
    <col min="9745" max="9984" width="10.33203125" style="96"/>
    <col min="9985" max="9985" width="11.83203125" style="96" customWidth="1"/>
    <col min="9986" max="9988" width="9.6640625" style="96" customWidth="1"/>
    <col min="9989" max="9989" width="12" style="96" customWidth="1"/>
    <col min="9990" max="9990" width="0" style="96" hidden="1" customWidth="1"/>
    <col min="9991" max="9991" width="14.6640625" style="96" bestFit="1" customWidth="1"/>
    <col min="9992" max="9992" width="15.5" style="96" bestFit="1" customWidth="1"/>
    <col min="9993" max="9993" width="16.1640625" style="96" bestFit="1" customWidth="1"/>
    <col min="9994" max="9994" width="17.33203125" style="96" bestFit="1" customWidth="1"/>
    <col min="9995" max="9995" width="17.6640625" style="96" bestFit="1" customWidth="1"/>
    <col min="9996" max="9996" width="17.83203125" style="96" bestFit="1" customWidth="1"/>
    <col min="9997" max="9997" width="17.5" style="96" bestFit="1" customWidth="1"/>
    <col min="9998" max="9998" width="18.6640625" style="96" bestFit="1" customWidth="1"/>
    <col min="9999" max="9999" width="19.5" style="96" bestFit="1" customWidth="1"/>
    <col min="10000" max="10000" width="19.33203125" style="96" bestFit="1" customWidth="1"/>
    <col min="10001" max="10240" width="10.33203125" style="96"/>
    <col min="10241" max="10241" width="11.83203125" style="96" customWidth="1"/>
    <col min="10242" max="10244" width="9.6640625" style="96" customWidth="1"/>
    <col min="10245" max="10245" width="12" style="96" customWidth="1"/>
    <col min="10246" max="10246" width="0" style="96" hidden="1" customWidth="1"/>
    <col min="10247" max="10247" width="14.6640625" style="96" bestFit="1" customWidth="1"/>
    <col min="10248" max="10248" width="15.5" style="96" bestFit="1" customWidth="1"/>
    <col min="10249" max="10249" width="16.1640625" style="96" bestFit="1" customWidth="1"/>
    <col min="10250" max="10250" width="17.33203125" style="96" bestFit="1" customWidth="1"/>
    <col min="10251" max="10251" width="17.6640625" style="96" bestFit="1" customWidth="1"/>
    <col min="10252" max="10252" width="17.83203125" style="96" bestFit="1" customWidth="1"/>
    <col min="10253" max="10253" width="17.5" style="96" bestFit="1" customWidth="1"/>
    <col min="10254" max="10254" width="18.6640625" style="96" bestFit="1" customWidth="1"/>
    <col min="10255" max="10255" width="19.5" style="96" bestFit="1" customWidth="1"/>
    <col min="10256" max="10256" width="19.33203125" style="96" bestFit="1" customWidth="1"/>
    <col min="10257" max="10496" width="10.33203125" style="96"/>
    <col min="10497" max="10497" width="11.83203125" style="96" customWidth="1"/>
    <col min="10498" max="10500" width="9.6640625" style="96" customWidth="1"/>
    <col min="10501" max="10501" width="12" style="96" customWidth="1"/>
    <col min="10502" max="10502" width="0" style="96" hidden="1" customWidth="1"/>
    <col min="10503" max="10503" width="14.6640625" style="96" bestFit="1" customWidth="1"/>
    <col min="10504" max="10504" width="15.5" style="96" bestFit="1" customWidth="1"/>
    <col min="10505" max="10505" width="16.1640625" style="96" bestFit="1" customWidth="1"/>
    <col min="10506" max="10506" width="17.33203125" style="96" bestFit="1" customWidth="1"/>
    <col min="10507" max="10507" width="17.6640625" style="96" bestFit="1" customWidth="1"/>
    <col min="10508" max="10508" width="17.83203125" style="96" bestFit="1" customWidth="1"/>
    <col min="10509" max="10509" width="17.5" style="96" bestFit="1" customWidth="1"/>
    <col min="10510" max="10510" width="18.6640625" style="96" bestFit="1" customWidth="1"/>
    <col min="10511" max="10511" width="19.5" style="96" bestFit="1" customWidth="1"/>
    <col min="10512" max="10512" width="19.33203125" style="96" bestFit="1" customWidth="1"/>
    <col min="10513" max="10752" width="10.33203125" style="96"/>
    <col min="10753" max="10753" width="11.83203125" style="96" customWidth="1"/>
    <col min="10754" max="10756" width="9.6640625" style="96" customWidth="1"/>
    <col min="10757" max="10757" width="12" style="96" customWidth="1"/>
    <col min="10758" max="10758" width="0" style="96" hidden="1" customWidth="1"/>
    <col min="10759" max="10759" width="14.6640625" style="96" bestFit="1" customWidth="1"/>
    <col min="10760" max="10760" width="15.5" style="96" bestFit="1" customWidth="1"/>
    <col min="10761" max="10761" width="16.1640625" style="96" bestFit="1" customWidth="1"/>
    <col min="10762" max="10762" width="17.33203125" style="96" bestFit="1" customWidth="1"/>
    <col min="10763" max="10763" width="17.6640625" style="96" bestFit="1" customWidth="1"/>
    <col min="10764" max="10764" width="17.83203125" style="96" bestFit="1" customWidth="1"/>
    <col min="10765" max="10765" width="17.5" style="96" bestFit="1" customWidth="1"/>
    <col min="10766" max="10766" width="18.6640625" style="96" bestFit="1" customWidth="1"/>
    <col min="10767" max="10767" width="19.5" style="96" bestFit="1" customWidth="1"/>
    <col min="10768" max="10768" width="19.33203125" style="96" bestFit="1" customWidth="1"/>
    <col min="10769" max="11008" width="10.33203125" style="96"/>
    <col min="11009" max="11009" width="11.83203125" style="96" customWidth="1"/>
    <col min="11010" max="11012" width="9.6640625" style="96" customWidth="1"/>
    <col min="11013" max="11013" width="12" style="96" customWidth="1"/>
    <col min="11014" max="11014" width="0" style="96" hidden="1" customWidth="1"/>
    <col min="11015" max="11015" width="14.6640625" style="96" bestFit="1" customWidth="1"/>
    <col min="11016" max="11016" width="15.5" style="96" bestFit="1" customWidth="1"/>
    <col min="11017" max="11017" width="16.1640625" style="96" bestFit="1" customWidth="1"/>
    <col min="11018" max="11018" width="17.33203125" style="96" bestFit="1" customWidth="1"/>
    <col min="11019" max="11019" width="17.6640625" style="96" bestFit="1" customWidth="1"/>
    <col min="11020" max="11020" width="17.83203125" style="96" bestFit="1" customWidth="1"/>
    <col min="11021" max="11021" width="17.5" style="96" bestFit="1" customWidth="1"/>
    <col min="11022" max="11022" width="18.6640625" style="96" bestFit="1" customWidth="1"/>
    <col min="11023" max="11023" width="19.5" style="96" bestFit="1" customWidth="1"/>
    <col min="11024" max="11024" width="19.33203125" style="96" bestFit="1" customWidth="1"/>
    <col min="11025" max="11264" width="10.33203125" style="96"/>
    <col min="11265" max="11265" width="11.83203125" style="96" customWidth="1"/>
    <col min="11266" max="11268" width="9.6640625" style="96" customWidth="1"/>
    <col min="11269" max="11269" width="12" style="96" customWidth="1"/>
    <col min="11270" max="11270" width="0" style="96" hidden="1" customWidth="1"/>
    <col min="11271" max="11271" width="14.6640625" style="96" bestFit="1" customWidth="1"/>
    <col min="11272" max="11272" width="15.5" style="96" bestFit="1" customWidth="1"/>
    <col min="11273" max="11273" width="16.1640625" style="96" bestFit="1" customWidth="1"/>
    <col min="11274" max="11274" width="17.33203125" style="96" bestFit="1" customWidth="1"/>
    <col min="11275" max="11275" width="17.6640625" style="96" bestFit="1" customWidth="1"/>
    <col min="11276" max="11276" width="17.83203125" style="96" bestFit="1" customWidth="1"/>
    <col min="11277" max="11277" width="17.5" style="96" bestFit="1" customWidth="1"/>
    <col min="11278" max="11278" width="18.6640625" style="96" bestFit="1" customWidth="1"/>
    <col min="11279" max="11279" width="19.5" style="96" bestFit="1" customWidth="1"/>
    <col min="11280" max="11280" width="19.33203125" style="96" bestFit="1" customWidth="1"/>
    <col min="11281" max="11520" width="10.33203125" style="96"/>
    <col min="11521" max="11521" width="11.83203125" style="96" customWidth="1"/>
    <col min="11522" max="11524" width="9.6640625" style="96" customWidth="1"/>
    <col min="11525" max="11525" width="12" style="96" customWidth="1"/>
    <col min="11526" max="11526" width="0" style="96" hidden="1" customWidth="1"/>
    <col min="11527" max="11527" width="14.6640625" style="96" bestFit="1" customWidth="1"/>
    <col min="11528" max="11528" width="15.5" style="96" bestFit="1" customWidth="1"/>
    <col min="11529" max="11529" width="16.1640625" style="96" bestFit="1" customWidth="1"/>
    <col min="11530" max="11530" width="17.33203125" style="96" bestFit="1" customWidth="1"/>
    <col min="11531" max="11531" width="17.6640625" style="96" bestFit="1" customWidth="1"/>
    <col min="11532" max="11532" width="17.83203125" style="96" bestFit="1" customWidth="1"/>
    <col min="11533" max="11533" width="17.5" style="96" bestFit="1" customWidth="1"/>
    <col min="11534" max="11534" width="18.6640625" style="96" bestFit="1" customWidth="1"/>
    <col min="11535" max="11535" width="19.5" style="96" bestFit="1" customWidth="1"/>
    <col min="11536" max="11536" width="19.33203125" style="96" bestFit="1" customWidth="1"/>
    <col min="11537" max="11776" width="10.33203125" style="96"/>
    <col min="11777" max="11777" width="11.83203125" style="96" customWidth="1"/>
    <col min="11778" max="11780" width="9.6640625" style="96" customWidth="1"/>
    <col min="11781" max="11781" width="12" style="96" customWidth="1"/>
    <col min="11782" max="11782" width="0" style="96" hidden="1" customWidth="1"/>
    <col min="11783" max="11783" width="14.6640625" style="96" bestFit="1" customWidth="1"/>
    <col min="11784" max="11784" width="15.5" style="96" bestFit="1" customWidth="1"/>
    <col min="11785" max="11785" width="16.1640625" style="96" bestFit="1" customWidth="1"/>
    <col min="11786" max="11786" width="17.33203125" style="96" bestFit="1" customWidth="1"/>
    <col min="11787" max="11787" width="17.6640625" style="96" bestFit="1" customWidth="1"/>
    <col min="11788" max="11788" width="17.83203125" style="96" bestFit="1" customWidth="1"/>
    <col min="11789" max="11789" width="17.5" style="96" bestFit="1" customWidth="1"/>
    <col min="11790" max="11790" width="18.6640625" style="96" bestFit="1" customWidth="1"/>
    <col min="11791" max="11791" width="19.5" style="96" bestFit="1" customWidth="1"/>
    <col min="11792" max="11792" width="19.33203125" style="96" bestFit="1" customWidth="1"/>
    <col min="11793" max="12032" width="10.33203125" style="96"/>
    <col min="12033" max="12033" width="11.83203125" style="96" customWidth="1"/>
    <col min="12034" max="12036" width="9.6640625" style="96" customWidth="1"/>
    <col min="12037" max="12037" width="12" style="96" customWidth="1"/>
    <col min="12038" max="12038" width="0" style="96" hidden="1" customWidth="1"/>
    <col min="12039" max="12039" width="14.6640625" style="96" bestFit="1" customWidth="1"/>
    <col min="12040" max="12040" width="15.5" style="96" bestFit="1" customWidth="1"/>
    <col min="12041" max="12041" width="16.1640625" style="96" bestFit="1" customWidth="1"/>
    <col min="12042" max="12042" width="17.33203125" style="96" bestFit="1" customWidth="1"/>
    <col min="12043" max="12043" width="17.6640625" style="96" bestFit="1" customWidth="1"/>
    <col min="12044" max="12044" width="17.83203125" style="96" bestFit="1" customWidth="1"/>
    <col min="12045" max="12045" width="17.5" style="96" bestFit="1" customWidth="1"/>
    <col min="12046" max="12046" width="18.6640625" style="96" bestFit="1" customWidth="1"/>
    <col min="12047" max="12047" width="19.5" style="96" bestFit="1" customWidth="1"/>
    <col min="12048" max="12048" width="19.33203125" style="96" bestFit="1" customWidth="1"/>
    <col min="12049" max="12288" width="10.33203125" style="96"/>
    <col min="12289" max="12289" width="11.83203125" style="96" customWidth="1"/>
    <col min="12290" max="12292" width="9.6640625" style="96" customWidth="1"/>
    <col min="12293" max="12293" width="12" style="96" customWidth="1"/>
    <col min="12294" max="12294" width="0" style="96" hidden="1" customWidth="1"/>
    <col min="12295" max="12295" width="14.6640625" style="96" bestFit="1" customWidth="1"/>
    <col min="12296" max="12296" width="15.5" style="96" bestFit="1" customWidth="1"/>
    <col min="12297" max="12297" width="16.1640625" style="96" bestFit="1" customWidth="1"/>
    <col min="12298" max="12298" width="17.33203125" style="96" bestFit="1" customWidth="1"/>
    <col min="12299" max="12299" width="17.6640625" style="96" bestFit="1" customWidth="1"/>
    <col min="12300" max="12300" width="17.83203125" style="96" bestFit="1" customWidth="1"/>
    <col min="12301" max="12301" width="17.5" style="96" bestFit="1" customWidth="1"/>
    <col min="12302" max="12302" width="18.6640625" style="96" bestFit="1" customWidth="1"/>
    <col min="12303" max="12303" width="19.5" style="96" bestFit="1" customWidth="1"/>
    <col min="12304" max="12304" width="19.33203125" style="96" bestFit="1" customWidth="1"/>
    <col min="12305" max="12544" width="10.33203125" style="96"/>
    <col min="12545" max="12545" width="11.83203125" style="96" customWidth="1"/>
    <col min="12546" max="12548" width="9.6640625" style="96" customWidth="1"/>
    <col min="12549" max="12549" width="12" style="96" customWidth="1"/>
    <col min="12550" max="12550" width="0" style="96" hidden="1" customWidth="1"/>
    <col min="12551" max="12551" width="14.6640625" style="96" bestFit="1" customWidth="1"/>
    <col min="12552" max="12552" width="15.5" style="96" bestFit="1" customWidth="1"/>
    <col min="12553" max="12553" width="16.1640625" style="96" bestFit="1" customWidth="1"/>
    <col min="12554" max="12554" width="17.33203125" style="96" bestFit="1" customWidth="1"/>
    <col min="12555" max="12555" width="17.6640625" style="96" bestFit="1" customWidth="1"/>
    <col min="12556" max="12556" width="17.83203125" style="96" bestFit="1" customWidth="1"/>
    <col min="12557" max="12557" width="17.5" style="96" bestFit="1" customWidth="1"/>
    <col min="12558" max="12558" width="18.6640625" style="96" bestFit="1" customWidth="1"/>
    <col min="12559" max="12559" width="19.5" style="96" bestFit="1" customWidth="1"/>
    <col min="12560" max="12560" width="19.33203125" style="96" bestFit="1" customWidth="1"/>
    <col min="12561" max="12800" width="10.33203125" style="96"/>
    <col min="12801" max="12801" width="11.83203125" style="96" customWidth="1"/>
    <col min="12802" max="12804" width="9.6640625" style="96" customWidth="1"/>
    <col min="12805" max="12805" width="12" style="96" customWidth="1"/>
    <col min="12806" max="12806" width="0" style="96" hidden="1" customWidth="1"/>
    <col min="12807" max="12807" width="14.6640625" style="96" bestFit="1" customWidth="1"/>
    <col min="12808" max="12808" width="15.5" style="96" bestFit="1" customWidth="1"/>
    <col min="12809" max="12809" width="16.1640625" style="96" bestFit="1" customWidth="1"/>
    <col min="12810" max="12810" width="17.33203125" style="96" bestFit="1" customWidth="1"/>
    <col min="12811" max="12811" width="17.6640625" style="96" bestFit="1" customWidth="1"/>
    <col min="12812" max="12812" width="17.83203125" style="96" bestFit="1" customWidth="1"/>
    <col min="12813" max="12813" width="17.5" style="96" bestFit="1" customWidth="1"/>
    <col min="12814" max="12814" width="18.6640625" style="96" bestFit="1" customWidth="1"/>
    <col min="12815" max="12815" width="19.5" style="96" bestFit="1" customWidth="1"/>
    <col min="12816" max="12816" width="19.33203125" style="96" bestFit="1" customWidth="1"/>
    <col min="12817" max="13056" width="10.33203125" style="96"/>
    <col min="13057" max="13057" width="11.83203125" style="96" customWidth="1"/>
    <col min="13058" max="13060" width="9.6640625" style="96" customWidth="1"/>
    <col min="13061" max="13061" width="12" style="96" customWidth="1"/>
    <col min="13062" max="13062" width="0" style="96" hidden="1" customWidth="1"/>
    <col min="13063" max="13063" width="14.6640625" style="96" bestFit="1" customWidth="1"/>
    <col min="13064" max="13064" width="15.5" style="96" bestFit="1" customWidth="1"/>
    <col min="13065" max="13065" width="16.1640625" style="96" bestFit="1" customWidth="1"/>
    <col min="13066" max="13066" width="17.33203125" style="96" bestFit="1" customWidth="1"/>
    <col min="13067" max="13067" width="17.6640625" style="96" bestFit="1" customWidth="1"/>
    <col min="13068" max="13068" width="17.83203125" style="96" bestFit="1" customWidth="1"/>
    <col min="13069" max="13069" width="17.5" style="96" bestFit="1" customWidth="1"/>
    <col min="13070" max="13070" width="18.6640625" style="96" bestFit="1" customWidth="1"/>
    <col min="13071" max="13071" width="19.5" style="96" bestFit="1" customWidth="1"/>
    <col min="13072" max="13072" width="19.33203125" style="96" bestFit="1" customWidth="1"/>
    <col min="13073" max="13312" width="10.33203125" style="96"/>
    <col min="13313" max="13313" width="11.83203125" style="96" customWidth="1"/>
    <col min="13314" max="13316" width="9.6640625" style="96" customWidth="1"/>
    <col min="13317" max="13317" width="12" style="96" customWidth="1"/>
    <col min="13318" max="13318" width="0" style="96" hidden="1" customWidth="1"/>
    <col min="13319" max="13319" width="14.6640625" style="96" bestFit="1" customWidth="1"/>
    <col min="13320" max="13320" width="15.5" style="96" bestFit="1" customWidth="1"/>
    <col min="13321" max="13321" width="16.1640625" style="96" bestFit="1" customWidth="1"/>
    <col min="13322" max="13322" width="17.33203125" style="96" bestFit="1" customWidth="1"/>
    <col min="13323" max="13323" width="17.6640625" style="96" bestFit="1" customWidth="1"/>
    <col min="13324" max="13324" width="17.83203125" style="96" bestFit="1" customWidth="1"/>
    <col min="13325" max="13325" width="17.5" style="96" bestFit="1" customWidth="1"/>
    <col min="13326" max="13326" width="18.6640625" style="96" bestFit="1" customWidth="1"/>
    <col min="13327" max="13327" width="19.5" style="96" bestFit="1" customWidth="1"/>
    <col min="13328" max="13328" width="19.33203125" style="96" bestFit="1" customWidth="1"/>
    <col min="13329" max="13568" width="10.33203125" style="96"/>
    <col min="13569" max="13569" width="11.83203125" style="96" customWidth="1"/>
    <col min="13570" max="13572" width="9.6640625" style="96" customWidth="1"/>
    <col min="13573" max="13573" width="12" style="96" customWidth="1"/>
    <col min="13574" max="13574" width="0" style="96" hidden="1" customWidth="1"/>
    <col min="13575" max="13575" width="14.6640625" style="96" bestFit="1" customWidth="1"/>
    <col min="13576" max="13576" width="15.5" style="96" bestFit="1" customWidth="1"/>
    <col min="13577" max="13577" width="16.1640625" style="96" bestFit="1" customWidth="1"/>
    <col min="13578" max="13578" width="17.33203125" style="96" bestFit="1" customWidth="1"/>
    <col min="13579" max="13579" width="17.6640625" style="96" bestFit="1" customWidth="1"/>
    <col min="13580" max="13580" width="17.83203125" style="96" bestFit="1" customWidth="1"/>
    <col min="13581" max="13581" width="17.5" style="96" bestFit="1" customWidth="1"/>
    <col min="13582" max="13582" width="18.6640625" style="96" bestFit="1" customWidth="1"/>
    <col min="13583" max="13583" width="19.5" style="96" bestFit="1" customWidth="1"/>
    <col min="13584" max="13584" width="19.33203125" style="96" bestFit="1" customWidth="1"/>
    <col min="13585" max="13824" width="10.33203125" style="96"/>
    <col min="13825" max="13825" width="11.83203125" style="96" customWidth="1"/>
    <col min="13826" max="13828" width="9.6640625" style="96" customWidth="1"/>
    <col min="13829" max="13829" width="12" style="96" customWidth="1"/>
    <col min="13830" max="13830" width="0" style="96" hidden="1" customWidth="1"/>
    <col min="13831" max="13831" width="14.6640625" style="96" bestFit="1" customWidth="1"/>
    <col min="13832" max="13832" width="15.5" style="96" bestFit="1" customWidth="1"/>
    <col min="13833" max="13833" width="16.1640625" style="96" bestFit="1" customWidth="1"/>
    <col min="13834" max="13834" width="17.33203125" style="96" bestFit="1" customWidth="1"/>
    <col min="13835" max="13835" width="17.6640625" style="96" bestFit="1" customWidth="1"/>
    <col min="13836" max="13836" width="17.83203125" style="96" bestFit="1" customWidth="1"/>
    <col min="13837" max="13837" width="17.5" style="96" bestFit="1" customWidth="1"/>
    <col min="13838" max="13838" width="18.6640625" style="96" bestFit="1" customWidth="1"/>
    <col min="13839" max="13839" width="19.5" style="96" bestFit="1" customWidth="1"/>
    <col min="13840" max="13840" width="19.33203125" style="96" bestFit="1" customWidth="1"/>
    <col min="13841" max="14080" width="10.33203125" style="96"/>
    <col min="14081" max="14081" width="11.83203125" style="96" customWidth="1"/>
    <col min="14082" max="14084" width="9.6640625" style="96" customWidth="1"/>
    <col min="14085" max="14085" width="12" style="96" customWidth="1"/>
    <col min="14086" max="14086" width="0" style="96" hidden="1" customWidth="1"/>
    <col min="14087" max="14087" width="14.6640625" style="96" bestFit="1" customWidth="1"/>
    <col min="14088" max="14088" width="15.5" style="96" bestFit="1" customWidth="1"/>
    <col min="14089" max="14089" width="16.1640625" style="96" bestFit="1" customWidth="1"/>
    <col min="14090" max="14090" width="17.33203125" style="96" bestFit="1" customWidth="1"/>
    <col min="14091" max="14091" width="17.6640625" style="96" bestFit="1" customWidth="1"/>
    <col min="14092" max="14092" width="17.83203125" style="96" bestFit="1" customWidth="1"/>
    <col min="14093" max="14093" width="17.5" style="96" bestFit="1" customWidth="1"/>
    <col min="14094" max="14094" width="18.6640625" style="96" bestFit="1" customWidth="1"/>
    <col min="14095" max="14095" width="19.5" style="96" bestFit="1" customWidth="1"/>
    <col min="14096" max="14096" width="19.33203125" style="96" bestFit="1" customWidth="1"/>
    <col min="14097" max="14336" width="10.33203125" style="96"/>
    <col min="14337" max="14337" width="11.83203125" style="96" customWidth="1"/>
    <col min="14338" max="14340" width="9.6640625" style="96" customWidth="1"/>
    <col min="14341" max="14341" width="12" style="96" customWidth="1"/>
    <col min="14342" max="14342" width="0" style="96" hidden="1" customWidth="1"/>
    <col min="14343" max="14343" width="14.6640625" style="96" bestFit="1" customWidth="1"/>
    <col min="14344" max="14344" width="15.5" style="96" bestFit="1" customWidth="1"/>
    <col min="14345" max="14345" width="16.1640625" style="96" bestFit="1" customWidth="1"/>
    <col min="14346" max="14346" width="17.33203125" style="96" bestFit="1" customWidth="1"/>
    <col min="14347" max="14347" width="17.6640625" style="96" bestFit="1" customWidth="1"/>
    <col min="14348" max="14348" width="17.83203125" style="96" bestFit="1" customWidth="1"/>
    <col min="14349" max="14349" width="17.5" style="96" bestFit="1" customWidth="1"/>
    <col min="14350" max="14350" width="18.6640625" style="96" bestFit="1" customWidth="1"/>
    <col min="14351" max="14351" width="19.5" style="96" bestFit="1" customWidth="1"/>
    <col min="14352" max="14352" width="19.33203125" style="96" bestFit="1" customWidth="1"/>
    <col min="14353" max="14592" width="10.33203125" style="96"/>
    <col min="14593" max="14593" width="11.83203125" style="96" customWidth="1"/>
    <col min="14594" max="14596" width="9.6640625" style="96" customWidth="1"/>
    <col min="14597" max="14597" width="12" style="96" customWidth="1"/>
    <col min="14598" max="14598" width="0" style="96" hidden="1" customWidth="1"/>
    <col min="14599" max="14599" width="14.6640625" style="96" bestFit="1" customWidth="1"/>
    <col min="14600" max="14600" width="15.5" style="96" bestFit="1" customWidth="1"/>
    <col min="14601" max="14601" width="16.1640625" style="96" bestFit="1" customWidth="1"/>
    <col min="14602" max="14602" width="17.33203125" style="96" bestFit="1" customWidth="1"/>
    <col min="14603" max="14603" width="17.6640625" style="96" bestFit="1" customWidth="1"/>
    <col min="14604" max="14604" width="17.83203125" style="96" bestFit="1" customWidth="1"/>
    <col min="14605" max="14605" width="17.5" style="96" bestFit="1" customWidth="1"/>
    <col min="14606" max="14606" width="18.6640625" style="96" bestFit="1" customWidth="1"/>
    <col min="14607" max="14607" width="19.5" style="96" bestFit="1" customWidth="1"/>
    <col min="14608" max="14608" width="19.33203125" style="96" bestFit="1" customWidth="1"/>
    <col min="14609" max="14848" width="10.33203125" style="96"/>
    <col min="14849" max="14849" width="11.83203125" style="96" customWidth="1"/>
    <col min="14850" max="14852" width="9.6640625" style="96" customWidth="1"/>
    <col min="14853" max="14853" width="12" style="96" customWidth="1"/>
    <col min="14854" max="14854" width="0" style="96" hidden="1" customWidth="1"/>
    <col min="14855" max="14855" width="14.6640625" style="96" bestFit="1" customWidth="1"/>
    <col min="14856" max="14856" width="15.5" style="96" bestFit="1" customWidth="1"/>
    <col min="14857" max="14857" width="16.1640625" style="96" bestFit="1" customWidth="1"/>
    <col min="14858" max="14858" width="17.33203125" style="96" bestFit="1" customWidth="1"/>
    <col min="14859" max="14859" width="17.6640625" style="96" bestFit="1" customWidth="1"/>
    <col min="14860" max="14860" width="17.83203125" style="96" bestFit="1" customWidth="1"/>
    <col min="14861" max="14861" width="17.5" style="96" bestFit="1" customWidth="1"/>
    <col min="14862" max="14862" width="18.6640625" style="96" bestFit="1" customWidth="1"/>
    <col min="14863" max="14863" width="19.5" style="96" bestFit="1" customWidth="1"/>
    <col min="14864" max="14864" width="19.33203125" style="96" bestFit="1" customWidth="1"/>
    <col min="14865" max="15104" width="10.33203125" style="96"/>
    <col min="15105" max="15105" width="11.83203125" style="96" customWidth="1"/>
    <col min="15106" max="15108" width="9.6640625" style="96" customWidth="1"/>
    <col min="15109" max="15109" width="12" style="96" customWidth="1"/>
    <col min="15110" max="15110" width="0" style="96" hidden="1" customWidth="1"/>
    <col min="15111" max="15111" width="14.6640625" style="96" bestFit="1" customWidth="1"/>
    <col min="15112" max="15112" width="15.5" style="96" bestFit="1" customWidth="1"/>
    <col min="15113" max="15113" width="16.1640625" style="96" bestFit="1" customWidth="1"/>
    <col min="15114" max="15114" width="17.33203125" style="96" bestFit="1" customWidth="1"/>
    <col min="15115" max="15115" width="17.6640625" style="96" bestFit="1" customWidth="1"/>
    <col min="15116" max="15116" width="17.83203125" style="96" bestFit="1" customWidth="1"/>
    <col min="15117" max="15117" width="17.5" style="96" bestFit="1" customWidth="1"/>
    <col min="15118" max="15118" width="18.6640625" style="96" bestFit="1" customWidth="1"/>
    <col min="15119" max="15119" width="19.5" style="96" bestFit="1" customWidth="1"/>
    <col min="15120" max="15120" width="19.33203125" style="96" bestFit="1" customWidth="1"/>
    <col min="15121" max="15360" width="10.33203125" style="96"/>
    <col min="15361" max="15361" width="11.83203125" style="96" customWidth="1"/>
    <col min="15362" max="15364" width="9.6640625" style="96" customWidth="1"/>
    <col min="15365" max="15365" width="12" style="96" customWidth="1"/>
    <col min="15366" max="15366" width="0" style="96" hidden="1" customWidth="1"/>
    <col min="15367" max="15367" width="14.6640625" style="96" bestFit="1" customWidth="1"/>
    <col min="15368" max="15368" width="15.5" style="96" bestFit="1" customWidth="1"/>
    <col min="15369" max="15369" width="16.1640625" style="96" bestFit="1" customWidth="1"/>
    <col min="15370" max="15370" width="17.33203125" style="96" bestFit="1" customWidth="1"/>
    <col min="15371" max="15371" width="17.6640625" style="96" bestFit="1" customWidth="1"/>
    <col min="15372" max="15372" width="17.83203125" style="96" bestFit="1" customWidth="1"/>
    <col min="15373" max="15373" width="17.5" style="96" bestFit="1" customWidth="1"/>
    <col min="15374" max="15374" width="18.6640625" style="96" bestFit="1" customWidth="1"/>
    <col min="15375" max="15375" width="19.5" style="96" bestFit="1" customWidth="1"/>
    <col min="15376" max="15376" width="19.33203125" style="96" bestFit="1" customWidth="1"/>
    <col min="15377" max="15616" width="10.33203125" style="96"/>
    <col min="15617" max="15617" width="11.83203125" style="96" customWidth="1"/>
    <col min="15618" max="15620" width="9.6640625" style="96" customWidth="1"/>
    <col min="15621" max="15621" width="12" style="96" customWidth="1"/>
    <col min="15622" max="15622" width="0" style="96" hidden="1" customWidth="1"/>
    <col min="15623" max="15623" width="14.6640625" style="96" bestFit="1" customWidth="1"/>
    <col min="15624" max="15624" width="15.5" style="96" bestFit="1" customWidth="1"/>
    <col min="15625" max="15625" width="16.1640625" style="96" bestFit="1" customWidth="1"/>
    <col min="15626" max="15626" width="17.33203125" style="96" bestFit="1" customWidth="1"/>
    <col min="15627" max="15627" width="17.6640625" style="96" bestFit="1" customWidth="1"/>
    <col min="15628" max="15628" width="17.83203125" style="96" bestFit="1" customWidth="1"/>
    <col min="15629" max="15629" width="17.5" style="96" bestFit="1" customWidth="1"/>
    <col min="15630" max="15630" width="18.6640625" style="96" bestFit="1" customWidth="1"/>
    <col min="15631" max="15631" width="19.5" style="96" bestFit="1" customWidth="1"/>
    <col min="15632" max="15632" width="19.33203125" style="96" bestFit="1" customWidth="1"/>
    <col min="15633" max="15872" width="10.33203125" style="96"/>
    <col min="15873" max="15873" width="11.83203125" style="96" customWidth="1"/>
    <col min="15874" max="15876" width="9.6640625" style="96" customWidth="1"/>
    <col min="15877" max="15877" width="12" style="96" customWidth="1"/>
    <col min="15878" max="15878" width="0" style="96" hidden="1" customWidth="1"/>
    <col min="15879" max="15879" width="14.6640625" style="96" bestFit="1" customWidth="1"/>
    <col min="15880" max="15880" width="15.5" style="96" bestFit="1" customWidth="1"/>
    <col min="15881" max="15881" width="16.1640625" style="96" bestFit="1" customWidth="1"/>
    <col min="15882" max="15882" width="17.33203125" style="96" bestFit="1" customWidth="1"/>
    <col min="15883" max="15883" width="17.6640625" style="96" bestFit="1" customWidth="1"/>
    <col min="15884" max="15884" width="17.83203125" style="96" bestFit="1" customWidth="1"/>
    <col min="15885" max="15885" width="17.5" style="96" bestFit="1" customWidth="1"/>
    <col min="15886" max="15886" width="18.6640625" style="96" bestFit="1" customWidth="1"/>
    <col min="15887" max="15887" width="19.5" style="96" bestFit="1" customWidth="1"/>
    <col min="15888" max="15888" width="19.33203125" style="96" bestFit="1" customWidth="1"/>
    <col min="15889" max="16128" width="10.33203125" style="96"/>
    <col min="16129" max="16129" width="11.83203125" style="96" customWidth="1"/>
    <col min="16130" max="16132" width="9.6640625" style="96" customWidth="1"/>
    <col min="16133" max="16133" width="12" style="96" customWidth="1"/>
    <col min="16134" max="16134" width="0" style="96" hidden="1" customWidth="1"/>
    <col min="16135" max="16135" width="14.6640625" style="96" bestFit="1" customWidth="1"/>
    <col min="16136" max="16136" width="15.5" style="96" bestFit="1" customWidth="1"/>
    <col min="16137" max="16137" width="16.1640625" style="96" bestFit="1" customWidth="1"/>
    <col min="16138" max="16138" width="17.33203125" style="96" bestFit="1" customWidth="1"/>
    <col min="16139" max="16139" width="17.6640625" style="96" bestFit="1" customWidth="1"/>
    <col min="16140" max="16140" width="17.83203125" style="96" bestFit="1" customWidth="1"/>
    <col min="16141" max="16141" width="17.5" style="96" bestFit="1" customWidth="1"/>
    <col min="16142" max="16142" width="18.6640625" style="96" bestFit="1" customWidth="1"/>
    <col min="16143" max="16143" width="19.5" style="96" bestFit="1" customWidth="1"/>
    <col min="16144" max="16144" width="19.33203125" style="96" bestFit="1" customWidth="1"/>
    <col min="16145" max="16384" width="10.33203125" style="96"/>
  </cols>
  <sheetData>
    <row r="1" spans="1:18" ht="13.5" x14ac:dyDescent="0.25">
      <c r="A1" s="93" t="s">
        <v>193</v>
      </c>
      <c r="B1" s="94"/>
      <c r="C1" s="94"/>
      <c r="D1" s="94"/>
      <c r="E1" s="94"/>
      <c r="F1" s="94"/>
      <c r="G1" s="95"/>
      <c r="M1" s="94"/>
      <c r="N1" s="94"/>
      <c r="O1" s="94"/>
      <c r="P1" s="94"/>
    </row>
    <row r="2" spans="1:18" ht="13.5" x14ac:dyDescent="0.25">
      <c r="A2" s="164" t="s">
        <v>194</v>
      </c>
      <c r="B2" s="164"/>
      <c r="C2" s="164"/>
      <c r="D2" s="164"/>
      <c r="E2" s="164"/>
      <c r="F2" s="164"/>
      <c r="G2" s="97"/>
      <c r="M2" s="94"/>
      <c r="N2" s="94"/>
      <c r="O2" s="94"/>
      <c r="P2" s="94"/>
    </row>
    <row r="3" spans="1:18" x14ac:dyDescent="0.2">
      <c r="A3" s="165" t="s">
        <v>195</v>
      </c>
      <c r="B3" s="165"/>
      <c r="C3" s="165"/>
      <c r="D3" s="165"/>
      <c r="E3" s="165"/>
      <c r="F3" s="165"/>
      <c r="G3" s="98">
        <v>940.20892500000002</v>
      </c>
      <c r="M3" s="94"/>
      <c r="N3" s="94"/>
      <c r="O3" s="94"/>
      <c r="P3" s="94"/>
    </row>
    <row r="4" spans="1:18" x14ac:dyDescent="0.2">
      <c r="A4" s="165" t="s">
        <v>196</v>
      </c>
      <c r="B4" s="165"/>
      <c r="C4" s="165"/>
      <c r="D4" s="165"/>
      <c r="E4" s="165"/>
      <c r="F4" s="165"/>
      <c r="G4" s="98">
        <v>980350.68</v>
      </c>
      <c r="M4" s="94"/>
      <c r="N4" s="94"/>
      <c r="O4" s="94"/>
      <c r="P4" s="94"/>
    </row>
    <row r="5" spans="1:18" x14ac:dyDescent="0.2">
      <c r="A5" s="165" t="s">
        <v>197</v>
      </c>
      <c r="B5" s="165"/>
      <c r="C5" s="165"/>
      <c r="D5" s="165"/>
      <c r="E5" s="165"/>
      <c r="F5" s="165"/>
      <c r="G5" s="99">
        <v>2.7</v>
      </c>
      <c r="M5" s="94"/>
      <c r="N5" s="94"/>
      <c r="O5" s="94"/>
      <c r="P5" s="94"/>
    </row>
    <row r="6" spans="1:18" x14ac:dyDescent="0.2">
      <c r="A6" s="94"/>
      <c r="B6" s="94"/>
      <c r="C6" s="94"/>
      <c r="D6" s="94"/>
      <c r="E6" s="94"/>
      <c r="F6" s="94"/>
      <c r="G6" s="94"/>
      <c r="H6" s="94"/>
      <c r="J6" s="94"/>
      <c r="K6" s="94"/>
      <c r="L6" s="94"/>
      <c r="M6" s="94"/>
      <c r="N6" s="94"/>
      <c r="O6" s="94"/>
      <c r="P6" s="94"/>
    </row>
    <row r="7" spans="1:18" x14ac:dyDescent="0.2">
      <c r="A7" s="100" t="s">
        <v>198</v>
      </c>
      <c r="B7" s="101" t="s">
        <v>199</v>
      </c>
      <c r="C7" s="100" t="s">
        <v>200</v>
      </c>
      <c r="D7" s="100" t="s">
        <v>201</v>
      </c>
      <c r="E7" s="101" t="s">
        <v>202</v>
      </c>
      <c r="F7" s="100" t="s">
        <v>203</v>
      </c>
      <c r="G7" s="100" t="s">
        <v>204</v>
      </c>
      <c r="H7" s="101" t="s">
        <v>205</v>
      </c>
      <c r="I7" s="101" t="s">
        <v>206</v>
      </c>
      <c r="J7" s="102" t="s">
        <v>207</v>
      </c>
      <c r="K7" s="101" t="s">
        <v>208</v>
      </c>
      <c r="L7" s="102" t="s">
        <v>209</v>
      </c>
      <c r="M7" s="101" t="s">
        <v>210</v>
      </c>
      <c r="N7" s="103" t="s">
        <v>211</v>
      </c>
      <c r="O7" s="104"/>
      <c r="P7" s="104"/>
      <c r="Q7" s="104"/>
      <c r="R7" s="105"/>
    </row>
    <row r="8" spans="1:18" x14ac:dyDescent="0.2">
      <c r="A8" s="106"/>
      <c r="B8" s="107"/>
      <c r="C8" s="108"/>
      <c r="D8" s="108"/>
      <c r="E8" s="109" t="s">
        <v>212</v>
      </c>
      <c r="F8" s="108" t="s">
        <v>213</v>
      </c>
      <c r="G8" s="106" t="s">
        <v>213</v>
      </c>
      <c r="H8" s="109" t="s">
        <v>214</v>
      </c>
      <c r="I8" s="110" t="s">
        <v>215</v>
      </c>
      <c r="J8" s="124" t="s">
        <v>215</v>
      </c>
      <c r="K8" s="109" t="s">
        <v>215</v>
      </c>
      <c r="L8" s="124" t="s">
        <v>215</v>
      </c>
      <c r="M8" s="109" t="s">
        <v>215</v>
      </c>
      <c r="N8" s="160" t="s">
        <v>216</v>
      </c>
      <c r="O8" s="161"/>
      <c r="P8" s="161"/>
      <c r="Q8" s="161"/>
      <c r="R8" s="111"/>
    </row>
    <row r="9" spans="1:18" x14ac:dyDescent="0.2">
      <c r="A9" s="106"/>
      <c r="B9" s="107"/>
      <c r="C9" s="108"/>
      <c r="D9" s="108"/>
      <c r="E9" s="112"/>
      <c r="F9" s="108"/>
      <c r="G9" s="106"/>
      <c r="H9" s="109"/>
      <c r="I9" s="113"/>
      <c r="J9" s="94"/>
      <c r="K9" s="112"/>
      <c r="L9" s="94"/>
      <c r="M9" s="112"/>
      <c r="N9" s="160" t="s">
        <v>217</v>
      </c>
      <c r="O9" s="161"/>
      <c r="P9" s="161"/>
      <c r="Q9" s="94"/>
      <c r="R9" s="111"/>
    </row>
    <row r="10" spans="1:18" ht="15.75" x14ac:dyDescent="0.2">
      <c r="A10" s="106">
        <v>0</v>
      </c>
      <c r="B10" s="114">
        <v>6</v>
      </c>
      <c r="C10" s="115">
        <v>38</v>
      </c>
      <c r="D10" s="115">
        <v>42.197600000000001</v>
      </c>
      <c r="E10" s="116">
        <f>($B10+($C10/60)+($D10/3600))*PI()/180</f>
        <v>0.11597808678685707</v>
      </c>
      <c r="F10" s="108">
        <v>0</v>
      </c>
      <c r="G10" s="117">
        <v>1700</v>
      </c>
      <c r="H10" s="118">
        <v>940.20892500000002</v>
      </c>
      <c r="I10" s="113">
        <f>$G$3-H10</f>
        <v>0</v>
      </c>
      <c r="J10" s="125">
        <f>I10+$G$4</f>
        <v>980350.68</v>
      </c>
      <c r="K10" s="119">
        <f t="shared" ref="K10:K28" si="0">978031.85*(1+(0.005278895*(SIN($E10))^2)+0.000023*(SIN(2*($E10)))^2)</f>
        <v>978102.17404118297</v>
      </c>
      <c r="L10" s="126">
        <f>J10-K10+(0.3086*$G10)</f>
        <v>2773.1259588170842</v>
      </c>
      <c r="M10" s="116">
        <f t="shared" ref="M10:M28" si="1">$L10-((0.04192)*$G$5*$G10)</f>
        <v>2580.7131588170841</v>
      </c>
      <c r="N10" s="160" t="s">
        <v>218</v>
      </c>
      <c r="O10" s="161"/>
      <c r="P10" s="161"/>
      <c r="Q10" s="161"/>
      <c r="R10" s="111"/>
    </row>
    <row r="11" spans="1:18" x14ac:dyDescent="0.2">
      <c r="A11" s="106">
        <v>5</v>
      </c>
      <c r="B11" s="114">
        <v>6</v>
      </c>
      <c r="C11" s="115">
        <v>37</v>
      </c>
      <c r="D11" s="115">
        <v>18.852499999999999</v>
      </c>
      <c r="E11" s="116">
        <f t="shared" ref="E11:E28" si="2">($B11+($C11/60)+($D11/3600))*PI()/180</f>
        <v>0.11557401833952265</v>
      </c>
      <c r="F11" s="108">
        <v>5</v>
      </c>
      <c r="G11" s="117">
        <v>1600</v>
      </c>
      <c r="H11" s="118">
        <v>938.26232166666671</v>
      </c>
      <c r="I11" s="113">
        <f t="shared" ref="I11:I28" si="3">$G$3-H11</f>
        <v>1.9466033333333144</v>
      </c>
      <c r="J11" s="125">
        <f t="shared" ref="J11:J28" si="4">I11+$G$4</f>
        <v>980352.6266033334</v>
      </c>
      <c r="K11" s="119">
        <f t="shared" si="0"/>
        <v>978101.68716683821</v>
      </c>
      <c r="L11" s="126">
        <f t="shared" ref="L11:L28" si="5">J11-K11+(0.3086*$G11)</f>
        <v>2744.6994364951879</v>
      </c>
      <c r="M11" s="116">
        <f t="shared" si="1"/>
        <v>2563.605036495188</v>
      </c>
      <c r="N11" s="160" t="s">
        <v>219</v>
      </c>
      <c r="O11" s="161"/>
      <c r="P11" s="161"/>
      <c r="Q11" s="161"/>
      <c r="R11" s="111"/>
    </row>
    <row r="12" spans="1:18" x14ac:dyDescent="0.2">
      <c r="A12" s="106">
        <v>10</v>
      </c>
      <c r="B12" s="114">
        <v>6</v>
      </c>
      <c r="C12" s="115">
        <v>36</v>
      </c>
      <c r="D12" s="115">
        <v>32.610700000000001</v>
      </c>
      <c r="E12" s="116">
        <f t="shared" si="2"/>
        <v>0.11534983176673133</v>
      </c>
      <c r="F12" s="108">
        <v>10</v>
      </c>
      <c r="G12" s="117">
        <v>1500</v>
      </c>
      <c r="H12" s="118">
        <v>936.25653538888866</v>
      </c>
      <c r="I12" s="113">
        <f t="shared" si="3"/>
        <v>3.9523896111113572</v>
      </c>
      <c r="J12" s="125">
        <f t="shared" si="4"/>
        <v>980354.63238961122</v>
      </c>
      <c r="K12" s="119">
        <f t="shared" si="0"/>
        <v>978101.41775678843</v>
      </c>
      <c r="L12" s="126">
        <f t="shared" si="5"/>
        <v>2716.1146328227828</v>
      </c>
      <c r="M12" s="116">
        <f t="shared" si="1"/>
        <v>2546.338632822783</v>
      </c>
      <c r="N12" s="120"/>
      <c r="O12" s="161" t="s">
        <v>220</v>
      </c>
      <c r="P12" s="161"/>
      <c r="Q12" s="94"/>
      <c r="R12" s="111"/>
    </row>
    <row r="13" spans="1:18" x14ac:dyDescent="0.2">
      <c r="A13" s="106">
        <v>15</v>
      </c>
      <c r="B13" s="114">
        <v>6</v>
      </c>
      <c r="C13" s="115">
        <v>35</v>
      </c>
      <c r="D13" s="115">
        <v>59.407200000000003</v>
      </c>
      <c r="E13" s="116">
        <f t="shared" si="2"/>
        <v>0.11518885665612413</v>
      </c>
      <c r="F13" s="108">
        <v>15</v>
      </c>
      <c r="G13" s="117">
        <v>1400</v>
      </c>
      <c r="H13" s="118">
        <v>934.52566638888891</v>
      </c>
      <c r="I13" s="113">
        <f t="shared" si="3"/>
        <v>5.6832586111111141</v>
      </c>
      <c r="J13" s="125">
        <f t="shared" si="4"/>
        <v>980356.36325861118</v>
      </c>
      <c r="K13" s="119">
        <f t="shared" si="0"/>
        <v>978101.22462599562</v>
      </c>
      <c r="L13" s="126">
        <f t="shared" si="5"/>
        <v>2687.1786326155625</v>
      </c>
      <c r="M13" s="116">
        <f t="shared" si="1"/>
        <v>2528.7210326155623</v>
      </c>
      <c r="N13" s="160" t="s">
        <v>221</v>
      </c>
      <c r="O13" s="161"/>
      <c r="P13" s="161"/>
      <c r="Q13" s="161"/>
      <c r="R13" s="162"/>
    </row>
    <row r="14" spans="1:18" ht="15.75" x14ac:dyDescent="0.2">
      <c r="A14" s="106">
        <v>20</v>
      </c>
      <c r="B14" s="114">
        <v>6</v>
      </c>
      <c r="C14" s="115">
        <v>35</v>
      </c>
      <c r="D14" s="115">
        <v>34.677300000000002</v>
      </c>
      <c r="E14" s="116">
        <f t="shared" si="2"/>
        <v>0.11506896271759942</v>
      </c>
      <c r="F14" s="108">
        <v>20</v>
      </c>
      <c r="G14" s="117">
        <v>1350</v>
      </c>
      <c r="H14" s="118">
        <v>932.54479505555571</v>
      </c>
      <c r="I14" s="113">
        <f t="shared" si="3"/>
        <v>7.6641299444443121</v>
      </c>
      <c r="J14" s="125">
        <f t="shared" si="4"/>
        <v>980358.34412994445</v>
      </c>
      <c r="K14" s="119">
        <f t="shared" si="0"/>
        <v>978101.0809545482</v>
      </c>
      <c r="L14" s="126">
        <f t="shared" si="5"/>
        <v>2673.8731753962488</v>
      </c>
      <c r="M14" s="116">
        <f t="shared" si="1"/>
        <v>2521.0747753962487</v>
      </c>
      <c r="N14" s="121"/>
      <c r="O14" s="163" t="s">
        <v>222</v>
      </c>
      <c r="P14" s="163"/>
      <c r="Q14" s="163"/>
      <c r="R14" s="122"/>
    </row>
    <row r="15" spans="1:18" x14ac:dyDescent="0.2">
      <c r="A15" s="106">
        <v>25</v>
      </c>
      <c r="B15" s="114">
        <v>6</v>
      </c>
      <c r="C15" s="115">
        <v>34</v>
      </c>
      <c r="D15" s="115">
        <v>40.387799999999999</v>
      </c>
      <c r="E15" s="116">
        <f t="shared" si="2"/>
        <v>0.11480575979419347</v>
      </c>
      <c r="F15" s="108">
        <v>21</v>
      </c>
      <c r="G15" s="117">
        <v>1300</v>
      </c>
      <c r="H15" s="118">
        <v>929.62571149999997</v>
      </c>
      <c r="I15" s="113">
        <f t="shared" si="3"/>
        <v>10.583213500000056</v>
      </c>
      <c r="J15" s="125">
        <f t="shared" si="4"/>
        <v>980361.26321350003</v>
      </c>
      <c r="K15" s="119">
        <f t="shared" si="0"/>
        <v>978100.76606791199</v>
      </c>
      <c r="L15" s="126">
        <f t="shared" si="5"/>
        <v>2661.6771455880439</v>
      </c>
      <c r="M15" s="116">
        <f t="shared" si="1"/>
        <v>2514.5379455880438</v>
      </c>
    </row>
    <row r="16" spans="1:18" x14ac:dyDescent="0.2">
      <c r="A16" s="106">
        <v>30</v>
      </c>
      <c r="B16" s="114">
        <v>6</v>
      </c>
      <c r="C16" s="115">
        <v>33</v>
      </c>
      <c r="D16" s="115">
        <v>33.987400000000001</v>
      </c>
      <c r="E16" s="116">
        <f t="shared" si="2"/>
        <v>0.11448384157068199</v>
      </c>
      <c r="F16" s="108">
        <v>24</v>
      </c>
      <c r="G16" s="117">
        <v>1250</v>
      </c>
      <c r="H16" s="118">
        <v>926.6390758888889</v>
      </c>
      <c r="I16" s="113">
        <f t="shared" si="3"/>
        <v>13.569849111111125</v>
      </c>
      <c r="J16" s="125">
        <f t="shared" si="4"/>
        <v>980364.24984911119</v>
      </c>
      <c r="K16" s="119">
        <f t="shared" si="0"/>
        <v>978100.38189854787</v>
      </c>
      <c r="L16" s="126">
        <f t="shared" si="5"/>
        <v>2649.617950563319</v>
      </c>
      <c r="M16" s="116">
        <f t="shared" si="1"/>
        <v>2508.137950563319</v>
      </c>
    </row>
    <row r="17" spans="1:13" x14ac:dyDescent="0.2">
      <c r="A17" s="106">
        <v>35</v>
      </c>
      <c r="B17" s="114">
        <v>6</v>
      </c>
      <c r="C17" s="115">
        <v>33</v>
      </c>
      <c r="D17" s="115">
        <v>3.7037</v>
      </c>
      <c r="E17" s="116">
        <f t="shared" si="2"/>
        <v>0.11433702204993583</v>
      </c>
      <c r="F17" s="108">
        <v>30</v>
      </c>
      <c r="G17" s="117">
        <v>1210</v>
      </c>
      <c r="H17" s="118">
        <v>923.91854455555551</v>
      </c>
      <c r="I17" s="113">
        <f t="shared" si="3"/>
        <v>16.290380444444509</v>
      </c>
      <c r="J17" s="125">
        <f t="shared" si="4"/>
        <v>980366.97038044455</v>
      </c>
      <c r="K17" s="119">
        <f t="shared" si="0"/>
        <v>978100.20703929232</v>
      </c>
      <c r="L17" s="126">
        <f t="shared" si="5"/>
        <v>2640.1693411522256</v>
      </c>
      <c r="M17" s="116">
        <f t="shared" si="1"/>
        <v>2503.2167011522256</v>
      </c>
    </row>
    <row r="18" spans="1:13" x14ac:dyDescent="0.2">
      <c r="A18" s="106">
        <v>40</v>
      </c>
      <c r="B18" s="114">
        <v>6</v>
      </c>
      <c r="C18" s="115">
        <v>32</v>
      </c>
      <c r="D18" s="115">
        <v>50.472799999999999</v>
      </c>
      <c r="E18" s="116">
        <f t="shared" si="2"/>
        <v>0.11427287683660191</v>
      </c>
      <c r="F18" s="108">
        <v>35</v>
      </c>
      <c r="G18" s="117">
        <v>1200</v>
      </c>
      <c r="H18" s="118">
        <v>922.38755844444449</v>
      </c>
      <c r="I18" s="113">
        <f t="shared" si="3"/>
        <v>17.821366555555528</v>
      </c>
      <c r="J18" s="125">
        <f t="shared" si="4"/>
        <v>980368.50136655557</v>
      </c>
      <c r="K18" s="119">
        <f t="shared" si="0"/>
        <v>978100.1307127031</v>
      </c>
      <c r="L18" s="126">
        <f t="shared" si="5"/>
        <v>2638.6906538524713</v>
      </c>
      <c r="M18" s="116">
        <f t="shared" si="1"/>
        <v>2502.8698538524714</v>
      </c>
    </row>
    <row r="19" spans="1:13" x14ac:dyDescent="0.2">
      <c r="A19" s="106">
        <v>45</v>
      </c>
      <c r="B19" s="114">
        <v>6</v>
      </c>
      <c r="C19" s="115">
        <v>31</v>
      </c>
      <c r="D19" s="115">
        <v>51.811599999999999</v>
      </c>
      <c r="E19" s="116">
        <f t="shared" si="2"/>
        <v>0.1139884793134989</v>
      </c>
      <c r="F19" s="108"/>
      <c r="G19" s="117">
        <v>1300</v>
      </c>
      <c r="H19" s="118">
        <v>917.23079299999984</v>
      </c>
      <c r="I19" s="113">
        <f t="shared" si="3"/>
        <v>22.978132000000187</v>
      </c>
      <c r="J19" s="125">
        <f t="shared" si="4"/>
        <v>980373.65813200001</v>
      </c>
      <c r="K19" s="119">
        <f t="shared" si="0"/>
        <v>978099.79281369224</v>
      </c>
      <c r="L19" s="126">
        <f t="shared" si="5"/>
        <v>2675.0453183077693</v>
      </c>
      <c r="M19" s="116">
        <f t="shared" si="1"/>
        <v>2527.9061183077692</v>
      </c>
    </row>
    <row r="20" spans="1:13" x14ac:dyDescent="0.2">
      <c r="A20" s="106">
        <v>55</v>
      </c>
      <c r="B20" s="114">
        <v>6</v>
      </c>
      <c r="C20" s="115">
        <v>30</v>
      </c>
      <c r="D20" s="115">
        <v>48.6511</v>
      </c>
      <c r="E20" s="116">
        <f t="shared" si="2"/>
        <v>0.1136822685684417</v>
      </c>
      <c r="F20" s="108"/>
      <c r="G20" s="117">
        <v>1400</v>
      </c>
      <c r="H20" s="118">
        <v>940.27339900000004</v>
      </c>
      <c r="I20" s="113">
        <f t="shared" si="3"/>
        <v>-6.447400000001835E-2</v>
      </c>
      <c r="J20" s="125">
        <f t="shared" si="4"/>
        <v>980350.61552600004</v>
      </c>
      <c r="K20" s="119">
        <f t="shared" si="0"/>
        <v>978099.42992208072</v>
      </c>
      <c r="L20" s="126">
        <f t="shared" si="5"/>
        <v>2683.2256039193226</v>
      </c>
      <c r="M20" s="116">
        <f t="shared" si="1"/>
        <v>2524.7680039193224</v>
      </c>
    </row>
    <row r="21" spans="1:13" x14ac:dyDescent="0.2">
      <c r="A21" s="106">
        <v>60</v>
      </c>
      <c r="B21" s="114">
        <v>6</v>
      </c>
      <c r="C21" s="115">
        <v>30</v>
      </c>
      <c r="D21" s="115">
        <v>29.3552</v>
      </c>
      <c r="E21" s="116">
        <f t="shared" si="2"/>
        <v>0.1135887194053485</v>
      </c>
      <c r="F21" s="108"/>
      <c r="G21" s="117">
        <v>1450</v>
      </c>
      <c r="H21" s="118">
        <v>947.67848099999992</v>
      </c>
      <c r="I21" s="113">
        <f t="shared" si="3"/>
        <v>-7.4695559999998977</v>
      </c>
      <c r="J21" s="125">
        <f t="shared" si="4"/>
        <v>980343.21044400008</v>
      </c>
      <c r="K21" s="119">
        <f t="shared" si="0"/>
        <v>978099.3192477097</v>
      </c>
      <c r="L21" s="126">
        <f t="shared" si="5"/>
        <v>2691.3611962903801</v>
      </c>
      <c r="M21" s="116">
        <f t="shared" si="1"/>
        <v>2527.2443962903799</v>
      </c>
    </row>
    <row r="22" spans="1:13" x14ac:dyDescent="0.2">
      <c r="A22" s="106">
        <v>65</v>
      </c>
      <c r="B22" s="114">
        <v>6</v>
      </c>
      <c r="C22" s="115">
        <v>29</v>
      </c>
      <c r="D22" s="115">
        <v>53.126399999999997</v>
      </c>
      <c r="E22" s="116">
        <f t="shared" si="2"/>
        <v>0.11341307722644668</v>
      </c>
      <c r="F22" s="108"/>
      <c r="G22" s="117">
        <v>1500</v>
      </c>
      <c r="H22" s="118">
        <v>950.97837977777772</v>
      </c>
      <c r="I22" s="113">
        <f t="shared" si="3"/>
        <v>-10.769454777777696</v>
      </c>
      <c r="J22" s="125">
        <f t="shared" si="4"/>
        <v>980339.91054522223</v>
      </c>
      <c r="K22" s="119">
        <f t="shared" si="0"/>
        <v>978099.1116939534</v>
      </c>
      <c r="L22" s="126">
        <f t="shared" si="5"/>
        <v>2703.6988512688317</v>
      </c>
      <c r="M22" s="116">
        <f t="shared" si="1"/>
        <v>2533.9228512688319</v>
      </c>
    </row>
    <row r="23" spans="1:13" x14ac:dyDescent="0.2">
      <c r="A23" s="106">
        <v>70</v>
      </c>
      <c r="B23" s="114">
        <v>6</v>
      </c>
      <c r="C23" s="115">
        <v>29</v>
      </c>
      <c r="D23" s="115">
        <v>43.409199999999998</v>
      </c>
      <c r="E23" s="116">
        <f t="shared" si="2"/>
        <v>0.11336596691142591</v>
      </c>
      <c r="F23" s="108"/>
      <c r="G23" s="117">
        <v>1550</v>
      </c>
      <c r="H23" s="118">
        <v>953.66057735714287</v>
      </c>
      <c r="I23" s="113">
        <f t="shared" si="3"/>
        <v>-13.451652357142848</v>
      </c>
      <c r="J23" s="125">
        <f t="shared" si="4"/>
        <v>980337.22834764293</v>
      </c>
      <c r="K23" s="119">
        <f t="shared" si="0"/>
        <v>978099.05607803247</v>
      </c>
      <c r="L23" s="126">
        <f t="shared" si="5"/>
        <v>2716.5022696104552</v>
      </c>
      <c r="M23" s="116">
        <f t="shared" si="1"/>
        <v>2541.0670696104553</v>
      </c>
    </row>
    <row r="24" spans="1:13" x14ac:dyDescent="0.2">
      <c r="A24" s="106">
        <v>75</v>
      </c>
      <c r="B24" s="114">
        <v>6</v>
      </c>
      <c r="C24" s="115">
        <v>29</v>
      </c>
      <c r="D24" s="115">
        <v>6.7</v>
      </c>
      <c r="E24" s="116">
        <f t="shared" si="2"/>
        <v>0.11318799568760005</v>
      </c>
      <c r="F24" s="108"/>
      <c r="G24" s="117">
        <v>1600</v>
      </c>
      <c r="H24" s="118">
        <v>953.78850961111095</v>
      </c>
      <c r="I24" s="113">
        <f t="shared" si="3"/>
        <v>-13.579584611110931</v>
      </c>
      <c r="J24" s="125">
        <f t="shared" si="4"/>
        <v>980337.10041538894</v>
      </c>
      <c r="K24" s="119">
        <f t="shared" si="0"/>
        <v>978098.84617948195</v>
      </c>
      <c r="L24" s="126">
        <f t="shared" si="5"/>
        <v>2732.0142359069923</v>
      </c>
      <c r="M24" s="116">
        <f t="shared" si="1"/>
        <v>2550.9198359069924</v>
      </c>
    </row>
    <row r="25" spans="1:13" x14ac:dyDescent="0.2">
      <c r="A25" s="106">
        <v>80</v>
      </c>
      <c r="B25" s="114">
        <v>6</v>
      </c>
      <c r="C25" s="115">
        <v>28</v>
      </c>
      <c r="D25" s="115">
        <v>51.558300000000003</v>
      </c>
      <c r="E25" s="116">
        <f t="shared" si="2"/>
        <v>0.11311458665444747</v>
      </c>
      <c r="F25" s="108"/>
      <c r="G25" s="117">
        <v>1610</v>
      </c>
      <c r="H25" s="118">
        <v>959.69513150000012</v>
      </c>
      <c r="I25" s="113">
        <f t="shared" si="3"/>
        <v>-19.486206500000094</v>
      </c>
      <c r="J25" s="125">
        <f t="shared" si="4"/>
        <v>980331.19379350008</v>
      </c>
      <c r="K25" s="119">
        <f t="shared" si="0"/>
        <v>978098.75969549676</v>
      </c>
      <c r="L25" s="126">
        <f t="shared" si="5"/>
        <v>2729.2800980033157</v>
      </c>
      <c r="M25" s="116">
        <f t="shared" si="1"/>
        <v>2547.0538580033158</v>
      </c>
    </row>
    <row r="26" spans="1:13" x14ac:dyDescent="0.2">
      <c r="A26" s="106">
        <v>85</v>
      </c>
      <c r="B26" s="114">
        <v>6</v>
      </c>
      <c r="C26" s="115">
        <v>28</v>
      </c>
      <c r="D26" s="115">
        <v>37.118200000000002</v>
      </c>
      <c r="E26" s="116">
        <f t="shared" si="2"/>
        <v>0.11304457907408158</v>
      </c>
      <c r="F26" s="108"/>
      <c r="G26" s="117">
        <v>1650</v>
      </c>
      <c r="H26" s="118">
        <v>957.98195972222231</v>
      </c>
      <c r="I26" s="113">
        <f t="shared" si="3"/>
        <v>-17.773034722222292</v>
      </c>
      <c r="J26" s="125">
        <f t="shared" si="4"/>
        <v>980332.90696527786</v>
      </c>
      <c r="K26" s="119">
        <f t="shared" si="0"/>
        <v>978098.67727012909</v>
      </c>
      <c r="L26" s="126">
        <f t="shared" si="5"/>
        <v>2743.4196951487661</v>
      </c>
      <c r="M26" s="116">
        <f t="shared" si="1"/>
        <v>2556.6660951487661</v>
      </c>
    </row>
    <row r="27" spans="1:13" x14ac:dyDescent="0.2">
      <c r="A27" s="106">
        <v>90</v>
      </c>
      <c r="B27" s="114">
        <v>6</v>
      </c>
      <c r="C27" s="115">
        <v>28</v>
      </c>
      <c r="D27" s="115">
        <v>25.6812</v>
      </c>
      <c r="E27" s="116">
        <f t="shared" si="2"/>
        <v>0.11298913093337308</v>
      </c>
      <c r="F27" s="108"/>
      <c r="G27" s="117">
        <v>1680</v>
      </c>
      <c r="H27" s="118">
        <v>956.42943033333324</v>
      </c>
      <c r="I27" s="113">
        <f t="shared" si="3"/>
        <v>-16.220505333333222</v>
      </c>
      <c r="J27" s="125">
        <f t="shared" si="4"/>
        <v>980334.45949466666</v>
      </c>
      <c r="K27" s="119">
        <f t="shared" si="0"/>
        <v>978098.61202228547</v>
      </c>
      <c r="L27" s="126">
        <f t="shared" si="5"/>
        <v>2754.2954723811959</v>
      </c>
      <c r="M27" s="116">
        <f t="shared" si="1"/>
        <v>2564.1463523811958</v>
      </c>
    </row>
    <row r="28" spans="1:13" x14ac:dyDescent="0.2">
      <c r="A28" s="127">
        <v>95</v>
      </c>
      <c r="B28" s="128">
        <v>6</v>
      </c>
      <c r="C28" s="129">
        <v>38</v>
      </c>
      <c r="D28" s="129">
        <v>42.197600000000001</v>
      </c>
      <c r="E28" s="130">
        <f t="shared" si="2"/>
        <v>0.11597808678685707</v>
      </c>
      <c r="F28" s="131"/>
      <c r="G28" s="132">
        <v>1700</v>
      </c>
      <c r="H28" s="133">
        <v>940.63027222222217</v>
      </c>
      <c r="I28" s="134">
        <f t="shared" si="3"/>
        <v>-0.4213472222221526</v>
      </c>
      <c r="J28" s="135">
        <f t="shared" si="4"/>
        <v>980350.25865277788</v>
      </c>
      <c r="K28" s="136">
        <f t="shared" si="0"/>
        <v>978102.17404118297</v>
      </c>
      <c r="L28" s="137">
        <f t="shared" si="5"/>
        <v>2772.7046115949097</v>
      </c>
      <c r="M28" s="130">
        <f t="shared" si="1"/>
        <v>2580.2918115949096</v>
      </c>
    </row>
    <row r="29" spans="1:13" x14ac:dyDescent="0.2">
      <c r="B29" s="123"/>
    </row>
  </sheetData>
  <mergeCells count="11">
    <mergeCell ref="N9:P9"/>
    <mergeCell ref="A2:F2"/>
    <mergeCell ref="A3:F3"/>
    <mergeCell ref="A4:F4"/>
    <mergeCell ref="A5:F5"/>
    <mergeCell ref="N8:Q8"/>
    <mergeCell ref="N10:Q10"/>
    <mergeCell ref="N11:Q11"/>
    <mergeCell ref="O12:P12"/>
    <mergeCell ref="N13:R13"/>
    <mergeCell ref="O14:Q14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QC</vt:lpstr>
      <vt:lpstr>Hoja2</vt:lpstr>
      <vt:lpstr>Coordenadas</vt:lpstr>
      <vt:lpstr>Correcciones y Cortes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Camilo Mejía</cp:lastModifiedBy>
  <cp:revision/>
  <dcterms:created xsi:type="dcterms:W3CDTF">2020-03-25T07:15:19Z</dcterms:created>
  <dcterms:modified xsi:type="dcterms:W3CDTF">2022-10-14T14:37:25Z</dcterms:modified>
  <cp:category/>
  <cp:contentStatus/>
</cp:coreProperties>
</file>