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BSCOE 3-1 S2\UML232LEC-LAB - Cognate Elective 2 Machine Learning 2\Laboratory\Midterms\Class Standing\Assignment 9\"/>
    </mc:Choice>
  </mc:AlternateContent>
  <xr:revisionPtr revIDLastSave="0" documentId="13_ncr:1_{32358DE0-1EC2-4BB9-A024-7930454513DF}" xr6:coauthVersionLast="47" xr6:coauthVersionMax="47" xr10:uidLastSave="{00000000-0000-0000-0000-000000000000}"/>
  <bookViews>
    <workbookView xWindow="-120" yWindow="-120" windowWidth="24240" windowHeight="13290" activeTab="1" xr2:uid="{9E5DF094-8036-494C-898C-CB75C49260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2" l="1"/>
  <c r="Q3" i="2"/>
  <c r="Q4" i="2"/>
  <c r="Q5" i="2"/>
  <c r="Q6" i="2"/>
  <c r="Q7" i="2"/>
  <c r="Q2" i="2"/>
  <c r="L3" i="2"/>
  <c r="L4" i="2"/>
  <c r="L5" i="2"/>
  <c r="L6" i="2"/>
  <c r="L7" i="2"/>
  <c r="L2" i="2"/>
  <c r="M7" i="2"/>
  <c r="M3" i="2"/>
  <c r="M4" i="2"/>
  <c r="M5" i="2"/>
  <c r="M6" i="2"/>
  <c r="M2" i="2"/>
  <c r="U36" i="1" l="1"/>
  <c r="U37" i="1"/>
  <c r="U38" i="1"/>
  <c r="U39" i="1"/>
  <c r="U40" i="1"/>
  <c r="U41" i="1"/>
  <c r="U42" i="1"/>
  <c r="U43" i="1"/>
  <c r="U44" i="1"/>
  <c r="U45" i="1"/>
  <c r="U35" i="1"/>
  <c r="N63" i="1"/>
  <c r="N61" i="1"/>
  <c r="N52" i="1"/>
  <c r="N48" i="1"/>
  <c r="N62" i="1"/>
  <c r="N56" i="1"/>
  <c r="N54" i="1"/>
  <c r="N50" i="1"/>
  <c r="N59" i="1"/>
  <c r="N53" i="1"/>
  <c r="N49" i="1"/>
  <c r="N41" i="1"/>
  <c r="N64" i="1"/>
  <c r="N58" i="1"/>
  <c r="N51" i="1"/>
  <c r="N47" i="1"/>
  <c r="N60" i="1"/>
  <c r="N2" i="1"/>
  <c r="O2" i="1"/>
  <c r="N36" i="1"/>
  <c r="N37" i="1"/>
  <c r="N38" i="1"/>
  <c r="N39" i="1"/>
  <c r="N40" i="1"/>
  <c r="N42" i="1"/>
  <c r="N43" i="1"/>
  <c r="N44" i="1"/>
  <c r="N45" i="1"/>
  <c r="N46" i="1"/>
  <c r="N55" i="1"/>
  <c r="N57" i="1"/>
  <c r="N35" i="1"/>
  <c r="P35" i="1" a="1"/>
  <c r="P35" i="1" s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35" i="1"/>
  <c r="N19" i="1"/>
  <c r="N30" i="1"/>
  <c r="N28" i="1"/>
  <c r="N8" i="1"/>
  <c r="N31" i="1"/>
  <c r="N27" i="1"/>
  <c r="N25" i="1"/>
  <c r="N18" i="1"/>
  <c r="N14" i="1"/>
  <c r="N7" i="1"/>
  <c r="N29" i="1"/>
  <c r="N26" i="1"/>
  <c r="N20" i="1"/>
  <c r="N16" i="1"/>
  <c r="N23" i="1"/>
  <c r="N21" i="1"/>
  <c r="O3" i="1"/>
  <c r="O4" i="1"/>
  <c r="O5" i="1"/>
  <c r="O6" i="1"/>
  <c r="N6" i="1" s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P2" i="1" a="1"/>
  <c r="P2" i="1" s="1"/>
  <c r="N5" i="1" l="1"/>
  <c r="U11" i="1" s="1"/>
  <c r="N3" i="1"/>
  <c r="U7" i="1" s="1"/>
  <c r="N24" i="1"/>
  <c r="N22" i="1"/>
  <c r="N15" i="1"/>
  <c r="N13" i="1"/>
  <c r="N12" i="1"/>
  <c r="N11" i="1"/>
  <c r="N10" i="1"/>
  <c r="N4" i="1"/>
  <c r="U12" i="1"/>
  <c r="N9" i="1"/>
  <c r="U8" i="1" l="1"/>
  <c r="U9" i="1"/>
  <c r="U10" i="1"/>
  <c r="U4" i="1"/>
  <c r="U3" i="1"/>
  <c r="U5" i="1"/>
  <c r="U6" i="1"/>
  <c r="U2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<sst xmlns="http://schemas.openxmlformats.org/spreadsheetml/2006/main" count="158" uniqueCount="54">
  <si>
    <t>Name</t>
  </si>
  <si>
    <t>Grades</t>
  </si>
  <si>
    <t>Gender</t>
  </si>
  <si>
    <t>Block</t>
  </si>
  <si>
    <t>Margaret</t>
  </si>
  <si>
    <t>Giovanna</t>
  </si>
  <si>
    <t>Jaiden</t>
  </si>
  <si>
    <t>Finnegan</t>
  </si>
  <si>
    <t>Angelica</t>
  </si>
  <si>
    <t>Giancarlo</t>
  </si>
  <si>
    <t>Salvador</t>
  </si>
  <si>
    <t>Cody</t>
  </si>
  <si>
    <t>Ruth</t>
  </si>
  <si>
    <t>Alijah</t>
  </si>
  <si>
    <t>Gerardo</t>
  </si>
  <si>
    <t>Shaun</t>
  </si>
  <si>
    <t>Bruce</t>
  </si>
  <si>
    <t>Kenley</t>
  </si>
  <si>
    <t>Abigail</t>
  </si>
  <si>
    <t>Miranda</t>
  </si>
  <si>
    <t>Ace</t>
  </si>
  <si>
    <t>Lawson</t>
  </si>
  <si>
    <t>Nicole</t>
  </si>
  <si>
    <t>Brooklynn</t>
  </si>
  <si>
    <t>Nikolai</t>
  </si>
  <si>
    <t>Emmalee</t>
  </si>
  <si>
    <t>Destiny</t>
  </si>
  <si>
    <t>Jacob</t>
  </si>
  <si>
    <t>Kyleigh</t>
  </si>
  <si>
    <t>Saul</t>
  </si>
  <si>
    <t>Madison</t>
  </si>
  <si>
    <t>Elisabeth</t>
  </si>
  <si>
    <t>Genevieve</t>
  </si>
  <si>
    <t>Erik</t>
  </si>
  <si>
    <t>Features of the new unlabeled block</t>
  </si>
  <si>
    <t>Grade</t>
  </si>
  <si>
    <t>k</t>
  </si>
  <si>
    <t>Amy</t>
  </si>
  <si>
    <t>rank</t>
  </si>
  <si>
    <t>distance</t>
  </si>
  <si>
    <t>label</t>
  </si>
  <si>
    <t xml:space="preserve"> </t>
  </si>
  <si>
    <t>Classification Based on (Amy)</t>
  </si>
  <si>
    <t>k=3</t>
  </si>
  <si>
    <t>k=7</t>
  </si>
  <si>
    <t>k=11</t>
  </si>
  <si>
    <t>1 or 2</t>
  </si>
  <si>
    <t>Mike</t>
  </si>
  <si>
    <t>Classification Based on (Mike)</t>
  </si>
  <si>
    <t>?</t>
  </si>
  <si>
    <t>jacob</t>
  </si>
  <si>
    <t>Classficaton based on (jacob)</t>
  </si>
  <si>
    <t>k=5</t>
  </si>
  <si>
    <t>2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</si>
</sst>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3" xfId="0" applyBorder="1"/>
    <xf numFmtId="0" fontId="1" fillId="2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0" xfId="0" applyFont="1" applyFill="1" applyBorder="1" applyAlignment="1">
      <alignment horizontal="center"/>
    </xf>
    <xf numFmtId="0" fontId="0" fillId="4" borderId="0" xfId="0" applyFill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08CF-DE54-433D-9EDE-C9640FE2FE11}">
  <dimension ref="A1:Y65"/>
  <sheetViews>
    <sheetView workbookViewId="0">
      <selection activeCell="U2" sqref="U2"/>
    </sheetView>
  </sheetViews>
  <sheetFormatPr defaultRowHeight="15" x14ac:dyDescent="0.25"/>
  <cols>
    <col min="1" max="1" width="11.28515625" customWidth="1"/>
    <col min="12" max="12" width="4.7109375" customWidth="1"/>
    <col min="15" max="15" width="12.42578125" customWidth="1"/>
    <col min="18" max="18" width="6" customWidth="1"/>
  </cols>
  <sheetData>
    <row r="1" spans="1:25" x14ac:dyDescent="0.25">
      <c r="A1" s="13" t="s">
        <v>0</v>
      </c>
      <c r="B1" s="13" t="s">
        <v>1</v>
      </c>
      <c r="C1" s="13" t="s">
        <v>2</v>
      </c>
      <c r="D1" s="13" t="s">
        <v>3</v>
      </c>
      <c r="G1" s="15" t="s">
        <v>34</v>
      </c>
      <c r="H1" s="15"/>
      <c r="I1" s="15"/>
      <c r="J1" s="15"/>
      <c r="L1" s="3"/>
      <c r="N1" s="6" t="s">
        <v>38</v>
      </c>
      <c r="O1" s="6" t="s">
        <v>39</v>
      </c>
      <c r="P1" s="6" t="s">
        <v>40</v>
      </c>
      <c r="R1" s="3"/>
      <c r="T1" s="10" t="s">
        <v>36</v>
      </c>
      <c r="U1" s="10" t="s">
        <v>40</v>
      </c>
      <c r="W1" s="16" t="s">
        <v>42</v>
      </c>
      <c r="X1" s="15"/>
      <c r="Y1" s="15"/>
    </row>
    <row r="2" spans="1:25" x14ac:dyDescent="0.25">
      <c r="A2" s="1" t="s">
        <v>4</v>
      </c>
      <c r="B2" s="1">
        <v>2</v>
      </c>
      <c r="C2" s="1">
        <v>1</v>
      </c>
      <c r="D2" s="1">
        <v>2</v>
      </c>
      <c r="G2" s="2" t="s">
        <v>0</v>
      </c>
      <c r="H2" s="2" t="s">
        <v>37</v>
      </c>
      <c r="L2" s="3"/>
      <c r="N2" s="7">
        <f>RANK(O2,$O$2:$O$31,1)</f>
        <v>11</v>
      </c>
      <c r="O2" s="5">
        <f t="shared" ref="O2:O31" si="0">SQRT(ABS($H$3-B2)^2+ABS($H$4-C2)^2)</f>
        <v>0.75</v>
      </c>
      <c r="P2" s="4" cm="1">
        <f t="array" ref="P2:P31">D2:D31</f>
        <v>2</v>
      </c>
      <c r="R2" s="3"/>
      <c r="T2" s="7">
        <v>1</v>
      </c>
      <c r="U2" s="7">
        <f>VLOOKUP(T2,$N$2:$P$31,3,FALSE)</f>
        <v>1</v>
      </c>
      <c r="W2" s="14" t="s">
        <v>43</v>
      </c>
      <c r="X2" s="14" t="s">
        <v>44</v>
      </c>
      <c r="Y2" s="14" t="s">
        <v>45</v>
      </c>
    </row>
    <row r="3" spans="1:25" x14ac:dyDescent="0.25">
      <c r="A3" s="1" t="s">
        <v>5</v>
      </c>
      <c r="B3" s="1">
        <v>2.75</v>
      </c>
      <c r="C3" s="1">
        <v>1</v>
      </c>
      <c r="D3" s="1">
        <v>1</v>
      </c>
      <c r="G3" s="2" t="s">
        <v>35</v>
      </c>
      <c r="H3" s="2">
        <v>2.75</v>
      </c>
      <c r="L3" s="3"/>
      <c r="N3" s="8">
        <f t="shared" ref="N3:N24" si="1">RANK(O3,$O$2:$O$31,1)</f>
        <v>1</v>
      </c>
      <c r="O3" s="5">
        <f t="shared" si="0"/>
        <v>0</v>
      </c>
      <c r="P3" s="4">
        <v>1</v>
      </c>
      <c r="R3" s="3"/>
      <c r="T3" s="7">
        <v>2</v>
      </c>
      <c r="U3" s="7">
        <f>VLOOKUP(T3,$N$2:$P$31,3,FALSE)</f>
        <v>1</v>
      </c>
      <c r="W3" s="14">
        <v>1</v>
      </c>
      <c r="X3" s="14">
        <v>1</v>
      </c>
      <c r="Y3" s="14" t="s">
        <v>46</v>
      </c>
    </row>
    <row r="4" spans="1:25" x14ac:dyDescent="0.25">
      <c r="A4" s="1" t="s">
        <v>6</v>
      </c>
      <c r="B4" s="1">
        <v>2.25</v>
      </c>
      <c r="C4" s="1">
        <v>0</v>
      </c>
      <c r="D4" s="1">
        <v>1</v>
      </c>
      <c r="G4" s="2" t="s">
        <v>2</v>
      </c>
      <c r="H4" s="2">
        <v>1</v>
      </c>
      <c r="L4" s="3"/>
      <c r="N4" s="7">
        <f t="shared" si="1"/>
        <v>20</v>
      </c>
      <c r="O4" s="5">
        <f t="shared" si="0"/>
        <v>1.1180339887498949</v>
      </c>
      <c r="P4" s="4">
        <v>1</v>
      </c>
      <c r="R4" s="3"/>
      <c r="T4" s="9">
        <v>3</v>
      </c>
      <c r="U4" s="8">
        <f>VLOOKUP(T4,$N$2:$P$31,3,FALSE)</f>
        <v>3</v>
      </c>
    </row>
    <row r="5" spans="1:25" x14ac:dyDescent="0.25">
      <c r="A5" s="1" t="s">
        <v>7</v>
      </c>
      <c r="B5" s="1">
        <v>2.5</v>
      </c>
      <c r="C5" s="1">
        <v>0</v>
      </c>
      <c r="D5" s="1">
        <v>3</v>
      </c>
      <c r="G5" s="2" t="s">
        <v>3</v>
      </c>
      <c r="H5" s="2">
        <v>1</v>
      </c>
      <c r="L5" s="3"/>
      <c r="N5" s="7">
        <f t="shared" si="1"/>
        <v>13</v>
      </c>
      <c r="O5" s="5">
        <f t="shared" si="0"/>
        <v>1.0307764064044151</v>
      </c>
      <c r="P5" s="4">
        <v>3</v>
      </c>
      <c r="R5" s="3"/>
      <c r="T5" s="7">
        <v>4</v>
      </c>
      <c r="U5" s="7">
        <f t="shared" ref="U5:U11" si="2">VLOOKUP(T5,$N$2:$P$31,3,FALSE)</f>
        <v>3</v>
      </c>
    </row>
    <row r="6" spans="1:25" x14ac:dyDescent="0.25">
      <c r="A6" s="1" t="s">
        <v>8</v>
      </c>
      <c r="B6" s="1">
        <v>5</v>
      </c>
      <c r="C6" s="1">
        <v>1</v>
      </c>
      <c r="D6" s="1">
        <v>2</v>
      </c>
      <c r="G6" s="2" t="s">
        <v>36</v>
      </c>
      <c r="H6" s="2">
        <v>3</v>
      </c>
      <c r="L6" s="3"/>
      <c r="N6" s="7">
        <f>RANK(O6,$O$2:$O$31,1)</f>
        <v>26</v>
      </c>
      <c r="O6" s="5">
        <f t="shared" si="0"/>
        <v>2.25</v>
      </c>
      <c r="P6" s="4">
        <v>2</v>
      </c>
      <c r="R6" s="3"/>
      <c r="T6" s="7">
        <v>5</v>
      </c>
      <c r="U6" s="7">
        <f t="shared" si="2"/>
        <v>2</v>
      </c>
    </row>
    <row r="7" spans="1:25" x14ac:dyDescent="0.25">
      <c r="A7" s="1" t="s">
        <v>9</v>
      </c>
      <c r="B7" s="1">
        <v>3</v>
      </c>
      <c r="C7" s="1">
        <v>0</v>
      </c>
      <c r="D7" s="1">
        <v>2</v>
      </c>
      <c r="L7" s="3"/>
      <c r="N7" s="7">
        <f>14</f>
        <v>14</v>
      </c>
      <c r="O7" s="5">
        <f t="shared" si="0"/>
        <v>1.0307764064044151</v>
      </c>
      <c r="P7" s="4">
        <v>2</v>
      </c>
      <c r="R7" s="3"/>
      <c r="T7" s="7">
        <v>6</v>
      </c>
      <c r="U7" s="7">
        <f t="shared" si="2"/>
        <v>1</v>
      </c>
    </row>
    <row r="8" spans="1:25" x14ac:dyDescent="0.25">
      <c r="A8" s="1" t="s">
        <v>10</v>
      </c>
      <c r="B8" s="1">
        <v>2.25</v>
      </c>
      <c r="C8" s="1">
        <v>0</v>
      </c>
      <c r="D8" s="1">
        <v>1</v>
      </c>
      <c r="L8" s="3"/>
      <c r="N8" s="7">
        <f>21</f>
        <v>21</v>
      </c>
      <c r="O8" s="5">
        <f t="shared" si="0"/>
        <v>1.1180339887498949</v>
      </c>
      <c r="P8" s="4">
        <v>1</v>
      </c>
      <c r="R8" s="3"/>
      <c r="T8" s="9">
        <v>7</v>
      </c>
      <c r="U8" s="8">
        <f t="shared" si="2"/>
        <v>2</v>
      </c>
    </row>
    <row r="9" spans="1:25" x14ac:dyDescent="0.25">
      <c r="A9" s="1" t="s">
        <v>11</v>
      </c>
      <c r="B9" s="1">
        <v>1.5</v>
      </c>
      <c r="C9" s="1">
        <v>0</v>
      </c>
      <c r="D9" s="1">
        <v>2</v>
      </c>
      <c r="G9" s="15" t="s">
        <v>34</v>
      </c>
      <c r="H9" s="15"/>
      <c r="I9" s="15"/>
      <c r="J9" s="15"/>
      <c r="L9" s="3"/>
      <c r="N9" s="7">
        <f t="shared" si="1"/>
        <v>24</v>
      </c>
      <c r="O9" s="5">
        <f t="shared" si="0"/>
        <v>1.6007810593582121</v>
      </c>
      <c r="P9" s="4">
        <v>2</v>
      </c>
      <c r="R9" s="3"/>
      <c r="T9" s="7">
        <v>8</v>
      </c>
      <c r="U9" s="7">
        <f t="shared" si="2"/>
        <v>1</v>
      </c>
    </row>
    <row r="10" spans="1:25" x14ac:dyDescent="0.25">
      <c r="A10" s="1" t="s">
        <v>12</v>
      </c>
      <c r="B10" s="1">
        <v>2.5</v>
      </c>
      <c r="C10" s="1">
        <v>1</v>
      </c>
      <c r="D10" s="1">
        <v>2</v>
      </c>
      <c r="G10" s="2" t="s">
        <v>0</v>
      </c>
      <c r="H10" s="2" t="s">
        <v>37</v>
      </c>
      <c r="L10" s="3"/>
      <c r="N10" s="7">
        <f t="shared" si="1"/>
        <v>5</v>
      </c>
      <c r="O10" s="5">
        <f t="shared" si="0"/>
        <v>0.25</v>
      </c>
      <c r="P10" s="4">
        <v>2</v>
      </c>
      <c r="R10" s="3"/>
      <c r="T10" s="7">
        <v>9</v>
      </c>
      <c r="U10" s="7">
        <f t="shared" si="2"/>
        <v>2</v>
      </c>
    </row>
    <row r="11" spans="1:25" x14ac:dyDescent="0.25">
      <c r="A11" s="1" t="s">
        <v>13</v>
      </c>
      <c r="B11" s="1">
        <v>2.25</v>
      </c>
      <c r="C11" s="1">
        <v>1</v>
      </c>
      <c r="D11" s="1">
        <v>3</v>
      </c>
      <c r="G11" s="2" t="s">
        <v>35</v>
      </c>
      <c r="H11" s="2">
        <v>2.75</v>
      </c>
      <c r="L11" s="3"/>
      <c r="N11" s="7">
        <f t="shared" si="1"/>
        <v>10</v>
      </c>
      <c r="O11" s="5">
        <f t="shared" si="0"/>
        <v>0.5</v>
      </c>
      <c r="P11" s="4">
        <v>3</v>
      </c>
      <c r="R11" s="3"/>
      <c r="T11" s="7">
        <v>10</v>
      </c>
      <c r="U11" s="7">
        <f t="shared" si="2"/>
        <v>3</v>
      </c>
    </row>
    <row r="12" spans="1:25" x14ac:dyDescent="0.25">
      <c r="A12" s="1" t="s">
        <v>14</v>
      </c>
      <c r="B12" s="1">
        <v>2</v>
      </c>
      <c r="C12" s="1">
        <v>0</v>
      </c>
      <c r="D12" s="1">
        <v>2</v>
      </c>
      <c r="G12" s="2" t="s">
        <v>2</v>
      </c>
      <c r="H12" s="2">
        <v>1</v>
      </c>
      <c r="L12" s="3"/>
      <c r="N12" s="7">
        <f t="shared" si="1"/>
        <v>22</v>
      </c>
      <c r="O12" s="5">
        <f t="shared" si="0"/>
        <v>1.25</v>
      </c>
      <c r="P12" s="4">
        <v>2</v>
      </c>
      <c r="R12" s="3"/>
      <c r="T12" s="9">
        <v>11</v>
      </c>
      <c r="U12" s="8">
        <f>VLOOKUP(T12,$N$2:$P$31,3,FALSE)</f>
        <v>2</v>
      </c>
    </row>
    <row r="13" spans="1:25" x14ac:dyDescent="0.25">
      <c r="A13" s="1" t="s">
        <v>15</v>
      </c>
      <c r="B13" s="1">
        <v>5</v>
      </c>
      <c r="C13" s="1">
        <v>0</v>
      </c>
      <c r="D13" s="1">
        <v>2</v>
      </c>
      <c r="G13" s="2" t="s">
        <v>3</v>
      </c>
      <c r="H13" s="2">
        <v>1</v>
      </c>
      <c r="L13" s="3"/>
      <c r="N13" s="7">
        <f t="shared" si="1"/>
        <v>29</v>
      </c>
      <c r="O13" s="5">
        <f t="shared" si="0"/>
        <v>2.462214450449026</v>
      </c>
      <c r="P13" s="4">
        <v>2</v>
      </c>
      <c r="R13" s="3"/>
    </row>
    <row r="14" spans="1:25" x14ac:dyDescent="0.25">
      <c r="A14" s="1" t="s">
        <v>16</v>
      </c>
      <c r="B14" s="1">
        <v>2.5</v>
      </c>
      <c r="C14" s="1">
        <v>0</v>
      </c>
      <c r="D14" s="1">
        <v>2</v>
      </c>
      <c r="G14" s="2" t="s">
        <v>36</v>
      </c>
      <c r="H14" s="2">
        <v>7</v>
      </c>
      <c r="L14" s="3"/>
      <c r="N14" s="7">
        <f>15</f>
        <v>15</v>
      </c>
      <c r="O14" s="5">
        <f t="shared" si="0"/>
        <v>1.0307764064044151</v>
      </c>
      <c r="P14" s="4">
        <v>2</v>
      </c>
      <c r="R14" s="3"/>
    </row>
    <row r="15" spans="1:25" x14ac:dyDescent="0.25">
      <c r="A15" s="1" t="s">
        <v>17</v>
      </c>
      <c r="B15" s="1">
        <v>1</v>
      </c>
      <c r="C15" s="1">
        <v>0</v>
      </c>
      <c r="D15" s="1">
        <v>3</v>
      </c>
      <c r="L15" s="3"/>
      <c r="N15" s="7">
        <f t="shared" si="1"/>
        <v>25</v>
      </c>
      <c r="O15" s="5">
        <f t="shared" si="0"/>
        <v>2.0155644370746373</v>
      </c>
      <c r="P15" s="4">
        <v>3</v>
      </c>
      <c r="R15" s="3"/>
    </row>
    <row r="16" spans="1:25" x14ac:dyDescent="0.25">
      <c r="A16" s="1" t="s">
        <v>18</v>
      </c>
      <c r="B16" s="1">
        <v>3</v>
      </c>
      <c r="C16" s="1">
        <v>1</v>
      </c>
      <c r="D16" s="1">
        <v>1</v>
      </c>
      <c r="L16" s="3"/>
      <c r="N16" s="7">
        <f>6</f>
        <v>6</v>
      </c>
      <c r="O16" s="5">
        <f t="shared" si="0"/>
        <v>0.25</v>
      </c>
      <c r="P16" s="4">
        <v>1</v>
      </c>
      <c r="R16" s="3"/>
    </row>
    <row r="17" spans="1:25" x14ac:dyDescent="0.25">
      <c r="A17" s="1" t="s">
        <v>19</v>
      </c>
      <c r="B17" s="1">
        <v>2.75</v>
      </c>
      <c r="C17" s="1">
        <v>1</v>
      </c>
      <c r="D17" s="1">
        <v>1</v>
      </c>
      <c r="G17" s="15" t="s">
        <v>34</v>
      </c>
      <c r="H17" s="15"/>
      <c r="I17" s="15"/>
      <c r="J17" s="15"/>
      <c r="L17" s="3"/>
      <c r="N17" s="8">
        <v>2</v>
      </c>
      <c r="O17" s="5">
        <f t="shared" si="0"/>
        <v>0</v>
      </c>
      <c r="P17" s="4">
        <v>1</v>
      </c>
      <c r="R17" s="3"/>
      <c r="U17" t="s">
        <v>41</v>
      </c>
    </row>
    <row r="18" spans="1:25" x14ac:dyDescent="0.25">
      <c r="A18" s="1" t="s">
        <v>20</v>
      </c>
      <c r="B18" s="1">
        <v>2.5</v>
      </c>
      <c r="C18" s="1">
        <v>0</v>
      </c>
      <c r="D18" s="1">
        <v>3</v>
      </c>
      <c r="G18" s="2" t="s">
        <v>0</v>
      </c>
      <c r="H18" s="2" t="s">
        <v>37</v>
      </c>
      <c r="L18" s="3"/>
      <c r="N18" s="7">
        <f>16</f>
        <v>16</v>
      </c>
      <c r="O18" s="5">
        <f t="shared" si="0"/>
        <v>1.0307764064044151</v>
      </c>
      <c r="P18" s="4">
        <v>3</v>
      </c>
      <c r="R18" s="3"/>
    </row>
    <row r="19" spans="1:25" x14ac:dyDescent="0.25">
      <c r="A19" s="1" t="s">
        <v>21</v>
      </c>
      <c r="B19" s="1">
        <v>5</v>
      </c>
      <c r="C19" s="1">
        <v>0</v>
      </c>
      <c r="D19" s="1">
        <v>1</v>
      </c>
      <c r="G19" s="2" t="s">
        <v>35</v>
      </c>
      <c r="H19" s="2">
        <v>2.75</v>
      </c>
      <c r="L19" s="3"/>
      <c r="N19" s="7">
        <f>30</f>
        <v>30</v>
      </c>
      <c r="O19" s="5">
        <f t="shared" si="0"/>
        <v>2.462214450449026</v>
      </c>
      <c r="P19" s="4">
        <v>1</v>
      </c>
      <c r="R19" s="3"/>
    </row>
    <row r="20" spans="1:25" x14ac:dyDescent="0.25">
      <c r="A20" s="1" t="s">
        <v>22</v>
      </c>
      <c r="B20" s="1">
        <v>3</v>
      </c>
      <c r="C20" s="1">
        <v>1</v>
      </c>
      <c r="D20" s="1">
        <v>2</v>
      </c>
      <c r="G20" s="2" t="s">
        <v>2</v>
      </c>
      <c r="H20" s="2">
        <v>1</v>
      </c>
      <c r="L20" s="3"/>
      <c r="N20" s="7">
        <f>7</f>
        <v>7</v>
      </c>
      <c r="O20" s="5">
        <f t="shared" si="0"/>
        <v>0.25</v>
      </c>
      <c r="P20" s="4">
        <v>2</v>
      </c>
      <c r="R20" s="3"/>
    </row>
    <row r="21" spans="1:25" x14ac:dyDescent="0.25">
      <c r="A21" s="1" t="s">
        <v>23</v>
      </c>
      <c r="B21" s="1">
        <v>2.75</v>
      </c>
      <c r="C21" s="1">
        <v>1</v>
      </c>
      <c r="D21" s="1">
        <v>3</v>
      </c>
      <c r="G21" s="2" t="s">
        <v>3</v>
      </c>
      <c r="H21" s="2" t="s">
        <v>46</v>
      </c>
      <c r="L21" s="3"/>
      <c r="N21" s="8">
        <f>3</f>
        <v>3</v>
      </c>
      <c r="O21" s="5">
        <f t="shared" si="0"/>
        <v>0</v>
      </c>
      <c r="P21" s="4">
        <v>3</v>
      </c>
      <c r="R21" s="3"/>
    </row>
    <row r="22" spans="1:25" x14ac:dyDescent="0.25">
      <c r="A22" s="1" t="s">
        <v>24</v>
      </c>
      <c r="B22" s="1">
        <v>2.75</v>
      </c>
      <c r="C22" s="1">
        <v>0</v>
      </c>
      <c r="D22" s="1">
        <v>2</v>
      </c>
      <c r="G22" s="2" t="s">
        <v>36</v>
      </c>
      <c r="H22" s="2">
        <v>11</v>
      </c>
      <c r="L22" s="3"/>
      <c r="N22" s="7">
        <f t="shared" si="1"/>
        <v>12</v>
      </c>
      <c r="O22" s="5">
        <f t="shared" si="0"/>
        <v>1</v>
      </c>
      <c r="P22" s="4">
        <v>2</v>
      </c>
      <c r="R22" s="3"/>
    </row>
    <row r="23" spans="1:25" x14ac:dyDescent="0.25">
      <c r="A23" s="1" t="s">
        <v>25</v>
      </c>
      <c r="B23" s="1">
        <v>2.75</v>
      </c>
      <c r="C23" s="1">
        <v>1</v>
      </c>
      <c r="D23" s="1">
        <v>3</v>
      </c>
      <c r="L23" s="3"/>
      <c r="N23" s="8">
        <f>4</f>
        <v>4</v>
      </c>
      <c r="O23" s="5">
        <f t="shared" si="0"/>
        <v>0</v>
      </c>
      <c r="P23" s="4">
        <v>3</v>
      </c>
      <c r="R23" s="3"/>
    </row>
    <row r="24" spans="1:25" x14ac:dyDescent="0.25">
      <c r="A24" s="1" t="s">
        <v>26</v>
      </c>
      <c r="B24" s="1">
        <v>1.25</v>
      </c>
      <c r="C24" s="1">
        <v>1</v>
      </c>
      <c r="D24" s="1">
        <v>3</v>
      </c>
      <c r="L24" s="3"/>
      <c r="N24" s="7">
        <f t="shared" si="1"/>
        <v>23</v>
      </c>
      <c r="O24" s="5">
        <f t="shared" si="0"/>
        <v>1.5</v>
      </c>
      <c r="P24" s="4">
        <v>3</v>
      </c>
      <c r="R24" s="3"/>
    </row>
    <row r="25" spans="1:25" x14ac:dyDescent="0.25">
      <c r="A25" s="1" t="s">
        <v>27</v>
      </c>
      <c r="B25" s="1">
        <v>2.5</v>
      </c>
      <c r="C25" s="1">
        <v>0</v>
      </c>
      <c r="D25" s="1">
        <v>1</v>
      </c>
      <c r="L25" s="3"/>
      <c r="N25" s="7">
        <f>17</f>
        <v>17</v>
      </c>
      <c r="O25" s="5">
        <f t="shared" si="0"/>
        <v>1.0307764064044151</v>
      </c>
      <c r="P25" s="4">
        <v>1</v>
      </c>
      <c r="R25" s="3"/>
    </row>
    <row r="26" spans="1:25" x14ac:dyDescent="0.25">
      <c r="A26" s="1" t="s">
        <v>28</v>
      </c>
      <c r="B26" s="1">
        <v>3</v>
      </c>
      <c r="C26" s="1">
        <v>1</v>
      </c>
      <c r="D26" s="1">
        <v>1</v>
      </c>
      <c r="L26" s="3"/>
      <c r="N26" s="7">
        <f>8</f>
        <v>8</v>
      </c>
      <c r="O26" s="5">
        <f t="shared" si="0"/>
        <v>0.25</v>
      </c>
      <c r="P26" s="4">
        <v>1</v>
      </c>
      <c r="R26" s="3"/>
    </row>
    <row r="27" spans="1:25" x14ac:dyDescent="0.25">
      <c r="A27" s="1" t="s">
        <v>29</v>
      </c>
      <c r="B27" s="1">
        <v>3</v>
      </c>
      <c r="C27" s="1">
        <v>0</v>
      </c>
      <c r="D27" s="1">
        <v>1</v>
      </c>
      <c r="L27" s="3"/>
      <c r="N27" s="7">
        <f>18</f>
        <v>18</v>
      </c>
      <c r="O27" s="5">
        <f t="shared" si="0"/>
        <v>1.0307764064044151</v>
      </c>
      <c r="P27" s="4">
        <v>1</v>
      </c>
      <c r="R27" s="3"/>
    </row>
    <row r="28" spans="1:25" x14ac:dyDescent="0.25">
      <c r="A28" s="1" t="s">
        <v>30</v>
      </c>
      <c r="B28" s="1">
        <v>5</v>
      </c>
      <c r="C28" s="1">
        <v>1</v>
      </c>
      <c r="D28" s="1">
        <v>3</v>
      </c>
      <c r="L28" s="3"/>
      <c r="N28" s="7">
        <f>27</f>
        <v>27</v>
      </c>
      <c r="O28" s="5">
        <f t="shared" si="0"/>
        <v>2.25</v>
      </c>
      <c r="P28" s="4">
        <v>3</v>
      </c>
      <c r="R28" s="3"/>
    </row>
    <row r="29" spans="1:25" x14ac:dyDescent="0.25">
      <c r="A29" s="1" t="s">
        <v>31</v>
      </c>
      <c r="B29" s="1">
        <v>2.5</v>
      </c>
      <c r="C29" s="1">
        <v>1</v>
      </c>
      <c r="D29" s="1">
        <v>2</v>
      </c>
      <c r="L29" s="3"/>
      <c r="N29" s="7">
        <f>9</f>
        <v>9</v>
      </c>
      <c r="O29" s="5">
        <f t="shared" si="0"/>
        <v>0.25</v>
      </c>
      <c r="P29" s="4">
        <v>2</v>
      </c>
      <c r="R29" s="3"/>
    </row>
    <row r="30" spans="1:25" x14ac:dyDescent="0.25">
      <c r="A30" s="1" t="s">
        <v>32</v>
      </c>
      <c r="B30" s="1">
        <v>5</v>
      </c>
      <c r="C30" s="1">
        <v>1</v>
      </c>
      <c r="D30" s="1">
        <v>3</v>
      </c>
      <c r="L30" s="3"/>
      <c r="N30" s="7">
        <f>28</f>
        <v>28</v>
      </c>
      <c r="O30" s="5">
        <f t="shared" si="0"/>
        <v>2.25</v>
      </c>
      <c r="P30" s="4">
        <v>3</v>
      </c>
      <c r="R30" s="3"/>
    </row>
    <row r="31" spans="1:25" x14ac:dyDescent="0.25">
      <c r="A31" s="1" t="s">
        <v>33</v>
      </c>
      <c r="B31" s="1">
        <v>2.5</v>
      </c>
      <c r="C31" s="1">
        <v>0</v>
      </c>
      <c r="D31" s="1">
        <v>2</v>
      </c>
      <c r="L31" s="3"/>
      <c r="N31" s="7">
        <f>19</f>
        <v>19</v>
      </c>
      <c r="O31" s="5">
        <f t="shared" si="0"/>
        <v>1.0307764064044151</v>
      </c>
      <c r="P31" s="4">
        <v>2</v>
      </c>
      <c r="R31" s="3"/>
    </row>
    <row r="32" spans="1:25" ht="15.75" thickBot="1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4" spans="1:25" x14ac:dyDescent="0.25">
      <c r="A34" s="13" t="s">
        <v>0</v>
      </c>
      <c r="B34" s="13" t="s">
        <v>1</v>
      </c>
      <c r="C34" s="13" t="s">
        <v>2</v>
      </c>
      <c r="D34" s="13" t="s">
        <v>3</v>
      </c>
      <c r="G34" s="15" t="s">
        <v>34</v>
      </c>
      <c r="H34" s="15"/>
      <c r="I34" s="15"/>
      <c r="J34" s="15"/>
      <c r="L34" s="3"/>
      <c r="N34" s="6" t="s">
        <v>38</v>
      </c>
      <c r="O34" s="6" t="s">
        <v>39</v>
      </c>
      <c r="P34" s="6" t="s">
        <v>40</v>
      </c>
      <c r="R34" s="3"/>
      <c r="T34" s="10" t="s">
        <v>36</v>
      </c>
      <c r="U34" s="10" t="s">
        <v>40</v>
      </c>
      <c r="W34" s="16" t="s">
        <v>48</v>
      </c>
      <c r="X34" s="15"/>
      <c r="Y34" s="15"/>
    </row>
    <row r="35" spans="1:25" x14ac:dyDescent="0.25">
      <c r="A35" s="1" t="s">
        <v>4</v>
      </c>
      <c r="B35" s="1">
        <v>2</v>
      </c>
      <c r="C35" s="1">
        <v>1</v>
      </c>
      <c r="D35" s="1">
        <v>2</v>
      </c>
      <c r="G35" s="2" t="s">
        <v>0</v>
      </c>
      <c r="H35" s="2" t="s">
        <v>47</v>
      </c>
      <c r="L35" s="3"/>
      <c r="N35" s="7">
        <f>RANK(O35,$O$35:$O$64,1)</f>
        <v>22</v>
      </c>
      <c r="O35" s="5">
        <f>SQRT(ABS($H$36-B2)^2+ABS($H$37-C2)^2)</f>
        <v>1.4142135623730951</v>
      </c>
      <c r="P35" s="4" cm="1">
        <f t="array" ref="P35:P64">D35:D64</f>
        <v>2</v>
      </c>
      <c r="R35" s="3"/>
      <c r="T35">
        <v>1</v>
      </c>
      <c r="U35">
        <f>VLOOKUP(T35,$N$35:$P$64,3,FALSE)</f>
        <v>2</v>
      </c>
      <c r="W35" s="14" t="s">
        <v>43</v>
      </c>
      <c r="X35" s="14" t="s">
        <v>44</v>
      </c>
      <c r="Y35" s="14" t="s">
        <v>45</v>
      </c>
    </row>
    <row r="36" spans="1:25" x14ac:dyDescent="0.25">
      <c r="A36" s="1" t="s">
        <v>5</v>
      </c>
      <c r="B36" s="1">
        <v>2.75</v>
      </c>
      <c r="C36" s="1">
        <v>1</v>
      </c>
      <c r="D36" s="1">
        <v>1</v>
      </c>
      <c r="G36" s="2" t="s">
        <v>35</v>
      </c>
      <c r="H36" s="2">
        <v>3</v>
      </c>
      <c r="L36" s="3"/>
      <c r="N36" s="7">
        <f t="shared" ref="N36:N57" si="3">RANK(O36,$O$35:$O$64,1)</f>
        <v>15</v>
      </c>
      <c r="O36" s="5">
        <f t="shared" ref="O36:O64" si="4">SQRT(ABS($H$36-B3)^2+ABS($H$37-C3)^2)</f>
        <v>1.0307764064044151</v>
      </c>
      <c r="P36" s="4">
        <v>1</v>
      </c>
      <c r="R36" s="3"/>
      <c r="T36">
        <v>2</v>
      </c>
      <c r="U36">
        <f t="shared" ref="U36:U45" si="5">VLOOKUP(T36,$N$35:$P$64,3,FALSE)</f>
        <v>1</v>
      </c>
      <c r="W36" s="14">
        <v>2</v>
      </c>
      <c r="X36" s="14">
        <v>2</v>
      </c>
      <c r="Y36" s="14">
        <v>2</v>
      </c>
    </row>
    <row r="37" spans="1:25" x14ac:dyDescent="0.25">
      <c r="A37" s="1" t="s">
        <v>6</v>
      </c>
      <c r="B37" s="1">
        <v>2.25</v>
      </c>
      <c r="C37" s="1">
        <v>0</v>
      </c>
      <c r="D37" s="1">
        <v>1</v>
      </c>
      <c r="G37" s="2" t="s">
        <v>2</v>
      </c>
      <c r="H37" s="2">
        <v>0</v>
      </c>
      <c r="L37" s="3"/>
      <c r="N37" s="7">
        <f t="shared" si="3"/>
        <v>9</v>
      </c>
      <c r="O37" s="5">
        <f t="shared" si="4"/>
        <v>0.75</v>
      </c>
      <c r="P37" s="4">
        <v>1</v>
      </c>
      <c r="R37" s="3"/>
      <c r="T37" s="3">
        <v>3</v>
      </c>
      <c r="U37">
        <f t="shared" si="5"/>
        <v>2</v>
      </c>
    </row>
    <row r="38" spans="1:25" x14ac:dyDescent="0.25">
      <c r="A38" s="1" t="s">
        <v>7</v>
      </c>
      <c r="B38" s="1">
        <v>2.5</v>
      </c>
      <c r="C38" s="1">
        <v>0</v>
      </c>
      <c r="D38" s="1">
        <v>3</v>
      </c>
      <c r="G38" s="2" t="s">
        <v>3</v>
      </c>
      <c r="H38" s="2">
        <v>2</v>
      </c>
      <c r="L38" s="3"/>
      <c r="N38" s="7">
        <f t="shared" si="3"/>
        <v>4</v>
      </c>
      <c r="O38" s="5">
        <f t="shared" si="4"/>
        <v>0.5</v>
      </c>
      <c r="P38" s="4">
        <v>3</v>
      </c>
      <c r="R38" s="3"/>
      <c r="T38">
        <v>4</v>
      </c>
      <c r="U38">
        <f t="shared" si="5"/>
        <v>3</v>
      </c>
    </row>
    <row r="39" spans="1:25" x14ac:dyDescent="0.25">
      <c r="A39" s="1" t="s">
        <v>8</v>
      </c>
      <c r="B39" s="1">
        <v>5</v>
      </c>
      <c r="C39" s="1">
        <v>1</v>
      </c>
      <c r="D39" s="1">
        <v>2</v>
      </c>
      <c r="G39" s="2" t="s">
        <v>36</v>
      </c>
      <c r="H39" s="2">
        <v>3</v>
      </c>
      <c r="L39" s="3"/>
      <c r="N39" s="7">
        <f t="shared" si="3"/>
        <v>28</v>
      </c>
      <c r="O39" s="5">
        <f t="shared" si="4"/>
        <v>2.2360679774997898</v>
      </c>
      <c r="P39" s="4">
        <v>2</v>
      </c>
      <c r="R39" s="3"/>
      <c r="T39">
        <v>5</v>
      </c>
      <c r="U39">
        <f t="shared" si="5"/>
        <v>2</v>
      </c>
    </row>
    <row r="40" spans="1:25" x14ac:dyDescent="0.25">
      <c r="A40" s="1" t="s">
        <v>9</v>
      </c>
      <c r="B40" s="1">
        <v>3</v>
      </c>
      <c r="C40" s="1">
        <v>0</v>
      </c>
      <c r="D40" s="1">
        <v>2</v>
      </c>
      <c r="L40" s="3"/>
      <c r="N40" s="7">
        <f t="shared" si="3"/>
        <v>1</v>
      </c>
      <c r="O40" s="5">
        <f t="shared" si="4"/>
        <v>0</v>
      </c>
      <c r="P40" s="4">
        <v>2</v>
      </c>
      <c r="R40" s="3"/>
      <c r="T40">
        <v>6</v>
      </c>
      <c r="U40">
        <f t="shared" si="5"/>
        <v>3</v>
      </c>
    </row>
    <row r="41" spans="1:25" x14ac:dyDescent="0.25">
      <c r="A41" s="1" t="s">
        <v>10</v>
      </c>
      <c r="B41" s="1">
        <v>2.25</v>
      </c>
      <c r="C41" s="1">
        <v>0</v>
      </c>
      <c r="D41" s="1">
        <v>1</v>
      </c>
      <c r="L41" s="3"/>
      <c r="N41" s="7">
        <f>10</f>
        <v>10</v>
      </c>
      <c r="O41" s="5">
        <f t="shared" si="4"/>
        <v>0.75</v>
      </c>
      <c r="P41" s="4">
        <v>1</v>
      </c>
      <c r="R41" s="3"/>
      <c r="T41" s="3">
        <v>7</v>
      </c>
      <c r="U41">
        <f t="shared" si="5"/>
        <v>1</v>
      </c>
    </row>
    <row r="42" spans="1:25" x14ac:dyDescent="0.25">
      <c r="A42" s="1" t="s">
        <v>11</v>
      </c>
      <c r="B42" s="1">
        <v>1.5</v>
      </c>
      <c r="C42" s="1">
        <v>0</v>
      </c>
      <c r="D42" s="1">
        <v>2</v>
      </c>
      <c r="G42" s="15" t="s">
        <v>34</v>
      </c>
      <c r="H42" s="15"/>
      <c r="I42" s="15"/>
      <c r="J42" s="15"/>
      <c r="L42" s="3"/>
      <c r="N42" s="7">
        <f t="shared" si="3"/>
        <v>23</v>
      </c>
      <c r="O42" s="5">
        <f t="shared" si="4"/>
        <v>1.5</v>
      </c>
      <c r="P42" s="4">
        <v>2</v>
      </c>
      <c r="R42" s="3"/>
      <c r="T42">
        <v>8</v>
      </c>
      <c r="U42">
        <f t="shared" si="5"/>
        <v>2</v>
      </c>
    </row>
    <row r="43" spans="1:25" x14ac:dyDescent="0.25">
      <c r="A43" s="1" t="s">
        <v>12</v>
      </c>
      <c r="B43" s="1">
        <v>2.5</v>
      </c>
      <c r="C43" s="1">
        <v>1</v>
      </c>
      <c r="D43" s="1">
        <v>2</v>
      </c>
      <c r="G43" s="2" t="s">
        <v>0</v>
      </c>
      <c r="H43" s="2" t="s">
        <v>47</v>
      </c>
      <c r="L43" s="3"/>
      <c r="N43" s="7">
        <f t="shared" si="3"/>
        <v>19</v>
      </c>
      <c r="O43" s="5">
        <f t="shared" si="4"/>
        <v>1.1180339887498949</v>
      </c>
      <c r="P43" s="4">
        <v>2</v>
      </c>
      <c r="R43" s="3"/>
      <c r="T43">
        <v>9</v>
      </c>
      <c r="U43">
        <f t="shared" si="5"/>
        <v>1</v>
      </c>
    </row>
    <row r="44" spans="1:25" x14ac:dyDescent="0.25">
      <c r="A44" s="1" t="s">
        <v>13</v>
      </c>
      <c r="B44" s="1">
        <v>2.25</v>
      </c>
      <c r="C44" s="1">
        <v>1</v>
      </c>
      <c r="D44" s="1">
        <v>3</v>
      </c>
      <c r="G44" s="2" t="s">
        <v>35</v>
      </c>
      <c r="H44" s="2">
        <v>3</v>
      </c>
      <c r="L44" s="3"/>
      <c r="N44" s="7">
        <f t="shared" si="3"/>
        <v>21</v>
      </c>
      <c r="O44" s="5">
        <f t="shared" si="4"/>
        <v>1.25</v>
      </c>
      <c r="P44" s="4">
        <v>3</v>
      </c>
      <c r="R44" s="3"/>
      <c r="T44">
        <v>10</v>
      </c>
      <c r="U44">
        <f t="shared" si="5"/>
        <v>1</v>
      </c>
    </row>
    <row r="45" spans="1:25" x14ac:dyDescent="0.25">
      <c r="A45" s="1" t="s">
        <v>14</v>
      </c>
      <c r="B45" s="1">
        <v>2</v>
      </c>
      <c r="C45" s="1">
        <v>0</v>
      </c>
      <c r="D45" s="1">
        <v>2</v>
      </c>
      <c r="G45" s="2" t="s">
        <v>2</v>
      </c>
      <c r="H45" s="2">
        <v>0</v>
      </c>
      <c r="L45" s="3"/>
      <c r="N45" s="7">
        <f t="shared" si="3"/>
        <v>11</v>
      </c>
      <c r="O45" s="5">
        <f t="shared" si="4"/>
        <v>1</v>
      </c>
      <c r="P45" s="4">
        <v>2</v>
      </c>
      <c r="R45" s="3"/>
      <c r="T45" s="3">
        <v>11</v>
      </c>
      <c r="U45">
        <f t="shared" si="5"/>
        <v>2</v>
      </c>
    </row>
    <row r="46" spans="1:25" x14ac:dyDescent="0.25">
      <c r="A46" s="1" t="s">
        <v>15</v>
      </c>
      <c r="B46" s="1">
        <v>5</v>
      </c>
      <c r="C46" s="1">
        <v>0</v>
      </c>
      <c r="D46" s="1">
        <v>2</v>
      </c>
      <c r="G46" s="2" t="s">
        <v>3</v>
      </c>
      <c r="H46" s="2">
        <v>2</v>
      </c>
      <c r="L46" s="3"/>
      <c r="N46" s="7">
        <f t="shared" si="3"/>
        <v>24</v>
      </c>
      <c r="O46" s="5">
        <f t="shared" si="4"/>
        <v>2</v>
      </c>
      <c r="P46" s="4">
        <v>2</v>
      </c>
      <c r="R46" s="3"/>
    </row>
    <row r="47" spans="1:25" x14ac:dyDescent="0.25">
      <c r="A47" s="1" t="s">
        <v>16</v>
      </c>
      <c r="B47" s="1">
        <v>2.5</v>
      </c>
      <c r="C47" s="1">
        <v>0</v>
      </c>
      <c r="D47" s="1">
        <v>2</v>
      </c>
      <c r="G47" s="2" t="s">
        <v>36</v>
      </c>
      <c r="H47" s="2">
        <v>7</v>
      </c>
      <c r="L47" s="3"/>
      <c r="N47" s="7">
        <f>5</f>
        <v>5</v>
      </c>
      <c r="O47" s="5">
        <f t="shared" si="4"/>
        <v>0.5</v>
      </c>
      <c r="P47" s="4">
        <v>2</v>
      </c>
      <c r="R47" s="3"/>
    </row>
    <row r="48" spans="1:25" x14ac:dyDescent="0.25">
      <c r="A48" s="1" t="s">
        <v>17</v>
      </c>
      <c r="B48" s="1">
        <v>1</v>
      </c>
      <c r="C48" s="1">
        <v>0</v>
      </c>
      <c r="D48" s="1">
        <v>3</v>
      </c>
      <c r="L48" s="3"/>
      <c r="N48" s="7">
        <f>25</f>
        <v>25</v>
      </c>
      <c r="O48" s="5">
        <f t="shared" si="4"/>
        <v>2</v>
      </c>
      <c r="P48" s="4">
        <v>3</v>
      </c>
      <c r="R48" s="3"/>
    </row>
    <row r="49" spans="1:18" x14ac:dyDescent="0.25">
      <c r="A49" s="1" t="s">
        <v>18</v>
      </c>
      <c r="B49" s="1">
        <v>3</v>
      </c>
      <c r="C49" s="1">
        <v>1</v>
      </c>
      <c r="D49" s="1">
        <v>1</v>
      </c>
      <c r="G49" s="15" t="s">
        <v>34</v>
      </c>
      <c r="H49" s="15"/>
      <c r="I49" s="15"/>
      <c r="J49" s="15"/>
      <c r="L49" s="3"/>
      <c r="N49" s="7">
        <f>12</f>
        <v>12</v>
      </c>
      <c r="O49" s="5">
        <f t="shared" si="4"/>
        <v>1</v>
      </c>
      <c r="P49" s="4">
        <v>1</v>
      </c>
      <c r="R49" s="3"/>
    </row>
    <row r="50" spans="1:18" x14ac:dyDescent="0.25">
      <c r="A50" s="1" t="s">
        <v>19</v>
      </c>
      <c r="B50" s="1">
        <v>2.75</v>
      </c>
      <c r="C50" s="1">
        <v>1</v>
      </c>
      <c r="D50" s="1">
        <v>1</v>
      </c>
      <c r="G50" s="2" t="s">
        <v>0</v>
      </c>
      <c r="H50" s="2" t="s">
        <v>47</v>
      </c>
      <c r="L50" s="3"/>
      <c r="N50" s="7">
        <f>16</f>
        <v>16</v>
      </c>
      <c r="O50" s="5">
        <f t="shared" si="4"/>
        <v>1.0307764064044151</v>
      </c>
      <c r="P50" s="4">
        <v>1</v>
      </c>
      <c r="R50" s="3"/>
    </row>
    <row r="51" spans="1:18" x14ac:dyDescent="0.25">
      <c r="A51" s="1" t="s">
        <v>20</v>
      </c>
      <c r="B51" s="1">
        <v>2.5</v>
      </c>
      <c r="C51" s="1">
        <v>0</v>
      </c>
      <c r="D51" s="1">
        <v>3</v>
      </c>
      <c r="G51" s="2" t="s">
        <v>35</v>
      </c>
      <c r="H51" s="2">
        <v>3</v>
      </c>
      <c r="L51" s="3"/>
      <c r="N51" s="7">
        <f>6</f>
        <v>6</v>
      </c>
      <c r="O51" s="5">
        <f t="shared" si="4"/>
        <v>0.5</v>
      </c>
      <c r="P51" s="4">
        <v>3</v>
      </c>
      <c r="R51" s="3"/>
    </row>
    <row r="52" spans="1:18" x14ac:dyDescent="0.25">
      <c r="A52" s="1" t="s">
        <v>21</v>
      </c>
      <c r="B52" s="1">
        <v>5</v>
      </c>
      <c r="C52" s="1">
        <v>0</v>
      </c>
      <c r="D52" s="1">
        <v>1</v>
      </c>
      <c r="G52" s="2" t="s">
        <v>2</v>
      </c>
      <c r="H52" s="2">
        <v>0</v>
      </c>
      <c r="L52" s="3"/>
      <c r="N52" s="7">
        <f>26</f>
        <v>26</v>
      </c>
      <c r="O52" s="5">
        <f t="shared" si="4"/>
        <v>2</v>
      </c>
      <c r="P52" s="4">
        <v>1</v>
      </c>
      <c r="R52" s="3"/>
    </row>
    <row r="53" spans="1:18" x14ac:dyDescent="0.25">
      <c r="A53" s="1" t="s">
        <v>22</v>
      </c>
      <c r="B53" s="1">
        <v>3</v>
      </c>
      <c r="C53" s="1">
        <v>1</v>
      </c>
      <c r="D53" s="1">
        <v>2</v>
      </c>
      <c r="G53" s="2" t="s">
        <v>3</v>
      </c>
      <c r="H53" s="2">
        <v>2</v>
      </c>
      <c r="L53" s="3"/>
      <c r="N53" s="7">
        <f>13</f>
        <v>13</v>
      </c>
      <c r="O53" s="5">
        <f t="shared" si="4"/>
        <v>1</v>
      </c>
      <c r="P53" s="4">
        <v>2</v>
      </c>
      <c r="R53" s="3"/>
    </row>
    <row r="54" spans="1:18" x14ac:dyDescent="0.25">
      <c r="A54" s="1" t="s">
        <v>23</v>
      </c>
      <c r="B54" s="1">
        <v>2.75</v>
      </c>
      <c r="C54" s="1">
        <v>1</v>
      </c>
      <c r="D54" s="1">
        <v>3</v>
      </c>
      <c r="G54" s="2" t="s">
        <v>36</v>
      </c>
      <c r="H54" s="2">
        <v>11</v>
      </c>
      <c r="L54" s="3"/>
      <c r="N54" s="7">
        <f>17</f>
        <v>17</v>
      </c>
      <c r="O54" s="5">
        <f t="shared" si="4"/>
        <v>1.0307764064044151</v>
      </c>
      <c r="P54" s="4">
        <v>3</v>
      </c>
      <c r="R54" s="3"/>
    </row>
    <row r="55" spans="1:18" x14ac:dyDescent="0.25">
      <c r="A55" s="1" t="s">
        <v>24</v>
      </c>
      <c r="B55" s="1">
        <v>2.75</v>
      </c>
      <c r="C55" s="1">
        <v>0</v>
      </c>
      <c r="D55" s="1">
        <v>2</v>
      </c>
      <c r="L55" s="3"/>
      <c r="N55" s="7">
        <f t="shared" si="3"/>
        <v>3</v>
      </c>
      <c r="O55" s="5">
        <f t="shared" si="4"/>
        <v>0.25</v>
      </c>
      <c r="P55" s="4">
        <v>2</v>
      </c>
      <c r="R55" s="3"/>
    </row>
    <row r="56" spans="1:18" x14ac:dyDescent="0.25">
      <c r="A56" s="1" t="s">
        <v>25</v>
      </c>
      <c r="B56" s="1">
        <v>2.75</v>
      </c>
      <c r="C56" s="1">
        <v>1</v>
      </c>
      <c r="D56" s="1">
        <v>3</v>
      </c>
      <c r="L56" s="3"/>
      <c r="N56" s="7">
        <f>18</f>
        <v>18</v>
      </c>
      <c r="O56" s="5">
        <f t="shared" si="4"/>
        <v>1.0307764064044151</v>
      </c>
      <c r="P56" s="4">
        <v>3</v>
      </c>
      <c r="R56" s="3"/>
    </row>
    <row r="57" spans="1:18" x14ac:dyDescent="0.25">
      <c r="A57" s="1" t="s">
        <v>26</v>
      </c>
      <c r="B57" s="1">
        <v>1.25</v>
      </c>
      <c r="C57" s="1">
        <v>1</v>
      </c>
      <c r="D57" s="1">
        <v>3</v>
      </c>
      <c r="L57" s="3"/>
      <c r="N57" s="7">
        <f t="shared" si="3"/>
        <v>27</v>
      </c>
      <c r="O57" s="5">
        <f t="shared" si="4"/>
        <v>2.0155644370746373</v>
      </c>
      <c r="P57" s="4">
        <v>3</v>
      </c>
      <c r="R57" s="3"/>
    </row>
    <row r="58" spans="1:18" x14ac:dyDescent="0.25">
      <c r="A58" s="1" t="s">
        <v>27</v>
      </c>
      <c r="B58" s="1">
        <v>2.5</v>
      </c>
      <c r="C58" s="1">
        <v>0</v>
      </c>
      <c r="D58" s="1">
        <v>1</v>
      </c>
      <c r="L58" s="3"/>
      <c r="N58" s="7">
        <f>7</f>
        <v>7</v>
      </c>
      <c r="O58" s="5">
        <f t="shared" si="4"/>
        <v>0.5</v>
      </c>
      <c r="P58" s="4">
        <v>1</v>
      </c>
      <c r="R58" s="3"/>
    </row>
    <row r="59" spans="1:18" x14ac:dyDescent="0.25">
      <c r="A59" s="1" t="s">
        <v>28</v>
      </c>
      <c r="B59" s="1">
        <v>3</v>
      </c>
      <c r="C59" s="1">
        <v>1</v>
      </c>
      <c r="D59" s="1">
        <v>1</v>
      </c>
      <c r="L59" s="3"/>
      <c r="N59" s="7">
        <f>14</f>
        <v>14</v>
      </c>
      <c r="O59" s="5">
        <f t="shared" si="4"/>
        <v>1</v>
      </c>
      <c r="P59" s="4">
        <v>1</v>
      </c>
      <c r="R59" s="3"/>
    </row>
    <row r="60" spans="1:18" x14ac:dyDescent="0.25">
      <c r="A60" s="1" t="s">
        <v>29</v>
      </c>
      <c r="B60" s="1">
        <v>3</v>
      </c>
      <c r="C60" s="1">
        <v>0</v>
      </c>
      <c r="D60" s="1">
        <v>1</v>
      </c>
      <c r="L60" s="3"/>
      <c r="N60" s="7">
        <f>2</f>
        <v>2</v>
      </c>
      <c r="O60" s="5">
        <f t="shared" si="4"/>
        <v>0</v>
      </c>
      <c r="P60" s="4">
        <v>1</v>
      </c>
      <c r="R60" s="3"/>
    </row>
    <row r="61" spans="1:18" x14ac:dyDescent="0.25">
      <c r="A61" s="1" t="s">
        <v>30</v>
      </c>
      <c r="B61" s="1">
        <v>5</v>
      </c>
      <c r="C61" s="1">
        <v>1</v>
      </c>
      <c r="D61" s="1">
        <v>3</v>
      </c>
      <c r="L61" s="3"/>
      <c r="N61" s="7">
        <f>29</f>
        <v>29</v>
      </c>
      <c r="O61" s="5">
        <f t="shared" si="4"/>
        <v>2.2360679774997898</v>
      </c>
      <c r="P61" s="4">
        <v>3</v>
      </c>
      <c r="R61" s="3"/>
    </row>
    <row r="62" spans="1:18" x14ac:dyDescent="0.25">
      <c r="A62" s="1" t="s">
        <v>31</v>
      </c>
      <c r="B62" s="1">
        <v>2.5</v>
      </c>
      <c r="C62" s="1">
        <v>1</v>
      </c>
      <c r="D62" s="1">
        <v>2</v>
      </c>
      <c r="L62" s="3"/>
      <c r="N62" s="7">
        <f>20</f>
        <v>20</v>
      </c>
      <c r="O62" s="5">
        <f t="shared" si="4"/>
        <v>1.1180339887498949</v>
      </c>
      <c r="P62" s="4">
        <v>2</v>
      </c>
      <c r="R62" s="3"/>
    </row>
    <row r="63" spans="1:18" x14ac:dyDescent="0.25">
      <c r="A63" s="1" t="s">
        <v>32</v>
      </c>
      <c r="B63" s="1">
        <v>5</v>
      </c>
      <c r="C63" s="1">
        <v>1</v>
      </c>
      <c r="D63" s="1">
        <v>3</v>
      </c>
      <c r="L63" s="3"/>
      <c r="N63" s="7">
        <f>30</f>
        <v>30</v>
      </c>
      <c r="O63" s="5">
        <f t="shared" si="4"/>
        <v>2.2360679774997898</v>
      </c>
      <c r="P63" s="4">
        <v>3</v>
      </c>
      <c r="R63" s="3"/>
    </row>
    <row r="64" spans="1:18" x14ac:dyDescent="0.25">
      <c r="A64" s="1" t="s">
        <v>33</v>
      </c>
      <c r="B64" s="1">
        <v>2.5</v>
      </c>
      <c r="C64" s="1">
        <v>0</v>
      </c>
      <c r="D64" s="1">
        <v>2</v>
      </c>
      <c r="L64" s="3"/>
      <c r="N64" s="7">
        <f>8</f>
        <v>8</v>
      </c>
      <c r="O64" s="4">
        <f t="shared" si="4"/>
        <v>0.5</v>
      </c>
      <c r="P64" s="4">
        <v>2</v>
      </c>
      <c r="R64" s="3"/>
    </row>
    <row r="65" spans="14:14" x14ac:dyDescent="0.25">
      <c r="N65" s="11"/>
    </row>
  </sheetData>
  <mergeCells count="8">
    <mergeCell ref="G49:J49"/>
    <mergeCell ref="W34:Y34"/>
    <mergeCell ref="G1:J1"/>
    <mergeCell ref="G9:J9"/>
    <mergeCell ref="G17:J17"/>
    <mergeCell ref="W1:Y1"/>
    <mergeCell ref="G34:J34"/>
    <mergeCell ref="G42:J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E4A5-5F86-4090-8F2E-94B6F959064B}">
  <dimension ref="A1:W7"/>
  <sheetViews>
    <sheetView tabSelected="1" workbookViewId="0">
      <selection activeCell="P6" sqref="P6"/>
    </sheetView>
  </sheetViews>
  <sheetFormatPr defaultRowHeight="15" x14ac:dyDescent="0.25"/>
  <sheetData>
    <row r="1" spans="1:23" x14ac:dyDescent="0.25">
      <c r="A1" s="13" t="s">
        <v>0</v>
      </c>
      <c r="B1" s="13" t="s">
        <v>1</v>
      </c>
      <c r="C1" s="13" t="s">
        <v>2</v>
      </c>
      <c r="D1" s="13" t="s">
        <v>3</v>
      </c>
      <c r="F1" s="15" t="s">
        <v>34</v>
      </c>
      <c r="G1" s="15"/>
      <c r="H1" s="15"/>
      <c r="I1" s="15"/>
      <c r="L1" s="6" t="s">
        <v>38</v>
      </c>
      <c r="M1" s="6" t="s">
        <v>39</v>
      </c>
      <c r="N1" s="6" t="s">
        <v>40</v>
      </c>
      <c r="P1" s="18" t="s">
        <v>36</v>
      </c>
      <c r="Q1" s="18" t="s">
        <v>40</v>
      </c>
      <c r="U1" s="20" t="s">
        <v>51</v>
      </c>
      <c r="V1" s="20"/>
      <c r="W1" s="20"/>
    </row>
    <row r="2" spans="1:23" x14ac:dyDescent="0.25">
      <c r="A2" s="1" t="s">
        <v>13</v>
      </c>
      <c r="B2" s="1">
        <v>2.25</v>
      </c>
      <c r="C2" s="1">
        <v>1</v>
      </c>
      <c r="D2" s="1">
        <v>3</v>
      </c>
      <c r="F2" s="2" t="s">
        <v>0</v>
      </c>
      <c r="G2" s="2" t="s">
        <v>50</v>
      </c>
      <c r="L2">
        <f>RANK(M2,$M$2:$M$7,1)</f>
        <v>4</v>
      </c>
      <c r="M2" s="17">
        <f>SQRT(ABS($G$3-B2)^2+ABS($G$4-C2)^2)</f>
        <v>1.1180339887498949</v>
      </c>
      <c r="N2" s="1">
        <v>3</v>
      </c>
      <c r="P2">
        <v>1</v>
      </c>
      <c r="Q2">
        <f>VLOOKUP(P2,$L$2:$N$7,3,FALSE)</f>
        <v>2</v>
      </c>
      <c r="U2" t="s">
        <v>43</v>
      </c>
      <c r="V2" t="s">
        <v>52</v>
      </c>
    </row>
    <row r="3" spans="1:23" x14ac:dyDescent="0.25">
      <c r="A3" s="1" t="s">
        <v>14</v>
      </c>
      <c r="B3" s="1">
        <v>2</v>
      </c>
      <c r="C3" s="1">
        <v>0</v>
      </c>
      <c r="D3" s="1">
        <v>2</v>
      </c>
      <c r="F3" s="2" t="s">
        <v>35</v>
      </c>
      <c r="G3" s="2">
        <v>2.75</v>
      </c>
      <c r="L3">
        <f t="shared" ref="L3:L7" si="0">RANK(M3,$M$2:$M$7,1)</f>
        <v>2</v>
      </c>
      <c r="M3" s="17">
        <f t="shared" ref="M3:M7" si="1">SQRT(ABS($G$3-B3)^2+ABS($G$4-C3)^2)</f>
        <v>0.75</v>
      </c>
      <c r="N3" s="1">
        <v>2</v>
      </c>
      <c r="P3">
        <v>2</v>
      </c>
      <c r="Q3">
        <f t="shared" ref="Q3:Q7" si="2">VLOOKUP(P3,$L$2:$N$7,3,FALSE)</f>
        <v>2</v>
      </c>
      <c r="U3">
        <v>2</v>
      </c>
      <c r="V3" t="s">
        <v>53</v>
      </c>
    </row>
    <row r="4" spans="1:23" x14ac:dyDescent="0.25">
      <c r="A4" s="1" t="s">
        <v>15</v>
      </c>
      <c r="B4" s="1">
        <v>5</v>
      </c>
      <c r="C4" s="1">
        <v>0</v>
      </c>
      <c r="D4" s="1">
        <v>2</v>
      </c>
      <c r="F4" s="2" t="s">
        <v>2</v>
      </c>
      <c r="G4" s="2">
        <v>0</v>
      </c>
      <c r="L4">
        <f t="shared" si="0"/>
        <v>6</v>
      </c>
      <c r="M4" s="17">
        <f t="shared" si="1"/>
        <v>2.25</v>
      </c>
      <c r="N4" s="1">
        <v>2</v>
      </c>
      <c r="P4" s="19">
        <v>3</v>
      </c>
      <c r="Q4" s="19">
        <f t="shared" si="2"/>
        <v>1</v>
      </c>
    </row>
    <row r="5" spans="1:23" x14ac:dyDescent="0.25">
      <c r="A5" s="1" t="s">
        <v>16</v>
      </c>
      <c r="B5" s="1">
        <v>2.5</v>
      </c>
      <c r="C5" s="1">
        <v>0</v>
      </c>
      <c r="D5" s="1">
        <v>2</v>
      </c>
      <c r="F5" s="2" t="s">
        <v>3</v>
      </c>
      <c r="G5" s="2" t="s">
        <v>49</v>
      </c>
      <c r="H5">
        <f>2</f>
        <v>2</v>
      </c>
      <c r="L5">
        <f t="shared" si="0"/>
        <v>1</v>
      </c>
      <c r="M5" s="17">
        <f t="shared" si="1"/>
        <v>0.25</v>
      </c>
      <c r="N5" s="1">
        <v>2</v>
      </c>
      <c r="P5">
        <v>4</v>
      </c>
      <c r="Q5">
        <f t="shared" si="2"/>
        <v>3</v>
      </c>
    </row>
    <row r="6" spans="1:23" x14ac:dyDescent="0.25">
      <c r="A6" s="1" t="s">
        <v>17</v>
      </c>
      <c r="B6" s="1">
        <v>1</v>
      </c>
      <c r="C6" s="1">
        <v>0</v>
      </c>
      <c r="D6" s="1">
        <v>3</v>
      </c>
      <c r="F6" s="2" t="s">
        <v>36</v>
      </c>
      <c r="G6" s="2">
        <v>3</v>
      </c>
      <c r="L6">
        <f t="shared" si="0"/>
        <v>5</v>
      </c>
      <c r="M6" s="17">
        <f t="shared" si="1"/>
        <v>1.75</v>
      </c>
      <c r="N6" s="1">
        <v>3</v>
      </c>
      <c r="P6">
        <v>5</v>
      </c>
      <c r="Q6">
        <f t="shared" si="2"/>
        <v>3</v>
      </c>
    </row>
    <row r="7" spans="1:23" x14ac:dyDescent="0.25">
      <c r="A7" s="1" t="s">
        <v>18</v>
      </c>
      <c r="B7" s="1">
        <v>3</v>
      </c>
      <c r="C7" s="1">
        <v>1</v>
      </c>
      <c r="D7" s="1">
        <v>1</v>
      </c>
      <c r="L7">
        <f t="shared" si="0"/>
        <v>3</v>
      </c>
      <c r="M7" s="17">
        <f t="shared" si="1"/>
        <v>1.0307764064044151</v>
      </c>
      <c r="N7" s="1">
        <v>1</v>
      </c>
      <c r="P7">
        <v>6</v>
      </c>
      <c r="Q7">
        <f t="shared" si="2"/>
        <v>2</v>
      </c>
    </row>
  </sheetData>
  <mergeCells count="2">
    <mergeCell ref="F1:I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 EAC</dc:creator>
  <cp:lastModifiedBy>Jacob Santos</cp:lastModifiedBy>
  <dcterms:created xsi:type="dcterms:W3CDTF">2024-03-19T00:46:58Z</dcterms:created>
  <dcterms:modified xsi:type="dcterms:W3CDTF">2024-04-09T12:34:48Z</dcterms:modified>
</cp:coreProperties>
</file>