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SCOE 3-1 S2\UML232LEC-LAB - Cognate Elective 2 Machine Learning 2\Laboratory\Finals\Class Standing\Assignment 14\"/>
    </mc:Choice>
  </mc:AlternateContent>
  <xr:revisionPtr revIDLastSave="0" documentId="13_ncr:1_{D3E38468-4291-4BF8-926F-8EEA37BB630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Computation" sheetId="1" r:id="rId1"/>
    <sheet name="Decision Tre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0" i="1" l="1"/>
  <c r="I137" i="1"/>
  <c r="H137" i="1"/>
  <c r="F153" i="1"/>
  <c r="F152" i="1"/>
  <c r="E146" i="1"/>
  <c r="E145" i="1"/>
  <c r="E144" i="1"/>
  <c r="I139" i="1"/>
  <c r="I105" i="1"/>
  <c r="E138" i="1"/>
  <c r="E137" i="1"/>
  <c r="E136" i="1"/>
  <c r="J137" i="1"/>
  <c r="E119" i="1"/>
  <c r="E128" i="1"/>
  <c r="E127" i="1"/>
  <c r="I122" i="1"/>
  <c r="J120" i="1"/>
  <c r="I123" i="1" s="1"/>
  <c r="E120" i="1"/>
  <c r="E111" i="1"/>
  <c r="E110" i="1"/>
  <c r="E109" i="1"/>
  <c r="E102" i="1"/>
  <c r="E101" i="1"/>
  <c r="I104" i="1"/>
  <c r="I102" i="1"/>
  <c r="H102" i="1"/>
  <c r="J102" i="1" s="1"/>
  <c r="I101" i="1"/>
  <c r="H101" i="1"/>
  <c r="E103" i="1"/>
  <c r="F101" i="1"/>
  <c r="J101" i="1"/>
  <c r="B98" i="1"/>
  <c r="E147" i="1" l="1"/>
  <c r="I141" i="1"/>
  <c r="E129" i="1"/>
  <c r="I124" i="1"/>
  <c r="E112" i="1"/>
  <c r="I106" i="1"/>
  <c r="E113" i="1" s="1"/>
  <c r="B31" i="1"/>
  <c r="B30" i="1"/>
  <c r="B29" i="1"/>
  <c r="B21" i="1"/>
  <c r="B75" i="1"/>
  <c r="B74" i="1"/>
  <c r="B73" i="1"/>
  <c r="G67" i="1"/>
  <c r="F66" i="1"/>
  <c r="E66" i="1"/>
  <c r="F65" i="1"/>
  <c r="E65" i="1"/>
  <c r="C65" i="1"/>
  <c r="B67" i="1"/>
  <c r="B66" i="1"/>
  <c r="B65" i="1"/>
  <c r="B60" i="1"/>
  <c r="B59" i="1"/>
  <c r="B61" i="1" s="1"/>
  <c r="B51" i="1"/>
  <c r="F52" i="1"/>
  <c r="E52" i="1"/>
  <c r="C51" i="1"/>
  <c r="B52" i="1"/>
  <c r="B46" i="1"/>
  <c r="B45" i="1"/>
  <c r="F38" i="1"/>
  <c r="E38" i="1"/>
  <c r="C37" i="1"/>
  <c r="B37" i="1"/>
  <c r="B38" i="1"/>
  <c r="F23" i="1"/>
  <c r="E23" i="1"/>
  <c r="G23" i="1" s="1"/>
  <c r="F22" i="1"/>
  <c r="E22" i="1"/>
  <c r="G22" i="1" s="1"/>
  <c r="F21" i="1"/>
  <c r="E21" i="1"/>
  <c r="G21" i="1" s="1"/>
  <c r="C21" i="1"/>
  <c r="B23" i="1"/>
  <c r="B22" i="1"/>
  <c r="E148" i="1" l="1"/>
  <c r="F154" i="1" s="1"/>
  <c r="E130" i="1"/>
  <c r="G38" i="1"/>
  <c r="F41" i="1" s="1"/>
  <c r="B47" i="1"/>
  <c r="G65" i="1"/>
  <c r="G52" i="1"/>
  <c r="F55" i="1" s="1"/>
  <c r="F25" i="1"/>
  <c r="B32" i="1"/>
  <c r="B76" i="1"/>
  <c r="G66" i="1"/>
  <c r="F69" i="1" l="1"/>
  <c r="B18" i="1" l="1"/>
  <c r="F40" i="1" l="1"/>
  <c r="F42" i="1" s="1"/>
  <c r="B48" i="1" s="1"/>
  <c r="F81" i="1" s="1"/>
  <c r="F68" i="1"/>
  <c r="F70" i="1" s="1"/>
  <c r="B77" i="1" s="1"/>
  <c r="F83" i="1" s="1"/>
  <c r="F54" i="1"/>
  <c r="F56" i="1" s="1"/>
  <c r="B62" i="1" s="1"/>
  <c r="F82" i="1" s="1"/>
  <c r="F24" i="1"/>
  <c r="F26" i="1" s="1"/>
  <c r="B33" i="1" s="1"/>
  <c r="F80" i="1" s="1"/>
</calcChain>
</file>

<file path=xl/sharedStrings.xml><?xml version="1.0" encoding="utf-8"?>
<sst xmlns="http://schemas.openxmlformats.org/spreadsheetml/2006/main" count="268" uniqueCount="43">
  <si>
    <t>AGE</t>
  </si>
  <si>
    <t>JOB_STATUS</t>
  </si>
  <si>
    <t>OWN HOUSE</t>
  </si>
  <si>
    <t>CREDIT RATING</t>
  </si>
  <si>
    <t>CLASS</t>
  </si>
  <si>
    <t>Young</t>
  </si>
  <si>
    <t>FAIR</t>
  </si>
  <si>
    <t>NO</t>
  </si>
  <si>
    <t>Old</t>
  </si>
  <si>
    <t>EXECELLENT</t>
  </si>
  <si>
    <t>YES</t>
  </si>
  <si>
    <t>Middle</t>
  </si>
  <si>
    <t>GOOD</t>
  </si>
  <si>
    <t>Entropy</t>
  </si>
  <si>
    <t>Proportion</t>
  </si>
  <si>
    <t>Y</t>
  </si>
  <si>
    <t>N</t>
  </si>
  <si>
    <t>P(p)</t>
  </si>
  <si>
    <t>P(n)</t>
  </si>
  <si>
    <t>Entropy (s)</t>
  </si>
  <si>
    <t>Entropy (Age)</t>
  </si>
  <si>
    <t>Gain (Age)</t>
  </si>
  <si>
    <t>Split Information Target Age</t>
  </si>
  <si>
    <t>Gain Ratio (Age)</t>
  </si>
  <si>
    <t>Entropy (Job Status)</t>
  </si>
  <si>
    <t>Gain (Job Status)</t>
  </si>
  <si>
    <t>Split Information Target Job Status</t>
  </si>
  <si>
    <t>Gain Ratio (Job Status)</t>
  </si>
  <si>
    <t>Entropy (Own House)</t>
  </si>
  <si>
    <t>Gain (Own House)</t>
  </si>
  <si>
    <t>Split Information Target Own House</t>
  </si>
  <si>
    <t>Gain Ratio (Own House)</t>
  </si>
  <si>
    <t>Entropy (Credit Rating)</t>
  </si>
  <si>
    <t>Gain (Credit Rating)</t>
  </si>
  <si>
    <t>EXCELLENT</t>
  </si>
  <si>
    <t>Split Information Target Credit Rating</t>
  </si>
  <si>
    <t>Gain Ratio (Credit Rating)</t>
  </si>
  <si>
    <t>Gain Ratio</t>
  </si>
  <si>
    <t>Age</t>
  </si>
  <si>
    <t>Job Status</t>
  </si>
  <si>
    <t>Own House</t>
  </si>
  <si>
    <t>Credit Rating</t>
  </si>
  <si>
    <t>Next Split (Own House) New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</si>
</sst>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1" fillId="0" borderId="0" xfId="0" applyNumberFormat="1" applyFont="1"/>
    <xf numFmtId="164" fontId="0" fillId="0" borderId="2" xfId="0" applyNumberFormat="1" applyBorder="1"/>
    <xf numFmtId="164" fontId="1" fillId="3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3" xfId="0" applyNumberFormat="1" applyFont="1" applyFill="1" applyBorder="1" applyAlignment="1">
      <alignment horizontal="center"/>
    </xf>
    <xf numFmtId="1" fontId="0" fillId="0" borderId="1" xfId="0" applyNumberFormat="1" applyBorder="1"/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4" xfId="0" applyNumberFormat="1" applyBorder="1"/>
    <xf numFmtId="164" fontId="0" fillId="2" borderId="1" xfId="0" applyNumberFormat="1" applyFill="1" applyBorder="1" applyAlignment="1">
      <alignment horizontal="center"/>
    </xf>
    <xf numFmtId="164" fontId="1" fillId="0" borderId="1" xfId="0" applyNumberFormat="1" applyFont="1" applyBorder="1"/>
    <xf numFmtId="164" fontId="1" fillId="0" borderId="1" xfId="0" applyNumberFormat="1" applyFont="1" applyFill="1" applyBorder="1"/>
    <xf numFmtId="0" fontId="1" fillId="0" borderId="0" xfId="0" applyFont="1"/>
    <xf numFmtId="164" fontId="0" fillId="0" borderId="5" xfId="0" applyNumberFormat="1" applyBorder="1"/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300037</xdr:colOff>
      <xdr:row>7</xdr:row>
      <xdr:rowOff>133350</xdr:rowOff>
    </xdr:from>
    <xdr:to>
      <xdr:col>11</xdr:col>
      <xdr:colOff>376238</xdr:colOff>
      <xdr:row>12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19DDB96-1D83-3C96-934F-60B722DE9489}"/>
            </a:ext>
          </a:extLst>
        </xdr:cNvPr>
        <xdr:cNvCxnSpPr>
          <a:cxnSpLocks/>
          <a:stCxn id="6" idx="2"/>
          <a:endCxn id="10" idx="0"/>
        </xdr:cNvCxnSpPr>
      </xdr:nvCxnSpPr>
      <xdr:spPr>
        <a:xfrm flipH="1">
          <a:off x="5176837" y="1466850"/>
          <a:ext cx="1905001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</xdr:row>
      <xdr:rowOff>28575</xdr:rowOff>
    </xdr:from>
    <xdr:to>
      <xdr:col>13</xdr:col>
      <xdr:colOff>295275</xdr:colOff>
      <xdr:row>7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6BD046-EDAB-A0DE-7599-030D7A26077B}"/>
            </a:ext>
          </a:extLst>
        </xdr:cNvPr>
        <xdr:cNvSpPr/>
      </xdr:nvSpPr>
      <xdr:spPr>
        <a:xfrm>
          <a:off x="5943600" y="790575"/>
          <a:ext cx="2276475" cy="676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OWN</a:t>
          </a:r>
          <a:r>
            <a:rPr lang="en-US" sz="2800" baseline="0"/>
            <a:t> HOUSE</a:t>
          </a:r>
          <a:endParaRPr lang="en-US" sz="2800"/>
        </a:p>
      </xdr:txBody>
    </xdr:sp>
    <xdr:clientData/>
  </xdr:twoCellAnchor>
  <xdr:twoCellAnchor>
    <xdr:from>
      <xdr:col>7</xdr:col>
      <xdr:colOff>219074</xdr:colOff>
      <xdr:row>12</xdr:row>
      <xdr:rowOff>95250</xdr:rowOff>
    </xdr:from>
    <xdr:to>
      <xdr:col>9</xdr:col>
      <xdr:colOff>380999</xdr:colOff>
      <xdr:row>16</xdr:row>
      <xdr:rowOff>123825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D515490-A982-3732-CF59-0A52C64BBBDE}"/>
            </a:ext>
          </a:extLst>
        </xdr:cNvPr>
        <xdr:cNvSpPr/>
      </xdr:nvSpPr>
      <xdr:spPr>
        <a:xfrm>
          <a:off x="4486274" y="2381250"/>
          <a:ext cx="1381125" cy="7905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YES</a:t>
          </a:r>
        </a:p>
      </xdr:txBody>
    </xdr:sp>
    <xdr:clientData/>
  </xdr:twoCellAnchor>
  <xdr:twoCellAnchor>
    <xdr:from>
      <xdr:col>12</xdr:col>
      <xdr:colOff>542925</xdr:colOff>
      <xdr:row>12</xdr:row>
      <xdr:rowOff>152400</xdr:rowOff>
    </xdr:from>
    <xdr:to>
      <xdr:col>16</xdr:col>
      <xdr:colOff>381000</xdr:colOff>
      <xdr:row>16</xdr:row>
      <xdr:rowOff>66675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7E8A2E9-C4DC-463B-BECC-76367F15039E}"/>
            </a:ext>
          </a:extLst>
        </xdr:cNvPr>
        <xdr:cNvSpPr/>
      </xdr:nvSpPr>
      <xdr:spPr>
        <a:xfrm>
          <a:off x="7858125" y="2438400"/>
          <a:ext cx="2276475" cy="6762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JOB</a:t>
          </a:r>
          <a:r>
            <a:rPr lang="en-US" sz="2800" baseline="0"/>
            <a:t> STATUS</a:t>
          </a:r>
          <a:endParaRPr lang="en-US" sz="2800"/>
        </a:p>
      </xdr:txBody>
    </xdr:sp>
    <xdr:clientData/>
  </xdr:twoCellAnchor>
  <xdr:twoCellAnchor>
    <xdr:from>
      <xdr:col>11</xdr:col>
      <xdr:colOff>376238</xdr:colOff>
      <xdr:row>7</xdr:row>
      <xdr:rowOff>133350</xdr:rowOff>
    </xdr:from>
    <xdr:to>
      <xdr:col>14</xdr:col>
      <xdr:colOff>461963</xdr:colOff>
      <xdr:row>12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755A2B0-1CD5-1CA1-D1C6-5D8AA1AAE939}"/>
            </a:ext>
          </a:extLst>
        </xdr:cNvPr>
        <xdr:cNvCxnSpPr>
          <a:stCxn id="6" idx="2"/>
          <a:endCxn id="12" idx="0"/>
        </xdr:cNvCxnSpPr>
      </xdr:nvCxnSpPr>
      <xdr:spPr>
        <a:xfrm>
          <a:off x="7081838" y="1466850"/>
          <a:ext cx="1914525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19</xdr:row>
      <xdr:rowOff>114300</xdr:rowOff>
    </xdr:from>
    <xdr:to>
      <xdr:col>13</xdr:col>
      <xdr:colOff>533400</xdr:colOff>
      <xdr:row>23</xdr:row>
      <xdr:rowOff>142875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D9F52DA-08F4-4893-B5D0-B84EC025038C}"/>
            </a:ext>
          </a:extLst>
        </xdr:cNvPr>
        <xdr:cNvSpPr/>
      </xdr:nvSpPr>
      <xdr:spPr>
        <a:xfrm>
          <a:off x="7077075" y="3733800"/>
          <a:ext cx="1381125" cy="7905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YES</a:t>
          </a:r>
        </a:p>
      </xdr:txBody>
    </xdr:sp>
    <xdr:clientData/>
  </xdr:twoCellAnchor>
  <xdr:twoCellAnchor>
    <xdr:from>
      <xdr:col>15</xdr:col>
      <xdr:colOff>514350</xdr:colOff>
      <xdr:row>19</xdr:row>
      <xdr:rowOff>114300</xdr:rowOff>
    </xdr:from>
    <xdr:to>
      <xdr:col>18</xdr:col>
      <xdr:colOff>66675</xdr:colOff>
      <xdr:row>23</xdr:row>
      <xdr:rowOff>142875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EF8CBDC-C346-49FD-94A3-598D17D66C4D}"/>
            </a:ext>
          </a:extLst>
        </xdr:cNvPr>
        <xdr:cNvSpPr/>
      </xdr:nvSpPr>
      <xdr:spPr>
        <a:xfrm>
          <a:off x="9658350" y="3733800"/>
          <a:ext cx="1381125" cy="7905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NO</a:t>
          </a:r>
        </a:p>
      </xdr:txBody>
    </xdr:sp>
    <xdr:clientData/>
  </xdr:twoCellAnchor>
  <xdr:twoCellAnchor>
    <xdr:from>
      <xdr:col>12</xdr:col>
      <xdr:colOff>452438</xdr:colOff>
      <xdr:row>16</xdr:row>
      <xdr:rowOff>66675</xdr:rowOff>
    </xdr:from>
    <xdr:to>
      <xdr:col>14</xdr:col>
      <xdr:colOff>461963</xdr:colOff>
      <xdr:row>19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6560212-292B-2B7C-0B96-0762FAD8A259}"/>
            </a:ext>
          </a:extLst>
        </xdr:cNvPr>
        <xdr:cNvCxnSpPr>
          <a:stCxn id="12" idx="2"/>
          <a:endCxn id="16" idx="0"/>
        </xdr:cNvCxnSpPr>
      </xdr:nvCxnSpPr>
      <xdr:spPr>
        <a:xfrm flipH="1">
          <a:off x="7767638" y="3114675"/>
          <a:ext cx="12287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461963</xdr:colOff>
      <xdr:row>16</xdr:row>
      <xdr:rowOff>66675</xdr:rowOff>
    </xdr:from>
    <xdr:to>
      <xdr:col>16</xdr:col>
      <xdr:colOff>595313</xdr:colOff>
      <xdr:row>19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103C267-D66A-A15E-3F48-DCC0F867EAC4}"/>
            </a:ext>
          </a:extLst>
        </xdr:cNvPr>
        <xdr:cNvCxnSpPr>
          <a:stCxn id="12" idx="2"/>
          <a:endCxn id="17" idx="0"/>
        </xdr:cNvCxnSpPr>
      </xdr:nvCxnSpPr>
      <xdr:spPr>
        <a:xfrm>
          <a:off x="8996363" y="3114675"/>
          <a:ext cx="1352550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M129" sqref="M129"/>
    </sheetView>
  </sheetViews>
  <sheetFormatPr defaultRowHeight="15" x14ac:dyDescent="0.25"/>
  <cols>
    <col min="1" max="1" width="33.42578125" style="3" customWidth="1"/>
    <col min="2" max="2" width="15.28515625" style="3" customWidth="1"/>
    <col min="3" max="3" width="12.85546875" style="3" customWidth="1"/>
    <col min="4" max="4" width="32.7109375" style="3" customWidth="1"/>
    <col min="5" max="5" width="19.5703125" style="3" customWidth="1"/>
    <col min="6" max="6" width="14.5703125" style="3" customWidth="1"/>
    <col min="7" max="7" width="15.85546875" style="3" customWidth="1"/>
    <col min="8" max="8" width="16.42578125" style="3" customWidth="1"/>
    <col min="9" max="9" width="13.85546875" style="3" customWidth="1"/>
    <col min="10" max="10" width="15.28515625" style="3" customWidth="1"/>
    <col min="11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5" t="b">
        <v>0</v>
      </c>
      <c r="C2" s="5" t="b">
        <v>0</v>
      </c>
      <c r="D2" s="5" t="s">
        <v>6</v>
      </c>
      <c r="E2" s="5" t="s">
        <v>7</v>
      </c>
    </row>
    <row r="3" spans="1:5" x14ac:dyDescent="0.25">
      <c r="A3" s="5" t="s">
        <v>8</v>
      </c>
      <c r="B3" s="5" t="b">
        <v>0</v>
      </c>
      <c r="C3" s="5" t="b">
        <v>1</v>
      </c>
      <c r="D3" s="5" t="s">
        <v>9</v>
      </c>
      <c r="E3" s="5" t="s">
        <v>10</v>
      </c>
    </row>
    <row r="4" spans="1:5" x14ac:dyDescent="0.25">
      <c r="A4" s="5" t="s">
        <v>11</v>
      </c>
      <c r="B4" s="5" t="b">
        <v>0</v>
      </c>
      <c r="C4" s="5" t="b">
        <v>0</v>
      </c>
      <c r="D4" s="5" t="s">
        <v>6</v>
      </c>
      <c r="E4" s="5" t="s">
        <v>7</v>
      </c>
    </row>
    <row r="5" spans="1:5" x14ac:dyDescent="0.25">
      <c r="A5" s="5" t="s">
        <v>11</v>
      </c>
      <c r="B5" s="5" t="b">
        <v>0</v>
      </c>
      <c r="C5" s="5" t="b">
        <v>0</v>
      </c>
      <c r="D5" s="5" t="s">
        <v>12</v>
      </c>
      <c r="E5" s="5" t="s">
        <v>7</v>
      </c>
    </row>
    <row r="6" spans="1:5" x14ac:dyDescent="0.25">
      <c r="A6" s="5" t="s">
        <v>5</v>
      </c>
      <c r="B6" s="5" t="b">
        <v>0</v>
      </c>
      <c r="C6" s="5" t="b">
        <v>0</v>
      </c>
      <c r="D6" s="5" t="s">
        <v>12</v>
      </c>
      <c r="E6" s="5" t="s">
        <v>7</v>
      </c>
    </row>
    <row r="7" spans="1:5" x14ac:dyDescent="0.25">
      <c r="A7" s="5" t="s">
        <v>8</v>
      </c>
      <c r="B7" s="5" t="b">
        <v>0</v>
      </c>
      <c r="C7" s="5" t="b">
        <v>1</v>
      </c>
      <c r="D7" s="5" t="s">
        <v>12</v>
      </c>
      <c r="E7" s="5" t="s">
        <v>10</v>
      </c>
    </row>
    <row r="8" spans="1:5" x14ac:dyDescent="0.25">
      <c r="A8" s="5" t="s">
        <v>8</v>
      </c>
      <c r="B8" s="5" t="b">
        <v>1</v>
      </c>
      <c r="C8" s="5" t="b">
        <v>0</v>
      </c>
      <c r="D8" s="5" t="s">
        <v>12</v>
      </c>
      <c r="E8" s="5" t="s">
        <v>10</v>
      </c>
    </row>
    <row r="9" spans="1:5" x14ac:dyDescent="0.25">
      <c r="A9" s="5" t="s">
        <v>5</v>
      </c>
      <c r="B9" s="5" t="b">
        <v>1</v>
      </c>
      <c r="C9" s="5" t="b">
        <v>0</v>
      </c>
      <c r="D9" s="5" t="s">
        <v>12</v>
      </c>
      <c r="E9" s="5" t="s">
        <v>10</v>
      </c>
    </row>
    <row r="10" spans="1:5" x14ac:dyDescent="0.25">
      <c r="A10" s="5" t="s">
        <v>11</v>
      </c>
      <c r="B10" s="5" t="b">
        <v>1</v>
      </c>
      <c r="C10" s="5" t="b">
        <v>1</v>
      </c>
      <c r="D10" s="5" t="s">
        <v>12</v>
      </c>
      <c r="E10" s="5" t="s">
        <v>10</v>
      </c>
    </row>
    <row r="11" spans="1:5" x14ac:dyDescent="0.25">
      <c r="A11" s="5" t="s">
        <v>5</v>
      </c>
      <c r="B11" s="5" t="b">
        <v>1</v>
      </c>
      <c r="C11" s="5" t="b">
        <v>1</v>
      </c>
      <c r="D11" s="5" t="s">
        <v>6</v>
      </c>
      <c r="E11" s="5" t="s">
        <v>10</v>
      </c>
    </row>
    <row r="12" spans="1:5" x14ac:dyDescent="0.25">
      <c r="A12" s="5" t="s">
        <v>5</v>
      </c>
      <c r="B12" s="5" t="b">
        <v>0</v>
      </c>
      <c r="C12" s="5" t="b">
        <v>0</v>
      </c>
      <c r="D12" s="5" t="s">
        <v>6</v>
      </c>
      <c r="E12" s="5" t="s">
        <v>7</v>
      </c>
    </row>
    <row r="13" spans="1:5" x14ac:dyDescent="0.25">
      <c r="A13" s="5" t="s">
        <v>8</v>
      </c>
      <c r="B13" s="5" t="b">
        <v>1</v>
      </c>
      <c r="C13" s="5" t="b">
        <v>0</v>
      </c>
      <c r="D13" s="5" t="s">
        <v>9</v>
      </c>
      <c r="E13" s="5" t="s">
        <v>10</v>
      </c>
    </row>
    <row r="14" spans="1:5" x14ac:dyDescent="0.25">
      <c r="A14" s="5" t="s">
        <v>11</v>
      </c>
      <c r="B14" s="5" t="b">
        <v>0</v>
      </c>
      <c r="C14" s="5" t="b">
        <v>1</v>
      </c>
      <c r="D14" s="5" t="s">
        <v>9</v>
      </c>
      <c r="E14" s="5" t="s">
        <v>10</v>
      </c>
    </row>
    <row r="15" spans="1:5" x14ac:dyDescent="0.25">
      <c r="A15" s="5" t="s">
        <v>8</v>
      </c>
      <c r="B15" s="5" t="b">
        <v>0</v>
      </c>
      <c r="C15" s="5" t="b">
        <v>0</v>
      </c>
      <c r="D15" s="5" t="s">
        <v>6</v>
      </c>
      <c r="E15" s="5" t="s">
        <v>7</v>
      </c>
    </row>
    <row r="16" spans="1:5" x14ac:dyDescent="0.25">
      <c r="A16" s="5" t="s">
        <v>11</v>
      </c>
      <c r="B16" s="5" t="b">
        <v>0</v>
      </c>
      <c r="C16" s="5" t="b">
        <v>1</v>
      </c>
      <c r="D16" s="5" t="s">
        <v>9</v>
      </c>
      <c r="E16" s="5" t="s">
        <v>10</v>
      </c>
    </row>
    <row r="18" spans="1:7" x14ac:dyDescent="0.25">
      <c r="A18" s="6" t="s">
        <v>13</v>
      </c>
      <c r="B18" s="6">
        <f>-9/15*LOG(9/15,2)-6/15*LOG(6/15,2)</f>
        <v>0.97095059445466858</v>
      </c>
    </row>
    <row r="19" spans="1:7" ht="15.75" thickBot="1" x14ac:dyDescent="0.3"/>
    <row r="20" spans="1:7" x14ac:dyDescent="0.25">
      <c r="A20" s="9" t="s">
        <v>0</v>
      </c>
      <c r="B20" s="10" t="s">
        <v>14</v>
      </c>
      <c r="C20" s="10" t="s">
        <v>15</v>
      </c>
      <c r="D20" s="10" t="s">
        <v>16</v>
      </c>
      <c r="E20" s="11" t="s">
        <v>17</v>
      </c>
      <c r="F20" s="11" t="s">
        <v>18</v>
      </c>
      <c r="G20" s="10" t="s">
        <v>19</v>
      </c>
    </row>
    <row r="21" spans="1:7" x14ac:dyDescent="0.25">
      <c r="A21" s="4" t="s">
        <v>5</v>
      </c>
      <c r="B21" s="4">
        <f>5/15</f>
        <v>0.33333333333333331</v>
      </c>
      <c r="C21" s="12">
        <f>2</f>
        <v>2</v>
      </c>
      <c r="D21" s="12">
        <v>3</v>
      </c>
      <c r="E21" s="4">
        <f>2/5</f>
        <v>0.4</v>
      </c>
      <c r="F21" s="4">
        <f>3/5</f>
        <v>0.6</v>
      </c>
      <c r="G21" s="4">
        <f>-E21*LOG(E21,2) - F21*LOG(F21,2)</f>
        <v>0.97095059445466858</v>
      </c>
    </row>
    <row r="22" spans="1:7" x14ac:dyDescent="0.25">
      <c r="A22" s="4" t="s">
        <v>8</v>
      </c>
      <c r="B22" s="4">
        <f>5/15</f>
        <v>0.33333333333333331</v>
      </c>
      <c r="C22" s="12">
        <v>4</v>
      </c>
      <c r="D22" s="12">
        <v>1</v>
      </c>
      <c r="E22" s="4">
        <f>4/5</f>
        <v>0.8</v>
      </c>
      <c r="F22" s="4">
        <f>1/5</f>
        <v>0.2</v>
      </c>
      <c r="G22" s="4">
        <f>-E22*LOG(E22,2) - F22*LOG(F22,2)</f>
        <v>0.72192809488736231</v>
      </c>
    </row>
    <row r="23" spans="1:7" x14ac:dyDescent="0.25">
      <c r="A23" s="4" t="s">
        <v>11</v>
      </c>
      <c r="B23" s="4">
        <f>5/15</f>
        <v>0.33333333333333331</v>
      </c>
      <c r="C23" s="12">
        <v>3</v>
      </c>
      <c r="D23" s="12">
        <v>2</v>
      </c>
      <c r="E23" s="4">
        <f>3/5</f>
        <v>0.6</v>
      </c>
      <c r="F23" s="4">
        <f>2/5</f>
        <v>0.4</v>
      </c>
      <c r="G23" s="4">
        <f t="shared" ref="G22:G23" si="0">-E23*LOG(E23,2) - F23*LOG(F23,2)</f>
        <v>0.97095059445466858</v>
      </c>
    </row>
    <row r="24" spans="1:7" x14ac:dyDescent="0.25">
      <c r="A24" s="7"/>
      <c r="B24" s="4"/>
      <c r="C24" s="4"/>
      <c r="D24" s="4"/>
      <c r="E24" s="8" t="s">
        <v>19</v>
      </c>
      <c r="F24" s="8">
        <f>B18</f>
        <v>0.97095059445466858</v>
      </c>
      <c r="G24" s="4"/>
    </row>
    <row r="25" spans="1:7" x14ac:dyDescent="0.25">
      <c r="A25" s="7"/>
      <c r="B25" s="4"/>
      <c r="C25" s="4"/>
      <c r="D25" s="4"/>
      <c r="E25" s="8" t="s">
        <v>20</v>
      </c>
      <c r="F25" s="8">
        <f>(B21*G21)+(B22*G22)+(B23*G23)</f>
        <v>0.88794309459889975</v>
      </c>
      <c r="G25" s="4"/>
    </row>
    <row r="26" spans="1:7" x14ac:dyDescent="0.25">
      <c r="A26" s="7"/>
      <c r="B26" s="4"/>
      <c r="C26" s="4"/>
      <c r="D26" s="4"/>
      <c r="E26" s="8" t="s">
        <v>21</v>
      </c>
      <c r="F26" s="8">
        <f>F24-F25</f>
        <v>8.3007499855768829E-2</v>
      </c>
      <c r="G26" s="4"/>
    </row>
    <row r="28" spans="1:7" x14ac:dyDescent="0.25">
      <c r="A28" s="2" t="s">
        <v>22</v>
      </c>
      <c r="B28" s="13"/>
    </row>
    <row r="29" spans="1:7" x14ac:dyDescent="0.25">
      <c r="A29" s="4" t="s">
        <v>5</v>
      </c>
      <c r="B29" s="5">
        <f>-5/15*LOG(5/15,2)</f>
        <v>0.52832083357371873</v>
      </c>
    </row>
    <row r="30" spans="1:7" x14ac:dyDescent="0.25">
      <c r="A30" s="4" t="s">
        <v>8</v>
      </c>
      <c r="B30" s="5">
        <f t="shared" ref="B30:B31" si="1">-5/15*LOG(5/15,2)</f>
        <v>0.52832083357371873</v>
      </c>
    </row>
    <row r="31" spans="1:7" x14ac:dyDescent="0.25">
      <c r="A31" s="4" t="s">
        <v>11</v>
      </c>
      <c r="B31" s="5">
        <f t="shared" si="1"/>
        <v>0.52832083357371873</v>
      </c>
    </row>
    <row r="32" spans="1:7" x14ac:dyDescent="0.25">
      <c r="A32" s="14" t="s">
        <v>22</v>
      </c>
      <c r="B32" s="3">
        <f>SUM(B29:B31)</f>
        <v>1.5849625007211561</v>
      </c>
    </row>
    <row r="33" spans="1:7" x14ac:dyDescent="0.25">
      <c r="A33" s="14" t="s">
        <v>23</v>
      </c>
      <c r="B33" s="3">
        <f>F26/B32</f>
        <v>5.2371901428583022E-2</v>
      </c>
    </row>
    <row r="35" spans="1:7" ht="15.75" thickBot="1" x14ac:dyDescent="0.3"/>
    <row r="36" spans="1:7" x14ac:dyDescent="0.25">
      <c r="A36" s="2" t="s">
        <v>1</v>
      </c>
      <c r="B36" s="10" t="s">
        <v>14</v>
      </c>
      <c r="C36" s="10" t="s">
        <v>15</v>
      </c>
      <c r="D36" s="10" t="s">
        <v>16</v>
      </c>
      <c r="E36" s="11" t="s">
        <v>17</v>
      </c>
      <c r="F36" s="11" t="s">
        <v>18</v>
      </c>
      <c r="G36" s="10" t="s">
        <v>19</v>
      </c>
    </row>
    <row r="37" spans="1:7" x14ac:dyDescent="0.25">
      <c r="A37" s="4" t="b">
        <v>1</v>
      </c>
      <c r="B37" s="4">
        <f>5/15</f>
        <v>0.33333333333333331</v>
      </c>
      <c r="C37" s="12">
        <f>5</f>
        <v>5</v>
      </c>
      <c r="D37" s="12">
        <v>0</v>
      </c>
      <c r="E37" s="4"/>
      <c r="F37" s="4"/>
      <c r="G37" s="4">
        <v>0</v>
      </c>
    </row>
    <row r="38" spans="1:7" x14ac:dyDescent="0.25">
      <c r="A38" s="4" t="b">
        <v>0</v>
      </c>
      <c r="B38" s="4">
        <f>10/15</f>
        <v>0.66666666666666663</v>
      </c>
      <c r="C38" s="12">
        <v>4</v>
      </c>
      <c r="D38" s="12">
        <v>6</v>
      </c>
      <c r="E38" s="4">
        <f>4/10</f>
        <v>0.4</v>
      </c>
      <c r="F38" s="4">
        <f>6/10</f>
        <v>0.6</v>
      </c>
      <c r="G38" s="4">
        <f>-E38*LOG(E38,2) - F38*LOG(F38,2)</f>
        <v>0.97095059445466858</v>
      </c>
    </row>
    <row r="39" spans="1:7" x14ac:dyDescent="0.25">
      <c r="A39" s="4"/>
      <c r="B39" s="4"/>
      <c r="C39" s="12"/>
      <c r="D39" s="12"/>
      <c r="E39" s="4"/>
      <c r="F39" s="4"/>
      <c r="G39" s="4"/>
    </row>
    <row r="40" spans="1:7" x14ac:dyDescent="0.25">
      <c r="A40" s="7"/>
      <c r="B40" s="4"/>
      <c r="C40" s="4"/>
      <c r="D40" s="4"/>
      <c r="E40" s="8" t="s">
        <v>19</v>
      </c>
      <c r="F40" s="8">
        <f>$B$18</f>
        <v>0.97095059445466858</v>
      </c>
      <c r="G40" s="4"/>
    </row>
    <row r="41" spans="1:7" x14ac:dyDescent="0.25">
      <c r="A41" s="7"/>
      <c r="B41" s="4"/>
      <c r="C41" s="4"/>
      <c r="D41" s="4"/>
      <c r="E41" s="8" t="s">
        <v>24</v>
      </c>
      <c r="F41" s="8">
        <f>(B38*G38)</f>
        <v>0.64730039630311231</v>
      </c>
      <c r="G41" s="4"/>
    </row>
    <row r="42" spans="1:7" x14ac:dyDescent="0.25">
      <c r="A42" s="7"/>
      <c r="B42" s="4"/>
      <c r="C42" s="4"/>
      <c r="D42" s="4"/>
      <c r="E42" s="8" t="s">
        <v>25</v>
      </c>
      <c r="F42" s="8">
        <f>F40-F41</f>
        <v>0.32365019815155627</v>
      </c>
      <c r="G42" s="4"/>
    </row>
    <row r="44" spans="1:7" x14ac:dyDescent="0.25">
      <c r="A44" s="2" t="s">
        <v>26</v>
      </c>
      <c r="B44" s="13"/>
    </row>
    <row r="45" spans="1:7" x14ac:dyDescent="0.25">
      <c r="A45" s="4" t="b">
        <v>1</v>
      </c>
      <c r="B45" s="4">
        <f>-5/15*LOG(5/15,2)</f>
        <v>0.52832083357371873</v>
      </c>
    </row>
    <row r="46" spans="1:7" x14ac:dyDescent="0.25">
      <c r="A46" s="15" t="b">
        <v>0</v>
      </c>
      <c r="B46" s="4">
        <f>-10/15*LOG(10/15,2)</f>
        <v>0.38997500048077083</v>
      </c>
    </row>
    <row r="47" spans="1:7" x14ac:dyDescent="0.25">
      <c r="A47" s="14" t="s">
        <v>26</v>
      </c>
      <c r="B47" s="3">
        <f>SUM(B45:B46)</f>
        <v>0.91829583405448956</v>
      </c>
    </row>
    <row r="48" spans="1:7" x14ac:dyDescent="0.25">
      <c r="A48" s="14" t="s">
        <v>27</v>
      </c>
      <c r="B48" s="3">
        <f>F42/B47</f>
        <v>0.35244654952050192</v>
      </c>
    </row>
    <row r="49" spans="1:7" ht="15.75" thickBot="1" x14ac:dyDescent="0.3"/>
    <row r="50" spans="1:7" x14ac:dyDescent="0.25">
      <c r="A50" s="2" t="s">
        <v>2</v>
      </c>
      <c r="B50" s="10" t="s">
        <v>14</v>
      </c>
      <c r="C50" s="10" t="s">
        <v>15</v>
      </c>
      <c r="D50" s="10" t="s">
        <v>16</v>
      </c>
      <c r="E50" s="11" t="s">
        <v>17</v>
      </c>
      <c r="F50" s="11" t="s">
        <v>18</v>
      </c>
      <c r="G50" s="10" t="s">
        <v>19</v>
      </c>
    </row>
    <row r="51" spans="1:7" x14ac:dyDescent="0.25">
      <c r="A51" s="4" t="b">
        <v>1</v>
      </c>
      <c r="B51" s="4">
        <f>6/15</f>
        <v>0.4</v>
      </c>
      <c r="C51" s="12">
        <f>6</f>
        <v>6</v>
      </c>
      <c r="D51" s="12">
        <v>0</v>
      </c>
      <c r="E51" s="4"/>
      <c r="F51" s="4"/>
      <c r="G51" s="4">
        <v>0</v>
      </c>
    </row>
    <row r="52" spans="1:7" x14ac:dyDescent="0.25">
      <c r="A52" s="4" t="b">
        <v>0</v>
      </c>
      <c r="B52" s="4">
        <f>9/15</f>
        <v>0.6</v>
      </c>
      <c r="C52" s="12">
        <v>3</v>
      </c>
      <c r="D52" s="12">
        <v>6</v>
      </c>
      <c r="E52" s="4">
        <f>3/9</f>
        <v>0.33333333333333331</v>
      </c>
      <c r="F52" s="4">
        <f>6/9</f>
        <v>0.66666666666666663</v>
      </c>
      <c r="G52" s="4">
        <f>-E52*LOG(E52,2) - F52*LOG(F52,2)</f>
        <v>0.91829583405448956</v>
      </c>
    </row>
    <row r="53" spans="1:7" x14ac:dyDescent="0.25">
      <c r="A53" s="4"/>
      <c r="B53" s="4"/>
      <c r="C53" s="12"/>
      <c r="D53" s="12"/>
      <c r="E53" s="4"/>
      <c r="F53" s="4"/>
      <c r="G53" s="4"/>
    </row>
    <row r="54" spans="1:7" x14ac:dyDescent="0.25">
      <c r="A54" s="7"/>
      <c r="B54" s="4"/>
      <c r="C54" s="4"/>
      <c r="D54" s="4"/>
      <c r="E54" s="8" t="s">
        <v>19</v>
      </c>
      <c r="F54" s="8">
        <f>$B$18</f>
        <v>0.97095059445466858</v>
      </c>
      <c r="G54" s="4"/>
    </row>
    <row r="55" spans="1:7" x14ac:dyDescent="0.25">
      <c r="A55" s="7"/>
      <c r="B55" s="4"/>
      <c r="C55" s="4"/>
      <c r="D55" s="4"/>
      <c r="E55" s="8" t="s">
        <v>28</v>
      </c>
      <c r="F55" s="8">
        <f>(B52*G52)</f>
        <v>0.55097750043269367</v>
      </c>
      <c r="G55" s="4"/>
    </row>
    <row r="56" spans="1:7" x14ac:dyDescent="0.25">
      <c r="A56" s="7"/>
      <c r="B56" s="4"/>
      <c r="C56" s="4"/>
      <c r="D56" s="4"/>
      <c r="E56" s="8" t="s">
        <v>29</v>
      </c>
      <c r="F56" s="8">
        <f>F54-F55</f>
        <v>0.41997309402197491</v>
      </c>
      <c r="G56" s="4"/>
    </row>
    <row r="58" spans="1:7" x14ac:dyDescent="0.25">
      <c r="A58" s="2" t="s">
        <v>30</v>
      </c>
      <c r="B58" s="13"/>
    </row>
    <row r="59" spans="1:7" x14ac:dyDescent="0.25">
      <c r="A59" s="4" t="b">
        <v>1</v>
      </c>
      <c r="B59" s="4">
        <f>-6/15*LOG(6/15,2)</f>
        <v>0.52877123795494485</v>
      </c>
    </row>
    <row r="60" spans="1:7" x14ac:dyDescent="0.25">
      <c r="A60" s="15" t="b">
        <v>0</v>
      </c>
      <c r="B60" s="4">
        <f>-9/15*LOG(9/15,2)</f>
        <v>0.44217935649972373</v>
      </c>
    </row>
    <row r="61" spans="1:7" x14ac:dyDescent="0.25">
      <c r="A61" s="14" t="s">
        <v>30</v>
      </c>
      <c r="B61" s="3">
        <f>SUM(B59:B60)</f>
        <v>0.97095059445466858</v>
      </c>
    </row>
    <row r="62" spans="1:7" x14ac:dyDescent="0.25">
      <c r="A62" s="14" t="s">
        <v>31</v>
      </c>
      <c r="B62" s="3">
        <f>F56/B61</f>
        <v>0.4325380677663126</v>
      </c>
    </row>
    <row r="63" spans="1:7" ht="15.75" thickBot="1" x14ac:dyDescent="0.3"/>
    <row r="64" spans="1:7" x14ac:dyDescent="0.25">
      <c r="A64" s="2" t="s">
        <v>3</v>
      </c>
      <c r="B64" s="10" t="s">
        <v>14</v>
      </c>
      <c r="C64" s="10" t="s">
        <v>15</v>
      </c>
      <c r="D64" s="10" t="s">
        <v>16</v>
      </c>
      <c r="E64" s="11" t="s">
        <v>17</v>
      </c>
      <c r="F64" s="11" t="s">
        <v>18</v>
      </c>
      <c r="G64" s="10" t="s">
        <v>19</v>
      </c>
    </row>
    <row r="65" spans="1:7" x14ac:dyDescent="0.25">
      <c r="A65" s="1" t="s">
        <v>6</v>
      </c>
      <c r="B65" s="4">
        <f>5/15</f>
        <v>0.33333333333333331</v>
      </c>
      <c r="C65" s="12">
        <f>1</f>
        <v>1</v>
      </c>
      <c r="D65" s="12">
        <v>4</v>
      </c>
      <c r="E65" s="4">
        <f>1/5</f>
        <v>0.2</v>
      </c>
      <c r="F65" s="4">
        <f>4/5</f>
        <v>0.8</v>
      </c>
      <c r="G65" s="4">
        <f>-E65*LOG(E65,2) - F65*LOG(F65,2)</f>
        <v>0.72192809488736231</v>
      </c>
    </row>
    <row r="66" spans="1:7" x14ac:dyDescent="0.25">
      <c r="A66" s="1" t="s">
        <v>12</v>
      </c>
      <c r="B66" s="4">
        <f>6/15</f>
        <v>0.4</v>
      </c>
      <c r="C66" s="12">
        <v>4</v>
      </c>
      <c r="D66" s="12">
        <v>2</v>
      </c>
      <c r="E66" s="4">
        <f>4/6</f>
        <v>0.66666666666666663</v>
      </c>
      <c r="F66" s="4">
        <f>2/6</f>
        <v>0.33333333333333331</v>
      </c>
      <c r="G66" s="4">
        <f>-E66*LOG(E66,2) - F66*LOG(F66,2)</f>
        <v>0.91829583405448956</v>
      </c>
    </row>
    <row r="67" spans="1:7" x14ac:dyDescent="0.25">
      <c r="A67" s="1" t="s">
        <v>34</v>
      </c>
      <c r="B67" s="4">
        <f>4/15</f>
        <v>0.26666666666666666</v>
      </c>
      <c r="C67" s="12">
        <v>4</v>
      </c>
      <c r="D67" s="12">
        <v>0</v>
      </c>
      <c r="E67" s="4"/>
      <c r="F67" s="4"/>
      <c r="G67" s="4">
        <f>0</f>
        <v>0</v>
      </c>
    </row>
    <row r="68" spans="1:7" x14ac:dyDescent="0.25">
      <c r="A68" s="7"/>
      <c r="B68" s="4"/>
      <c r="C68" s="4"/>
      <c r="D68" s="4"/>
      <c r="E68" s="8" t="s">
        <v>19</v>
      </c>
      <c r="F68" s="8">
        <f>B18</f>
        <v>0.97095059445466858</v>
      </c>
      <c r="G68" s="4"/>
    </row>
    <row r="69" spans="1:7" x14ac:dyDescent="0.25">
      <c r="A69" s="7"/>
      <c r="B69" s="4"/>
      <c r="C69" s="4"/>
      <c r="D69" s="4"/>
      <c r="E69" s="8" t="s">
        <v>32</v>
      </c>
      <c r="F69" s="8">
        <f>(B65*G65)+(B66*G66)</f>
        <v>0.60796103191758322</v>
      </c>
      <c r="G69" s="4"/>
    </row>
    <row r="70" spans="1:7" x14ac:dyDescent="0.25">
      <c r="A70" s="7"/>
      <c r="B70" s="4"/>
      <c r="C70" s="4"/>
      <c r="D70" s="4"/>
      <c r="E70" s="8" t="s">
        <v>33</v>
      </c>
      <c r="F70" s="8">
        <f>F68-F69</f>
        <v>0.36298956253708536</v>
      </c>
      <c r="G70" s="4"/>
    </row>
    <row r="72" spans="1:7" x14ac:dyDescent="0.25">
      <c r="A72" s="2" t="s">
        <v>35</v>
      </c>
      <c r="B72" s="13"/>
    </row>
    <row r="73" spans="1:7" x14ac:dyDescent="0.25">
      <c r="A73" s="1" t="s">
        <v>6</v>
      </c>
      <c r="B73" s="5">
        <f>-5/15*LOG(5/15,2)</f>
        <v>0.52832083357371873</v>
      </c>
    </row>
    <row r="74" spans="1:7" x14ac:dyDescent="0.25">
      <c r="A74" s="1" t="s">
        <v>12</v>
      </c>
      <c r="B74" s="5">
        <f>-6/15*LOG(6/15,2)</f>
        <v>0.52877123795494485</v>
      </c>
    </row>
    <row r="75" spans="1:7" x14ac:dyDescent="0.25">
      <c r="A75" s="1" t="s">
        <v>34</v>
      </c>
      <c r="B75" s="5">
        <f>-4/15*LOG(4/15,2)</f>
        <v>0.50850415882893829</v>
      </c>
    </row>
    <row r="76" spans="1:7" x14ac:dyDescent="0.25">
      <c r="A76" s="14" t="s">
        <v>35</v>
      </c>
      <c r="B76" s="3">
        <f>SUM(B73:B75)</f>
        <v>1.5655962303576019</v>
      </c>
    </row>
    <row r="77" spans="1:7" x14ac:dyDescent="0.25">
      <c r="A77" s="14" t="s">
        <v>36</v>
      </c>
      <c r="B77" s="3">
        <f>F70/B76</f>
        <v>0.23185388128724224</v>
      </c>
    </row>
    <row r="79" spans="1:7" x14ac:dyDescent="0.25">
      <c r="E79" s="16" t="s">
        <v>37</v>
      </c>
      <c r="F79" s="16"/>
    </row>
    <row r="80" spans="1:7" x14ac:dyDescent="0.25">
      <c r="E80" s="17" t="s">
        <v>38</v>
      </c>
      <c r="F80" s="18">
        <f>B33</f>
        <v>5.2371901428583022E-2</v>
      </c>
    </row>
    <row r="81" spans="1:9" x14ac:dyDescent="0.25">
      <c r="E81" s="17" t="s">
        <v>39</v>
      </c>
      <c r="F81" s="18">
        <f>B48</f>
        <v>0.35244654952050192</v>
      </c>
    </row>
    <row r="82" spans="1:9" x14ac:dyDescent="0.25">
      <c r="E82" s="8" t="s">
        <v>40</v>
      </c>
      <c r="F82" s="8">
        <f>B62</f>
        <v>0.4325380677663126</v>
      </c>
    </row>
    <row r="83" spans="1:9" x14ac:dyDescent="0.25">
      <c r="E83" s="17" t="s">
        <v>41</v>
      </c>
      <c r="F83" s="18">
        <f>B77</f>
        <v>0.23185388128724224</v>
      </c>
    </row>
    <row r="85" spans="1:9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</row>
    <row r="87" spans="1:9" x14ac:dyDescent="0.25">
      <c r="A87" s="2" t="s">
        <v>2</v>
      </c>
      <c r="B87" s="2" t="s">
        <v>4</v>
      </c>
    </row>
    <row r="88" spans="1:9" x14ac:dyDescent="0.25">
      <c r="A88" s="5" t="b">
        <v>0</v>
      </c>
      <c r="B88" s="5" t="s">
        <v>7</v>
      </c>
    </row>
    <row r="89" spans="1:9" x14ac:dyDescent="0.25">
      <c r="A89" s="5" t="b">
        <v>0</v>
      </c>
      <c r="B89" s="5" t="s">
        <v>7</v>
      </c>
    </row>
    <row r="90" spans="1:9" x14ac:dyDescent="0.25">
      <c r="A90" s="5" t="b">
        <v>0</v>
      </c>
      <c r="B90" s="5" t="s">
        <v>7</v>
      </c>
    </row>
    <row r="91" spans="1:9" x14ac:dyDescent="0.25">
      <c r="A91" s="5" t="b">
        <v>0</v>
      </c>
      <c r="B91" s="5" t="s">
        <v>7</v>
      </c>
    </row>
    <row r="92" spans="1:9" x14ac:dyDescent="0.25">
      <c r="A92" s="5" t="b">
        <v>0</v>
      </c>
      <c r="B92" s="5" t="s">
        <v>10</v>
      </c>
    </row>
    <row r="93" spans="1:9" x14ac:dyDescent="0.25">
      <c r="A93" s="5" t="b">
        <v>0</v>
      </c>
      <c r="B93" s="5" t="s">
        <v>10</v>
      </c>
    </row>
    <row r="94" spans="1:9" x14ac:dyDescent="0.25">
      <c r="A94" s="5" t="b">
        <v>0</v>
      </c>
      <c r="B94" s="5" t="s">
        <v>7</v>
      </c>
    </row>
    <row r="95" spans="1:9" x14ac:dyDescent="0.25">
      <c r="A95" s="5" t="b">
        <v>0</v>
      </c>
      <c r="B95" s="5" t="s">
        <v>10</v>
      </c>
    </row>
    <row r="96" spans="1:9" x14ac:dyDescent="0.25">
      <c r="A96" s="5" t="b">
        <v>0</v>
      </c>
      <c r="B96" s="5" t="s">
        <v>7</v>
      </c>
    </row>
    <row r="98" spans="1:10" x14ac:dyDescent="0.25">
      <c r="A98" s="6" t="s">
        <v>42</v>
      </c>
      <c r="B98" s="6">
        <f>-3/9*LOG(3/9,2)-6/9*LOG(6/9,2)</f>
        <v>0.91829583405448956</v>
      </c>
    </row>
    <row r="99" spans="1:10" ht="15.75" thickBot="1" x14ac:dyDescent="0.3"/>
    <row r="100" spans="1:10" x14ac:dyDescent="0.25">
      <c r="A100" s="2" t="s">
        <v>0</v>
      </c>
      <c r="B100" s="2" t="s">
        <v>4</v>
      </c>
      <c r="D100" s="9" t="s">
        <v>0</v>
      </c>
      <c r="E100" s="10" t="s">
        <v>14</v>
      </c>
      <c r="F100" s="10" t="s">
        <v>15</v>
      </c>
      <c r="G100" s="10" t="s">
        <v>16</v>
      </c>
      <c r="H100" s="11" t="s">
        <v>17</v>
      </c>
      <c r="I100" s="11" t="s">
        <v>18</v>
      </c>
      <c r="J100" s="10" t="s">
        <v>19</v>
      </c>
    </row>
    <row r="101" spans="1:10" x14ac:dyDescent="0.25">
      <c r="A101" s="5" t="s">
        <v>5</v>
      </c>
      <c r="B101" s="5" t="s">
        <v>7</v>
      </c>
      <c r="D101" s="4" t="s">
        <v>5</v>
      </c>
      <c r="E101" s="4">
        <f>4/9</f>
        <v>0.44444444444444442</v>
      </c>
      <c r="F101" s="12">
        <f>1</f>
        <v>1</v>
      </c>
      <c r="G101" s="12">
        <v>3</v>
      </c>
      <c r="H101" s="4">
        <f>1/4</f>
        <v>0.25</v>
      </c>
      <c r="I101" s="4">
        <f>3/4</f>
        <v>0.75</v>
      </c>
      <c r="J101" s="4">
        <f>-H101*LOG(H101,2) - I101*LOG(I101,2)</f>
        <v>0.81127812445913283</v>
      </c>
    </row>
    <row r="102" spans="1:10" x14ac:dyDescent="0.25">
      <c r="A102" s="21" t="s">
        <v>8</v>
      </c>
      <c r="B102" s="21" t="s">
        <v>10</v>
      </c>
      <c r="D102" s="4" t="s">
        <v>8</v>
      </c>
      <c r="E102" s="4">
        <f>3/9</f>
        <v>0.33333333333333331</v>
      </c>
      <c r="F102" s="12">
        <v>2</v>
      </c>
      <c r="G102" s="12">
        <v>1</v>
      </c>
      <c r="H102" s="4">
        <f>2/3</f>
        <v>0.66666666666666663</v>
      </c>
      <c r="I102" s="4">
        <f>1/3</f>
        <v>0.33333333333333331</v>
      </c>
      <c r="J102" s="4">
        <f>-H102*LOG(H102,2) - I102*LOG(I102,2)</f>
        <v>0.91829583405448956</v>
      </c>
    </row>
    <row r="103" spans="1:10" x14ac:dyDescent="0.25">
      <c r="A103" s="5" t="s">
        <v>11</v>
      </c>
      <c r="B103" s="5" t="s">
        <v>7</v>
      </c>
      <c r="D103" s="4" t="s">
        <v>11</v>
      </c>
      <c r="E103" s="4">
        <f>2/9</f>
        <v>0.22222222222222221</v>
      </c>
      <c r="F103" s="12">
        <v>0</v>
      </c>
      <c r="G103" s="12">
        <v>2</v>
      </c>
      <c r="H103" s="4"/>
      <c r="I103" s="4"/>
      <c r="J103" s="4"/>
    </row>
    <row r="104" spans="1:10" x14ac:dyDescent="0.25">
      <c r="A104" s="5" t="s">
        <v>11</v>
      </c>
      <c r="B104" s="5" t="s">
        <v>7</v>
      </c>
      <c r="D104" s="7"/>
      <c r="E104" s="4"/>
      <c r="F104" s="4"/>
      <c r="G104" s="4"/>
      <c r="H104" s="8" t="s">
        <v>19</v>
      </c>
      <c r="I104" s="8">
        <f>$B$98</f>
        <v>0.91829583405448956</v>
      </c>
      <c r="J104" s="4"/>
    </row>
    <row r="105" spans="1:10" x14ac:dyDescent="0.25">
      <c r="A105" s="5" t="s">
        <v>5</v>
      </c>
      <c r="B105" s="5" t="s">
        <v>7</v>
      </c>
      <c r="D105" s="7"/>
      <c r="E105" s="4"/>
      <c r="F105" s="4"/>
      <c r="G105" s="4"/>
      <c r="H105" s="8" t="s">
        <v>20</v>
      </c>
      <c r="I105" s="8">
        <f>(E101*J101)+(E102*J102)</f>
        <v>0.66666666666666663</v>
      </c>
      <c r="J105" s="4"/>
    </row>
    <row r="106" spans="1:10" x14ac:dyDescent="0.25">
      <c r="A106" s="21" t="s">
        <v>8</v>
      </c>
      <c r="B106" s="21" t="s">
        <v>10</v>
      </c>
      <c r="D106" s="7"/>
      <c r="E106" s="4"/>
      <c r="F106" s="4"/>
      <c r="G106" s="4"/>
      <c r="H106" s="8" t="s">
        <v>21</v>
      </c>
      <c r="I106" s="8">
        <f>I104-I105</f>
        <v>0.25162916738782293</v>
      </c>
      <c r="J106" s="4"/>
    </row>
    <row r="107" spans="1:10" x14ac:dyDescent="0.25">
      <c r="A107" s="5" t="s">
        <v>8</v>
      </c>
      <c r="B107" s="5" t="s">
        <v>10</v>
      </c>
    </row>
    <row r="108" spans="1:10" x14ac:dyDescent="0.25">
      <c r="A108" s="5" t="s">
        <v>5</v>
      </c>
      <c r="B108" s="5" t="s">
        <v>10</v>
      </c>
      <c r="D108" s="2" t="s">
        <v>22</v>
      </c>
      <c r="E108" s="13"/>
    </row>
    <row r="109" spans="1:10" x14ac:dyDescent="0.25">
      <c r="A109" s="21" t="s">
        <v>11</v>
      </c>
      <c r="B109" s="21" t="s">
        <v>10</v>
      </c>
      <c r="D109" s="4" t="s">
        <v>5</v>
      </c>
      <c r="E109" s="5">
        <f>-4/9*LOG(4/9,2)</f>
        <v>0.51996666730769436</v>
      </c>
    </row>
    <row r="110" spans="1:10" x14ac:dyDescent="0.25">
      <c r="A110" s="21" t="s">
        <v>5</v>
      </c>
      <c r="B110" s="21" t="s">
        <v>10</v>
      </c>
      <c r="D110" s="4" t="s">
        <v>8</v>
      </c>
      <c r="E110" s="5">
        <f>-3/9*LOG(3/9,2)</f>
        <v>0.52832083357371873</v>
      </c>
    </row>
    <row r="111" spans="1:10" x14ac:dyDescent="0.25">
      <c r="A111" s="5" t="s">
        <v>5</v>
      </c>
      <c r="B111" s="5" t="s">
        <v>7</v>
      </c>
      <c r="D111" s="4" t="s">
        <v>11</v>
      </c>
      <c r="E111" s="5">
        <f>-2/9*LOG(2/9,2)</f>
        <v>0.48220555587606945</v>
      </c>
    </row>
    <row r="112" spans="1:10" x14ac:dyDescent="0.25">
      <c r="A112" s="5" t="s">
        <v>8</v>
      </c>
      <c r="B112" s="5" t="s">
        <v>10</v>
      </c>
      <c r="D112" s="14" t="s">
        <v>22</v>
      </c>
      <c r="E112" s="3">
        <f>SUM(E109:E111)</f>
        <v>1.5304930567574824</v>
      </c>
    </row>
    <row r="113" spans="1:10" x14ac:dyDescent="0.25">
      <c r="A113" s="21" t="s">
        <v>11</v>
      </c>
      <c r="B113" s="21" t="s">
        <v>10</v>
      </c>
      <c r="D113" s="14" t="s">
        <v>23</v>
      </c>
      <c r="E113" s="3">
        <f>I106/E112</f>
        <v>0.16441052527276862</v>
      </c>
    </row>
    <row r="114" spans="1:10" x14ac:dyDescent="0.25">
      <c r="A114" s="5" t="s">
        <v>8</v>
      </c>
      <c r="B114" s="5" t="s">
        <v>7</v>
      </c>
    </row>
    <row r="115" spans="1:10" x14ac:dyDescent="0.25">
      <c r="A115" s="21" t="s">
        <v>11</v>
      </c>
      <c r="B115" s="21" t="s">
        <v>10</v>
      </c>
    </row>
    <row r="117" spans="1:10" ht="15.75" thickBot="1" x14ac:dyDescent="0.3"/>
    <row r="118" spans="1:10" x14ac:dyDescent="0.25">
      <c r="A118" s="2" t="s">
        <v>1</v>
      </c>
      <c r="B118" s="2" t="s">
        <v>4</v>
      </c>
      <c r="D118" s="2" t="s">
        <v>1</v>
      </c>
      <c r="E118" s="10" t="s">
        <v>14</v>
      </c>
      <c r="F118" s="10" t="s">
        <v>15</v>
      </c>
      <c r="G118" s="10" t="s">
        <v>16</v>
      </c>
      <c r="H118" s="11" t="s">
        <v>17</v>
      </c>
      <c r="I118" s="11" t="s">
        <v>18</v>
      </c>
      <c r="J118" s="10" t="s">
        <v>19</v>
      </c>
    </row>
    <row r="119" spans="1:10" x14ac:dyDescent="0.25">
      <c r="A119" s="5" t="b">
        <v>0</v>
      </c>
      <c r="B119" s="5" t="s">
        <v>7</v>
      </c>
      <c r="D119" s="4" t="b">
        <v>1</v>
      </c>
      <c r="E119" s="4">
        <f>3/9</f>
        <v>0.33333333333333331</v>
      </c>
      <c r="F119" s="12">
        <v>3</v>
      </c>
      <c r="G119" s="12">
        <v>0</v>
      </c>
      <c r="H119" s="4"/>
      <c r="I119" s="4"/>
      <c r="J119" s="4">
        <v>0</v>
      </c>
    </row>
    <row r="120" spans="1:10" x14ac:dyDescent="0.25">
      <c r="A120" s="21" t="b">
        <v>0</v>
      </c>
      <c r="B120" s="21" t="s">
        <v>10</v>
      </c>
      <c r="D120" s="4" t="b">
        <v>0</v>
      </c>
      <c r="E120" s="4">
        <f>6/9</f>
        <v>0.66666666666666663</v>
      </c>
      <c r="F120" s="12">
        <v>0</v>
      </c>
      <c r="G120" s="12">
        <v>6</v>
      </c>
      <c r="H120" s="4"/>
      <c r="I120" s="4"/>
      <c r="J120" s="4">
        <f>0</f>
        <v>0</v>
      </c>
    </row>
    <row r="121" spans="1:10" x14ac:dyDescent="0.25">
      <c r="A121" s="5" t="b">
        <v>0</v>
      </c>
      <c r="B121" s="5" t="s">
        <v>7</v>
      </c>
      <c r="D121" s="4"/>
      <c r="E121" s="4"/>
      <c r="F121" s="12"/>
      <c r="G121" s="12"/>
      <c r="H121" s="4"/>
      <c r="I121" s="4"/>
      <c r="J121" s="4"/>
    </row>
    <row r="122" spans="1:10" x14ac:dyDescent="0.25">
      <c r="A122" s="5" t="b">
        <v>0</v>
      </c>
      <c r="B122" s="5" t="s">
        <v>7</v>
      </c>
      <c r="D122" s="7"/>
      <c r="E122" s="4"/>
      <c r="F122" s="4"/>
      <c r="G122" s="4"/>
      <c r="H122" s="8" t="s">
        <v>19</v>
      </c>
      <c r="I122" s="8">
        <f>$B$98</f>
        <v>0.91829583405448956</v>
      </c>
      <c r="J122" s="4"/>
    </row>
    <row r="123" spans="1:10" x14ac:dyDescent="0.25">
      <c r="A123" s="5" t="b">
        <v>0</v>
      </c>
      <c r="B123" s="5" t="s">
        <v>7</v>
      </c>
      <c r="D123" s="7"/>
      <c r="E123" s="4"/>
      <c r="F123" s="4"/>
      <c r="G123" s="4"/>
      <c r="H123" s="8" t="s">
        <v>24</v>
      </c>
      <c r="I123" s="8">
        <f>(E120*J120)</f>
        <v>0</v>
      </c>
      <c r="J123" s="4"/>
    </row>
    <row r="124" spans="1:10" x14ac:dyDescent="0.25">
      <c r="A124" s="21" t="b">
        <v>0</v>
      </c>
      <c r="B124" s="21" t="s">
        <v>10</v>
      </c>
      <c r="D124" s="7"/>
      <c r="E124" s="4"/>
      <c r="F124" s="4"/>
      <c r="G124" s="4"/>
      <c r="H124" s="8" t="s">
        <v>25</v>
      </c>
      <c r="I124" s="8">
        <f>I122-I123</f>
        <v>0.91829583405448956</v>
      </c>
      <c r="J124" s="4"/>
    </row>
    <row r="125" spans="1:10" x14ac:dyDescent="0.25">
      <c r="A125" s="5" t="b">
        <v>1</v>
      </c>
      <c r="B125" s="5" t="s">
        <v>10</v>
      </c>
    </row>
    <row r="126" spans="1:10" x14ac:dyDescent="0.25">
      <c r="A126" s="5" t="b">
        <v>1</v>
      </c>
      <c r="B126" s="5" t="s">
        <v>10</v>
      </c>
      <c r="D126" s="2" t="s">
        <v>26</v>
      </c>
      <c r="E126" s="13"/>
    </row>
    <row r="127" spans="1:10" x14ac:dyDescent="0.25">
      <c r="A127" s="21" t="b">
        <v>1</v>
      </c>
      <c r="B127" s="21" t="s">
        <v>10</v>
      </c>
      <c r="D127" s="4" t="b">
        <v>1</v>
      </c>
      <c r="E127" s="4">
        <f>-3/9*LOG(3/9,2)</f>
        <v>0.52832083357371873</v>
      </c>
    </row>
    <row r="128" spans="1:10" x14ac:dyDescent="0.25">
      <c r="A128" s="21" t="b">
        <v>1</v>
      </c>
      <c r="B128" s="21" t="s">
        <v>10</v>
      </c>
      <c r="D128" s="15" t="b">
        <v>0</v>
      </c>
      <c r="E128" s="4">
        <f>-6/9*LOG(6/9,2)</f>
        <v>0.38997500048077083</v>
      </c>
    </row>
    <row r="129" spans="1:10" x14ac:dyDescent="0.25">
      <c r="A129" s="5" t="b">
        <v>0</v>
      </c>
      <c r="B129" s="5" t="s">
        <v>7</v>
      </c>
      <c r="D129" s="14" t="s">
        <v>26</v>
      </c>
      <c r="E129" s="3">
        <f>SUM(E127:E128)</f>
        <v>0.91829583405448956</v>
      </c>
    </row>
    <row r="130" spans="1:10" x14ac:dyDescent="0.25">
      <c r="A130" s="5" t="b">
        <v>1</v>
      </c>
      <c r="B130" s="5" t="s">
        <v>10</v>
      </c>
      <c r="D130" s="14" t="s">
        <v>27</v>
      </c>
      <c r="E130" s="3">
        <f>I124/E129</f>
        <v>1</v>
      </c>
    </row>
    <row r="131" spans="1:10" x14ac:dyDescent="0.25">
      <c r="A131" s="21" t="b">
        <v>0</v>
      </c>
      <c r="B131" s="21" t="s">
        <v>10</v>
      </c>
    </row>
    <row r="132" spans="1:10" x14ac:dyDescent="0.25">
      <c r="A132" s="5" t="b">
        <v>0</v>
      </c>
      <c r="B132" s="5" t="s">
        <v>7</v>
      </c>
    </row>
    <row r="133" spans="1:10" x14ac:dyDescent="0.25">
      <c r="A133" s="21" t="b">
        <v>0</v>
      </c>
      <c r="B133" s="21" t="s">
        <v>10</v>
      </c>
    </row>
    <row r="134" spans="1:10" ht="15.75" thickBot="1" x14ac:dyDescent="0.3"/>
    <row r="135" spans="1:10" x14ac:dyDescent="0.25">
      <c r="A135" s="2" t="s">
        <v>3</v>
      </c>
      <c r="B135" s="2" t="s">
        <v>4</v>
      </c>
      <c r="D135" s="2" t="s">
        <v>3</v>
      </c>
      <c r="E135" s="10" t="s">
        <v>14</v>
      </c>
      <c r="F135" s="10" t="s">
        <v>15</v>
      </c>
      <c r="G135" s="10" t="s">
        <v>16</v>
      </c>
      <c r="H135" s="11" t="s">
        <v>17</v>
      </c>
      <c r="I135" s="11" t="s">
        <v>18</v>
      </c>
      <c r="J135" s="10" t="s">
        <v>19</v>
      </c>
    </row>
    <row r="136" spans="1:10" x14ac:dyDescent="0.25">
      <c r="A136" s="5" t="s">
        <v>6</v>
      </c>
      <c r="B136" s="5" t="s">
        <v>7</v>
      </c>
      <c r="D136" s="1" t="s">
        <v>6</v>
      </c>
      <c r="E136" s="4">
        <f>4/9</f>
        <v>0.44444444444444442</v>
      </c>
      <c r="F136" s="12">
        <v>0</v>
      </c>
      <c r="G136" s="12">
        <v>4</v>
      </c>
      <c r="H136" s="4"/>
      <c r="I136" s="4"/>
      <c r="J136" s="4">
        <v>0</v>
      </c>
    </row>
    <row r="137" spans="1:10" x14ac:dyDescent="0.25">
      <c r="A137" s="21" t="s">
        <v>9</v>
      </c>
      <c r="B137" s="21" t="s">
        <v>10</v>
      </c>
      <c r="D137" s="1" t="s">
        <v>12</v>
      </c>
      <c r="E137" s="4">
        <f>4/9</f>
        <v>0.44444444444444442</v>
      </c>
      <c r="F137" s="12">
        <v>2</v>
      </c>
      <c r="G137" s="12">
        <v>2</v>
      </c>
      <c r="H137" s="4">
        <f>2/4</f>
        <v>0.5</v>
      </c>
      <c r="I137" s="4">
        <f>2/4</f>
        <v>0.5</v>
      </c>
      <c r="J137" s="4">
        <f>-H137*LOG(H137,2) - I137*LOG(I137,2)</f>
        <v>1</v>
      </c>
    </row>
    <row r="138" spans="1:10" x14ac:dyDescent="0.25">
      <c r="A138" s="5" t="s">
        <v>6</v>
      </c>
      <c r="B138" s="5" t="s">
        <v>7</v>
      </c>
      <c r="D138" s="1" t="s">
        <v>34</v>
      </c>
      <c r="E138" s="4">
        <f>1/9</f>
        <v>0.1111111111111111</v>
      </c>
      <c r="F138" s="12">
        <v>1</v>
      </c>
      <c r="G138" s="12">
        <v>0</v>
      </c>
      <c r="H138" s="4"/>
      <c r="I138" s="4"/>
      <c r="J138" s="4">
        <v>0</v>
      </c>
    </row>
    <row r="139" spans="1:10" x14ac:dyDescent="0.25">
      <c r="A139" s="5" t="s">
        <v>12</v>
      </c>
      <c r="B139" s="5" t="s">
        <v>7</v>
      </c>
      <c r="D139" s="7"/>
      <c r="E139" s="4"/>
      <c r="F139" s="4"/>
      <c r="G139" s="4"/>
      <c r="H139" s="8" t="s">
        <v>19</v>
      </c>
      <c r="I139" s="8">
        <f>$B$98</f>
        <v>0.91829583405448956</v>
      </c>
      <c r="J139" s="4"/>
    </row>
    <row r="140" spans="1:10" x14ac:dyDescent="0.25">
      <c r="A140" s="5" t="s">
        <v>12</v>
      </c>
      <c r="B140" s="5" t="s">
        <v>7</v>
      </c>
      <c r="D140" s="7"/>
      <c r="E140" s="4"/>
      <c r="F140" s="4"/>
      <c r="G140" s="4"/>
      <c r="H140" s="8" t="s">
        <v>32</v>
      </c>
      <c r="I140" s="8">
        <f>(E137*J137)</f>
        <v>0.44444444444444442</v>
      </c>
      <c r="J140" s="4"/>
    </row>
    <row r="141" spans="1:10" x14ac:dyDescent="0.25">
      <c r="A141" s="21" t="s">
        <v>12</v>
      </c>
      <c r="B141" s="21" t="s">
        <v>10</v>
      </c>
      <c r="D141" s="7"/>
      <c r="E141" s="4"/>
      <c r="F141" s="4"/>
      <c r="G141" s="4"/>
      <c r="H141" s="8" t="s">
        <v>33</v>
      </c>
      <c r="I141" s="8">
        <f>I139-I140</f>
        <v>0.47385138961004514</v>
      </c>
      <c r="J141" s="4"/>
    </row>
    <row r="142" spans="1:10" x14ac:dyDescent="0.25">
      <c r="A142" s="5" t="s">
        <v>12</v>
      </c>
      <c r="B142" s="5" t="s">
        <v>10</v>
      </c>
    </row>
    <row r="143" spans="1:10" x14ac:dyDescent="0.25">
      <c r="A143" s="5" t="s">
        <v>12</v>
      </c>
      <c r="B143" s="5" t="s">
        <v>10</v>
      </c>
      <c r="D143" s="2" t="s">
        <v>35</v>
      </c>
      <c r="E143" s="13"/>
    </row>
    <row r="144" spans="1:10" x14ac:dyDescent="0.25">
      <c r="A144" s="21" t="s">
        <v>12</v>
      </c>
      <c r="B144" s="21" t="s">
        <v>10</v>
      </c>
      <c r="D144" s="1" t="s">
        <v>6</v>
      </c>
      <c r="E144" s="5">
        <f>-4/9*LOG(4/9,2)</f>
        <v>0.51996666730769436</v>
      </c>
    </row>
    <row r="145" spans="1:6" x14ac:dyDescent="0.25">
      <c r="A145" s="21" t="s">
        <v>6</v>
      </c>
      <c r="B145" s="21" t="s">
        <v>10</v>
      </c>
      <c r="D145" s="1" t="s">
        <v>12</v>
      </c>
      <c r="E145" s="5">
        <f>-4/9*LOG(4/9,2)</f>
        <v>0.51996666730769436</v>
      </c>
    </row>
    <row r="146" spans="1:6" x14ac:dyDescent="0.25">
      <c r="A146" s="5" t="s">
        <v>6</v>
      </c>
      <c r="B146" s="5" t="s">
        <v>7</v>
      </c>
      <c r="D146" s="1" t="s">
        <v>34</v>
      </c>
      <c r="E146" s="5">
        <f>-1/9*LOG(1/9,2)</f>
        <v>0.3522138890491458</v>
      </c>
    </row>
    <row r="147" spans="1:6" x14ac:dyDescent="0.25">
      <c r="A147" s="5" t="s">
        <v>9</v>
      </c>
      <c r="B147" s="5" t="s">
        <v>10</v>
      </c>
      <c r="D147" s="14" t="s">
        <v>35</v>
      </c>
      <c r="E147" s="3">
        <f>SUM(E144:E146)</f>
        <v>1.3921472236645345</v>
      </c>
    </row>
    <row r="148" spans="1:6" x14ac:dyDescent="0.25">
      <c r="A148" s="21" t="s">
        <v>9</v>
      </c>
      <c r="B148" s="21" t="s">
        <v>10</v>
      </c>
      <c r="D148" s="14" t="s">
        <v>36</v>
      </c>
      <c r="E148" s="3">
        <f>I141/E147</f>
        <v>0.34037448163185724</v>
      </c>
    </row>
    <row r="149" spans="1:6" x14ac:dyDescent="0.25">
      <c r="A149" s="5" t="s">
        <v>6</v>
      </c>
      <c r="B149" s="5" t="s">
        <v>7</v>
      </c>
    </row>
    <row r="150" spans="1:6" x14ac:dyDescent="0.25">
      <c r="A150" s="21" t="s">
        <v>9</v>
      </c>
      <c r="B150" s="21" t="s">
        <v>10</v>
      </c>
    </row>
    <row r="151" spans="1:6" x14ac:dyDescent="0.25">
      <c r="E151" s="16" t="s">
        <v>37</v>
      </c>
      <c r="F151" s="16"/>
    </row>
    <row r="152" spans="1:6" x14ac:dyDescent="0.25">
      <c r="E152" s="4" t="s">
        <v>38</v>
      </c>
      <c r="F152" s="4">
        <f>E113</f>
        <v>0.16441052527276862</v>
      </c>
    </row>
    <row r="153" spans="1:6" x14ac:dyDescent="0.25">
      <c r="E153" s="8" t="s">
        <v>39</v>
      </c>
      <c r="F153" s="8">
        <f>E130</f>
        <v>1</v>
      </c>
    </row>
    <row r="154" spans="1:6" x14ac:dyDescent="0.25">
      <c r="E154" s="4" t="s">
        <v>41</v>
      </c>
      <c r="F154" s="4">
        <f>E148</f>
        <v>0.34037448163185724</v>
      </c>
    </row>
  </sheetData>
  <mergeCells count="2">
    <mergeCell ref="E79:F79"/>
    <mergeCell ref="E151:F1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4BC4-48A1-4CEB-AF1C-92BC2EE9C8CC}">
  <dimension ref="I11:Q18"/>
  <sheetViews>
    <sheetView workbookViewId="0">
      <selection activeCell="T18" sqref="T18"/>
    </sheetView>
  </sheetViews>
  <sheetFormatPr defaultRowHeight="15" x14ac:dyDescent="0.25"/>
  <sheetData>
    <row r="11" spans="9:15" x14ac:dyDescent="0.25">
      <c r="I11" s="19" t="b">
        <v>1</v>
      </c>
      <c r="O11" s="19" t="b">
        <v>0</v>
      </c>
    </row>
    <row r="18" spans="14:17" x14ac:dyDescent="0.25">
      <c r="N18" s="19" t="b">
        <v>1</v>
      </c>
      <c r="Q18" s="19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Computation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Santos</dc:creator>
  <cp:lastModifiedBy>Jacob Santos</cp:lastModifiedBy>
  <dcterms:created xsi:type="dcterms:W3CDTF">2015-06-05T18:17:20Z</dcterms:created>
  <dcterms:modified xsi:type="dcterms:W3CDTF">2024-05-07T16:16:24Z</dcterms:modified>
</cp:coreProperties>
</file>