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BSCOE 3-1 S2\UML232LEC-LAB - Cognate Elective 2 Machine Learning 2\Laboratory\Preliminaries\Class Standing\Week 5-6 Assignment\"/>
    </mc:Choice>
  </mc:AlternateContent>
  <xr:revisionPtr revIDLastSave="0" documentId="13_ncr:1_{7B46D87C-4CA0-4F88-BA71-FE90546377EC}" xr6:coauthVersionLast="47" xr6:coauthVersionMax="47" xr10:uidLastSave="{00000000-0000-0000-0000-000000000000}"/>
  <bookViews>
    <workbookView xWindow="-120" yWindow="-120" windowWidth="24240" windowHeight="13290" xr2:uid="{B75FF1D3-ABEC-40F7-9260-1994FF3EF893}"/>
  </bookViews>
  <sheets>
    <sheet name="Computations" sheetId="2" r:id="rId1"/>
    <sheet name="DT - ID3 (Diagram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7" i="2" l="1"/>
  <c r="H1418" i="2"/>
  <c r="H1416" i="2"/>
  <c r="J1406" i="2"/>
  <c r="J1404" i="2"/>
  <c r="I1404" i="2"/>
  <c r="K1403" i="2"/>
  <c r="J1407" i="2" s="1"/>
  <c r="F1404" i="2"/>
  <c r="F1403" i="2"/>
  <c r="K1404" i="2"/>
  <c r="J1385" i="2"/>
  <c r="J1384" i="2"/>
  <c r="K1382" i="2"/>
  <c r="K1381" i="2"/>
  <c r="F1382" i="2"/>
  <c r="F1381" i="2"/>
  <c r="J1364" i="2"/>
  <c r="J1362" i="2"/>
  <c r="I1362" i="2"/>
  <c r="K1362" i="2" s="1"/>
  <c r="J1365" i="2" s="1"/>
  <c r="F1362" i="2"/>
  <c r="B1355" i="2"/>
  <c r="J1316" i="2"/>
  <c r="J1314" i="2"/>
  <c r="K1314" i="2" s="1"/>
  <c r="I1314" i="2"/>
  <c r="J1313" i="2"/>
  <c r="I1313" i="2"/>
  <c r="K1313" i="2" s="1"/>
  <c r="F1314" i="2"/>
  <c r="F1313" i="2"/>
  <c r="B1307" i="2"/>
  <c r="H1276" i="2"/>
  <c r="H1275" i="2"/>
  <c r="J1268" i="2"/>
  <c r="K1266" i="2"/>
  <c r="K1265" i="2"/>
  <c r="J1266" i="2"/>
  <c r="I1266" i="2"/>
  <c r="J1265" i="2"/>
  <c r="I1265" i="2"/>
  <c r="F1265" i="2"/>
  <c r="F1266" i="2"/>
  <c r="J1250" i="2"/>
  <c r="J1249" i="2"/>
  <c r="K1247" i="2"/>
  <c r="K1246" i="2"/>
  <c r="K1248" i="2"/>
  <c r="J1247" i="2"/>
  <c r="I1247" i="2"/>
  <c r="J1246" i="2"/>
  <c r="I1246" i="2"/>
  <c r="F1248" i="2"/>
  <c r="F1246" i="2"/>
  <c r="F1247" i="2"/>
  <c r="B1237" i="2"/>
  <c r="H1205" i="2"/>
  <c r="H1206" i="2"/>
  <c r="J1195" i="2"/>
  <c r="I1195" i="2"/>
  <c r="F1195" i="2"/>
  <c r="K1176" i="2"/>
  <c r="J1176" i="2"/>
  <c r="I1176" i="2"/>
  <c r="K1175" i="2"/>
  <c r="J1179" i="2" s="1"/>
  <c r="F1176" i="2"/>
  <c r="F1175" i="2"/>
  <c r="B1167" i="2"/>
  <c r="J1178" i="2" s="1"/>
  <c r="J1126" i="2"/>
  <c r="I1126" i="2"/>
  <c r="K1126" i="2" s="1"/>
  <c r="J1125" i="2"/>
  <c r="I1125" i="2"/>
  <c r="K1125" i="2" s="1"/>
  <c r="F1126" i="2"/>
  <c r="F1125" i="2"/>
  <c r="F1127" i="2"/>
  <c r="J1105" i="2"/>
  <c r="I1105" i="2"/>
  <c r="I1106" i="2"/>
  <c r="K1106" i="2" s="1"/>
  <c r="J1106" i="2"/>
  <c r="J1108" i="2"/>
  <c r="J1128" i="2" s="1"/>
  <c r="F1106" i="2"/>
  <c r="F1105" i="2"/>
  <c r="K1105" i="2"/>
  <c r="J1085" i="2"/>
  <c r="J1083" i="2"/>
  <c r="I1083" i="2"/>
  <c r="K1083" i="2" s="1"/>
  <c r="F1083" i="2"/>
  <c r="J1082" i="2"/>
  <c r="I1082" i="2"/>
  <c r="F1082" i="2"/>
  <c r="B1075" i="2"/>
  <c r="J1035" i="2"/>
  <c r="I1035" i="2"/>
  <c r="J1034" i="2"/>
  <c r="I1034" i="2"/>
  <c r="F1036" i="2"/>
  <c r="F1035" i="2"/>
  <c r="F1034" i="2"/>
  <c r="J1014" i="2"/>
  <c r="I1014" i="2"/>
  <c r="K1014" i="2" s="1"/>
  <c r="J1013" i="2"/>
  <c r="I1013" i="2"/>
  <c r="F1014" i="2"/>
  <c r="F1013" i="2"/>
  <c r="J994" i="2"/>
  <c r="I994" i="2"/>
  <c r="K994" i="2" s="1"/>
  <c r="J993" i="2"/>
  <c r="I993" i="2"/>
  <c r="F993" i="2"/>
  <c r="F995" i="2"/>
  <c r="F994" i="2"/>
  <c r="J995" i="2"/>
  <c r="I995" i="2"/>
  <c r="K974" i="2"/>
  <c r="F974" i="2"/>
  <c r="F975" i="2"/>
  <c r="B966" i="2"/>
  <c r="F973" i="2"/>
  <c r="J973" i="2"/>
  <c r="I973" i="2"/>
  <c r="J924" i="2"/>
  <c r="I924" i="2"/>
  <c r="K924" i="2" s="1"/>
  <c r="J923" i="2"/>
  <c r="I923" i="2"/>
  <c r="F924" i="2"/>
  <c r="F923" i="2"/>
  <c r="K923" i="2"/>
  <c r="J904" i="2"/>
  <c r="I904" i="2"/>
  <c r="F904" i="2"/>
  <c r="J903" i="2"/>
  <c r="I903" i="2"/>
  <c r="F903" i="2"/>
  <c r="F882" i="2"/>
  <c r="K881" i="2"/>
  <c r="F881" i="2"/>
  <c r="J880" i="2"/>
  <c r="I880" i="2"/>
  <c r="K880" i="2" s="1"/>
  <c r="F880" i="2"/>
  <c r="B874" i="2"/>
  <c r="J883" i="2" s="1"/>
  <c r="F628" i="2"/>
  <c r="J834" i="2"/>
  <c r="I834" i="2"/>
  <c r="F835" i="2"/>
  <c r="F834" i="2"/>
  <c r="F813" i="2"/>
  <c r="F811" i="2"/>
  <c r="J811" i="2"/>
  <c r="K811" i="2" s="1"/>
  <c r="I811" i="2"/>
  <c r="K813" i="2"/>
  <c r="J792" i="2"/>
  <c r="I792" i="2"/>
  <c r="K792" i="2" s="1"/>
  <c r="J791" i="2"/>
  <c r="I791" i="2"/>
  <c r="K791" i="2" s="1"/>
  <c r="F791" i="2"/>
  <c r="F792" i="2"/>
  <c r="J771" i="2"/>
  <c r="I771" i="2"/>
  <c r="F772" i="2"/>
  <c r="F771" i="2"/>
  <c r="K772" i="2"/>
  <c r="B764" i="2"/>
  <c r="J774" i="2" s="1"/>
  <c r="J794" i="2" s="1"/>
  <c r="J814" i="2" s="1"/>
  <c r="J837" i="2" s="1"/>
  <c r="B737" i="2"/>
  <c r="J720" i="2"/>
  <c r="I720" i="2"/>
  <c r="F720" i="2"/>
  <c r="J723" i="2"/>
  <c r="J698" i="2"/>
  <c r="I698" i="2"/>
  <c r="F698" i="2"/>
  <c r="F117" i="2"/>
  <c r="B713" i="2"/>
  <c r="J701" i="2"/>
  <c r="J678" i="2"/>
  <c r="J676" i="2"/>
  <c r="I676" i="2"/>
  <c r="J675" i="2"/>
  <c r="I675" i="2"/>
  <c r="F676" i="2"/>
  <c r="F675" i="2"/>
  <c r="F559" i="2"/>
  <c r="J629" i="2"/>
  <c r="I629" i="2"/>
  <c r="K629" i="2" s="1"/>
  <c r="J628" i="2"/>
  <c r="I628" i="2"/>
  <c r="K628" i="2" s="1"/>
  <c r="F629" i="2"/>
  <c r="J606" i="2"/>
  <c r="I606" i="2"/>
  <c r="F607" i="2"/>
  <c r="F606" i="2"/>
  <c r="F608" i="2"/>
  <c r="K607" i="2"/>
  <c r="K606" i="2"/>
  <c r="B600" i="2"/>
  <c r="J631" i="2" s="1"/>
  <c r="J560" i="2"/>
  <c r="I560" i="2"/>
  <c r="J559" i="2"/>
  <c r="I559" i="2"/>
  <c r="F560" i="2"/>
  <c r="F561" i="2"/>
  <c r="K561" i="2"/>
  <c r="J540" i="2"/>
  <c r="I540" i="2"/>
  <c r="K540" i="2" s="1"/>
  <c r="J539" i="2"/>
  <c r="I539" i="2"/>
  <c r="K539" i="2" s="1"/>
  <c r="F540" i="2"/>
  <c r="F539" i="2"/>
  <c r="J518" i="2"/>
  <c r="I518" i="2"/>
  <c r="F519" i="2"/>
  <c r="F518" i="2"/>
  <c r="K519" i="2"/>
  <c r="B512" i="2"/>
  <c r="J542" i="2" s="1"/>
  <c r="K472" i="2"/>
  <c r="J471" i="2"/>
  <c r="I471" i="2"/>
  <c r="J470" i="2"/>
  <c r="I470" i="2"/>
  <c r="F471" i="2"/>
  <c r="F470" i="2"/>
  <c r="F472" i="2"/>
  <c r="J448" i="2"/>
  <c r="I448" i="2"/>
  <c r="K450" i="2"/>
  <c r="K449" i="2"/>
  <c r="F449" i="2"/>
  <c r="F448" i="2"/>
  <c r="F450" i="2"/>
  <c r="J449" i="2"/>
  <c r="I449" i="2"/>
  <c r="J429" i="2"/>
  <c r="I429" i="2"/>
  <c r="J428" i="2"/>
  <c r="I428" i="2"/>
  <c r="F429" i="2"/>
  <c r="F428" i="2"/>
  <c r="F409" i="2"/>
  <c r="F408" i="2"/>
  <c r="J408" i="2"/>
  <c r="I408" i="2"/>
  <c r="K409" i="2"/>
  <c r="B403" i="2"/>
  <c r="J411" i="2" s="1"/>
  <c r="J360" i="2"/>
  <c r="I360" i="2"/>
  <c r="J359" i="2"/>
  <c r="K359" i="2" s="1"/>
  <c r="I359" i="2"/>
  <c r="F360" i="2"/>
  <c r="F359" i="2"/>
  <c r="J337" i="2"/>
  <c r="I337" i="2"/>
  <c r="F339" i="2"/>
  <c r="F338" i="2"/>
  <c r="F337" i="2"/>
  <c r="K338" i="2"/>
  <c r="J317" i="2"/>
  <c r="I317" i="2"/>
  <c r="J316" i="2"/>
  <c r="K316" i="2" s="1"/>
  <c r="J320" i="2" s="1"/>
  <c r="I316" i="2"/>
  <c r="F317" i="2"/>
  <c r="F316" i="2"/>
  <c r="K317" i="2"/>
  <c r="K297" i="2"/>
  <c r="J296" i="2"/>
  <c r="I296" i="2"/>
  <c r="F297" i="2"/>
  <c r="F296" i="2"/>
  <c r="F298" i="2"/>
  <c r="I276" i="2"/>
  <c r="K276" i="2" s="1"/>
  <c r="J276" i="2"/>
  <c r="J275" i="2"/>
  <c r="I275" i="2"/>
  <c r="F277" i="2"/>
  <c r="F276" i="2"/>
  <c r="F275" i="2"/>
  <c r="B269" i="2"/>
  <c r="J278" i="2" s="1"/>
  <c r="J255" i="2"/>
  <c r="J252" i="2"/>
  <c r="I252" i="2"/>
  <c r="F252" i="2"/>
  <c r="J228" i="2"/>
  <c r="I228" i="2"/>
  <c r="J227" i="2"/>
  <c r="I227" i="2"/>
  <c r="F227" i="2"/>
  <c r="F229" i="2"/>
  <c r="F228" i="2"/>
  <c r="J230" i="2"/>
  <c r="J207" i="2"/>
  <c r="I207" i="2"/>
  <c r="F207" i="2"/>
  <c r="K206" i="2"/>
  <c r="F206" i="2"/>
  <c r="J209" i="2"/>
  <c r="J185" i="2"/>
  <c r="I185" i="2"/>
  <c r="K185" i="2" s="1"/>
  <c r="J184" i="2"/>
  <c r="I184" i="2"/>
  <c r="F185" i="2"/>
  <c r="F184" i="2"/>
  <c r="J187" i="2"/>
  <c r="J164" i="2"/>
  <c r="K164" i="2" s="1"/>
  <c r="I164" i="2"/>
  <c r="J163" i="2"/>
  <c r="K163" i="2" s="1"/>
  <c r="I163" i="2"/>
  <c r="F164" i="2"/>
  <c r="F163" i="2"/>
  <c r="F165" i="2"/>
  <c r="J166" i="2"/>
  <c r="J145" i="2"/>
  <c r="J143" i="2"/>
  <c r="I143" i="2"/>
  <c r="K143" i="2" s="1"/>
  <c r="J142" i="2"/>
  <c r="I142" i="2"/>
  <c r="F143" i="2"/>
  <c r="F144" i="2"/>
  <c r="F142" i="2"/>
  <c r="J120" i="2"/>
  <c r="B135" i="2"/>
  <c r="J117" i="2"/>
  <c r="I117" i="2"/>
  <c r="V45" i="2"/>
  <c r="V28" i="2"/>
  <c r="N30" i="2"/>
  <c r="V25" i="2"/>
  <c r="U25" i="2"/>
  <c r="W25" i="2" s="1"/>
  <c r="V43" i="2"/>
  <c r="U43" i="2"/>
  <c r="W43" i="2"/>
  <c r="W42" i="2"/>
  <c r="R43" i="2"/>
  <c r="R42" i="2"/>
  <c r="V46" i="2" s="1"/>
  <c r="V26" i="2"/>
  <c r="U26" i="2"/>
  <c r="R26" i="2"/>
  <c r="R25" i="2"/>
  <c r="J99" i="2"/>
  <c r="I99" i="2"/>
  <c r="F99" i="2"/>
  <c r="J102" i="2"/>
  <c r="J86" i="2"/>
  <c r="I86" i="2"/>
  <c r="J85" i="2"/>
  <c r="I85" i="2"/>
  <c r="F86" i="2"/>
  <c r="F85" i="2"/>
  <c r="J88" i="2"/>
  <c r="J74" i="2"/>
  <c r="J72" i="2"/>
  <c r="I72" i="2"/>
  <c r="J71" i="2"/>
  <c r="I71" i="2"/>
  <c r="F72" i="2"/>
  <c r="F71" i="2"/>
  <c r="J57" i="2"/>
  <c r="I57" i="2"/>
  <c r="F57" i="2"/>
  <c r="J60" i="2"/>
  <c r="F59" i="2"/>
  <c r="F58" i="2"/>
  <c r="K58" i="2"/>
  <c r="J58" i="2"/>
  <c r="I58" i="2"/>
  <c r="J43" i="2"/>
  <c r="I43" i="2"/>
  <c r="J42" i="2"/>
  <c r="I42" i="2"/>
  <c r="K42" i="2" s="1"/>
  <c r="F43" i="2"/>
  <c r="F42" i="2"/>
  <c r="J45" i="2"/>
  <c r="J29" i="2"/>
  <c r="J28" i="2"/>
  <c r="I28" i="2"/>
  <c r="J27" i="2"/>
  <c r="I27" i="2"/>
  <c r="J26" i="2"/>
  <c r="I26" i="2"/>
  <c r="F27" i="2"/>
  <c r="F26" i="2"/>
  <c r="F28" i="2"/>
  <c r="J1408" i="2" l="1"/>
  <c r="J1386" i="2"/>
  <c r="J1366" i="2"/>
  <c r="J1317" i="2"/>
  <c r="J1318" i="2" s="1"/>
  <c r="J1269" i="2"/>
  <c r="J1270" i="2" s="1"/>
  <c r="J1251" i="2"/>
  <c r="J1198" i="2"/>
  <c r="J1180" i="2"/>
  <c r="J1086" i="2"/>
  <c r="J1087" i="2" s="1"/>
  <c r="H1137" i="2" s="1"/>
  <c r="K85" i="2"/>
  <c r="J89" i="2" s="1"/>
  <c r="K252" i="2"/>
  <c r="K429" i="2"/>
  <c r="K471" i="2"/>
  <c r="J474" i="2" s="1"/>
  <c r="K560" i="2"/>
  <c r="K676" i="2"/>
  <c r="K698" i="2"/>
  <c r="J702" i="2" s="1"/>
  <c r="K1034" i="2"/>
  <c r="J1038" i="2" s="1"/>
  <c r="J256" i="2"/>
  <c r="J257" i="2" s="1"/>
  <c r="K72" i="2"/>
  <c r="K86" i="2"/>
  <c r="K337" i="2"/>
  <c r="K428" i="2"/>
  <c r="J432" i="2" s="1"/>
  <c r="K470" i="2"/>
  <c r="K675" i="2"/>
  <c r="K834" i="2"/>
  <c r="J906" i="2"/>
  <c r="J926" i="2" s="1"/>
  <c r="K1082" i="2"/>
  <c r="K1195" i="2"/>
  <c r="J1199" i="2"/>
  <c r="J1200" i="2" s="1"/>
  <c r="J1129" i="2"/>
  <c r="J1130" i="2" s="1"/>
  <c r="H1136" i="2" s="1"/>
  <c r="J1109" i="2"/>
  <c r="J1110" i="2" s="1"/>
  <c r="H1135" i="2" s="1"/>
  <c r="K117" i="2"/>
  <c r="K903" i="2"/>
  <c r="J795" i="2"/>
  <c r="K26" i="2"/>
  <c r="J838" i="2"/>
  <c r="J839" i="2" s="1"/>
  <c r="H846" i="2" s="1"/>
  <c r="J299" i="2"/>
  <c r="J319" i="2" s="1"/>
  <c r="G374" i="2" s="1"/>
  <c r="J321" i="2" s="1"/>
  <c r="K27" i="2"/>
  <c r="J30" i="2" s="1"/>
  <c r="N102" i="2" s="1"/>
  <c r="J31" i="2" s="1"/>
  <c r="K360" i="2"/>
  <c r="K904" i="2"/>
  <c r="J679" i="2"/>
  <c r="J680" i="2" s="1"/>
  <c r="J884" i="2"/>
  <c r="J885" i="2" s="1"/>
  <c r="H934" i="2" s="1"/>
  <c r="K973" i="2"/>
  <c r="J977" i="2" s="1"/>
  <c r="K1013" i="2"/>
  <c r="J1017" i="2" s="1"/>
  <c r="J610" i="2"/>
  <c r="K296" i="2"/>
  <c r="J300" i="2" s="1"/>
  <c r="K1035" i="2"/>
  <c r="K559" i="2"/>
  <c r="J563" i="2" s="1"/>
  <c r="K993" i="2"/>
  <c r="J997" i="2" s="1"/>
  <c r="J976" i="2"/>
  <c r="J927" i="2"/>
  <c r="J928" i="2" s="1"/>
  <c r="H936" i="2" s="1"/>
  <c r="J431" i="2"/>
  <c r="J562" i="2"/>
  <c r="J815" i="2"/>
  <c r="J816" i="2" s="1"/>
  <c r="H845" i="2" s="1"/>
  <c r="J609" i="2"/>
  <c r="K771" i="2"/>
  <c r="K720" i="2"/>
  <c r="J724" i="2" s="1"/>
  <c r="J725" i="2" s="1"/>
  <c r="V29" i="2"/>
  <c r="V30" i="2" s="1"/>
  <c r="K207" i="2"/>
  <c r="J210" i="2" s="1"/>
  <c r="J521" i="2"/>
  <c r="K448" i="2"/>
  <c r="J452" i="2" s="1"/>
  <c r="K227" i="2"/>
  <c r="J341" i="2"/>
  <c r="K57" i="2"/>
  <c r="J61" i="2" s="1"/>
  <c r="K228" i="2"/>
  <c r="J796" i="2"/>
  <c r="H844" i="2" s="1"/>
  <c r="J703" i="2"/>
  <c r="J632" i="2"/>
  <c r="J633" i="2" s="1"/>
  <c r="H641" i="2" s="1"/>
  <c r="J543" i="2"/>
  <c r="J544" i="2" s="1"/>
  <c r="H570" i="2" s="1"/>
  <c r="K518" i="2"/>
  <c r="J522" i="2" s="1"/>
  <c r="K408" i="2"/>
  <c r="J363" i="2"/>
  <c r="K275" i="2"/>
  <c r="J279" i="2" s="1"/>
  <c r="G372" i="2" s="1"/>
  <c r="J280" i="2" s="1"/>
  <c r="K142" i="2"/>
  <c r="J146" i="2" s="1"/>
  <c r="K184" i="2"/>
  <c r="J188" i="2" s="1"/>
  <c r="J167" i="2"/>
  <c r="J121" i="2"/>
  <c r="J122" i="2"/>
  <c r="V47" i="2"/>
  <c r="K99" i="2"/>
  <c r="J103" i="2" s="1"/>
  <c r="K71" i="2"/>
  <c r="J75" i="2" s="1"/>
  <c r="J76" i="2" s="1"/>
  <c r="K43" i="2"/>
  <c r="J46" i="2" s="1"/>
  <c r="J47" i="2" s="1"/>
  <c r="N105" i="2" l="1"/>
  <c r="J90" i="2"/>
  <c r="J231" i="2"/>
  <c r="J232" i="2" s="1"/>
  <c r="J907" i="2"/>
  <c r="J908" i="2" s="1"/>
  <c r="H935" i="2" s="1"/>
  <c r="G373" i="2"/>
  <c r="J301" i="2" s="1"/>
  <c r="J340" i="2"/>
  <c r="J611" i="2"/>
  <c r="H640" i="2" s="1"/>
  <c r="J978" i="2"/>
  <c r="H1045" i="2" s="1"/>
  <c r="J996" i="2"/>
  <c r="N101" i="2"/>
  <c r="J433" i="2"/>
  <c r="J62" i="2"/>
  <c r="N103" i="2"/>
  <c r="J189" i="2"/>
  <c r="H240" i="2"/>
  <c r="H241" i="2"/>
  <c r="J211" i="2"/>
  <c r="G375" i="2"/>
  <c r="J362" i="2"/>
  <c r="J412" i="2"/>
  <c r="H480" i="2" s="1"/>
  <c r="J168" i="2"/>
  <c r="H239" i="2"/>
  <c r="J104" i="2"/>
  <c r="N106" i="2"/>
  <c r="J147" i="2"/>
  <c r="H238" i="2"/>
  <c r="H571" i="2"/>
  <c r="J564" i="2"/>
  <c r="J775" i="2"/>
  <c r="J776" i="2" s="1"/>
  <c r="H843" i="2" s="1"/>
  <c r="H242" i="2"/>
  <c r="H481" i="2"/>
  <c r="J451" i="2"/>
  <c r="J342" i="2"/>
  <c r="J523" i="2"/>
  <c r="H569" i="2" s="1"/>
  <c r="J1016" i="2" l="1"/>
  <c r="J998" i="2"/>
  <c r="H1046" i="2" s="1"/>
  <c r="J413" i="2"/>
  <c r="J364" i="2"/>
  <c r="G376" i="2"/>
  <c r="J473" i="2"/>
  <c r="H482" i="2"/>
  <c r="J453" i="2"/>
  <c r="J1037" i="2" l="1"/>
  <c r="J1039" i="2" s="1"/>
  <c r="H1048" i="2" s="1"/>
  <c r="J1018" i="2"/>
  <c r="H1047" i="2" s="1"/>
  <c r="H483" i="2"/>
  <c r="J475" i="2"/>
</calcChain>
</file>

<file path=xl/sharedStrings.xml><?xml version="1.0" encoding="utf-8"?>
<sst xmlns="http://schemas.openxmlformats.org/spreadsheetml/2006/main" count="4513" uniqueCount="70">
  <si>
    <t>W</t>
  </si>
  <si>
    <t>L</t>
  </si>
  <si>
    <t>Entropy (s)</t>
  </si>
  <si>
    <t>Points</t>
  </si>
  <si>
    <t>&gt;=73</t>
  </si>
  <si>
    <t>Proportion</t>
  </si>
  <si>
    <t>68..72</t>
  </si>
  <si>
    <t>&lt;68</t>
  </si>
  <si>
    <t>Entropy (Points)</t>
  </si>
  <si>
    <t>Gain (Points)</t>
  </si>
  <si>
    <t>Field Goal</t>
  </si>
  <si>
    <t>Average</t>
  </si>
  <si>
    <t>High</t>
  </si>
  <si>
    <t>Free Throw</t>
  </si>
  <si>
    <t>Good</t>
  </si>
  <si>
    <t>Very Good</t>
  </si>
  <si>
    <t>Rebound</t>
  </si>
  <si>
    <t>Above</t>
  </si>
  <si>
    <t>Strong</t>
  </si>
  <si>
    <t>Weak</t>
  </si>
  <si>
    <t>TO</t>
  </si>
  <si>
    <t>Medium</t>
  </si>
  <si>
    <t xml:space="preserve"> Fair</t>
  </si>
  <si>
    <t>Misc</t>
  </si>
  <si>
    <t xml:space="preserve"> </t>
  </si>
  <si>
    <t>Miscellaneous</t>
  </si>
  <si>
    <t>Turnover</t>
  </si>
  <si>
    <t>Efficiency</t>
  </si>
  <si>
    <t>Fair</t>
  </si>
  <si>
    <t>fair</t>
  </si>
  <si>
    <t>Result</t>
  </si>
  <si>
    <t>P(p)</t>
  </si>
  <si>
    <t>P(n)</t>
  </si>
  <si>
    <t>Low</t>
  </si>
  <si>
    <t>Poor</t>
  </si>
  <si>
    <t>Below</t>
  </si>
  <si>
    <t>Entropy (Rebound)</t>
  </si>
  <si>
    <t>Entropy (Field Goal)</t>
  </si>
  <si>
    <t>Entropy (TO)</t>
  </si>
  <si>
    <t>Entropy (Efficiency)</t>
  </si>
  <si>
    <t>Entropy (Free Throw)</t>
  </si>
  <si>
    <t>Free Gield</t>
  </si>
  <si>
    <t>Entropy</t>
  </si>
  <si>
    <t>Entropy (Misc)</t>
  </si>
  <si>
    <t>Information Gain</t>
  </si>
  <si>
    <t>Next split is REBOUND</t>
  </si>
  <si>
    <t>Next Split is Field Goal</t>
  </si>
  <si>
    <t>Free throw (Good)</t>
  </si>
  <si>
    <t>Gain (Misc)</t>
  </si>
  <si>
    <t>Gain (Efficiency)</t>
  </si>
  <si>
    <t>Gain (Rebound)</t>
  </si>
  <si>
    <t>68..72 Next split</t>
  </si>
  <si>
    <t>Gain (TO)</t>
  </si>
  <si>
    <t>Next split 68..72</t>
  </si>
  <si>
    <t>Free Throw (Good)</t>
  </si>
  <si>
    <t>Efficiency (High)</t>
  </si>
  <si>
    <t>Next Split 68..72</t>
  </si>
  <si>
    <t>Misc (High)</t>
  </si>
  <si>
    <t>Misc (Average)</t>
  </si>
  <si>
    <t>Free throw (Very Good)</t>
  </si>
  <si>
    <t>Gain (Free Throw)</t>
  </si>
  <si>
    <t>Gain (Field Goal)</t>
  </si>
  <si>
    <t>&gt;=73 NEXT SPLIT</t>
  </si>
  <si>
    <t>&gt;=73 next split</t>
  </si>
  <si>
    <t>efficiency (high)</t>
  </si>
  <si>
    <t>&gt;=73 nextt split</t>
  </si>
  <si>
    <t>field goal (high)</t>
  </si>
  <si>
    <t>.</t>
  </si>
  <si>
    <t>field goal (average)</t>
  </si>
  <si>
    <t>efficiency (good)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</si>
</sst>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0" borderId="0" xfId="0" applyFont="1"/>
    <xf numFmtId="0" fontId="1" fillId="2" borderId="2" xfId="0" applyFont="1" applyFill="1" applyBorder="1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1" fillId="2" borderId="4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7" xfId="0" applyFont="1" applyBorder="1"/>
    <xf numFmtId="0" fontId="1" fillId="3" borderId="0" xfId="0" applyFont="1" applyFill="1"/>
    <xf numFmtId="0" fontId="0" fillId="4" borderId="0" xfId="0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0" xfId="0" applyFont="1" applyFill="1"/>
    <xf numFmtId="0" fontId="0" fillId="4" borderId="9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1" fillId="0" borderId="0" xfId="0" applyNumberFormat="1" applyFont="1"/>
    <xf numFmtId="165" fontId="0" fillId="0" borderId="1" xfId="0" applyNumberFormat="1" applyBorder="1"/>
    <xf numFmtId="165" fontId="1" fillId="4" borderId="0" xfId="0" applyNumberFormat="1" applyFont="1" applyFill="1"/>
    <xf numFmtId="0" fontId="0" fillId="4" borderId="1" xfId="0" applyFill="1" applyBorder="1"/>
    <xf numFmtId="165" fontId="0" fillId="4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10</xdr:row>
      <xdr:rowOff>104775</xdr:rowOff>
    </xdr:from>
    <xdr:to>
      <xdr:col>22</xdr:col>
      <xdr:colOff>9526</xdr:colOff>
      <xdr:row>14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7BB6870-7891-A17F-6A39-D40DAB011E4B}"/>
            </a:ext>
          </a:extLst>
        </xdr:cNvPr>
        <xdr:cNvSpPr/>
      </xdr:nvSpPr>
      <xdr:spPr>
        <a:xfrm>
          <a:off x="7296150" y="2390775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19</xdr:col>
      <xdr:colOff>600074</xdr:colOff>
      <xdr:row>2</xdr:row>
      <xdr:rowOff>142874</xdr:rowOff>
    </xdr:from>
    <xdr:to>
      <xdr:col>21</xdr:col>
      <xdr:colOff>590549</xdr:colOff>
      <xdr:row>5</xdr:row>
      <xdr:rowOff>133349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2DBCA0-9B49-9948-427E-710A3C28B3E3}"/>
            </a:ext>
          </a:extLst>
        </xdr:cNvPr>
        <xdr:cNvSpPr/>
      </xdr:nvSpPr>
      <xdr:spPr>
        <a:xfrm>
          <a:off x="7305674" y="904874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POINTS</a:t>
          </a:r>
        </a:p>
      </xdr:txBody>
    </xdr:sp>
    <xdr:clientData/>
  </xdr:twoCellAnchor>
  <xdr:twoCellAnchor>
    <xdr:from>
      <xdr:col>17</xdr:col>
      <xdr:colOff>371475</xdr:colOff>
      <xdr:row>5</xdr:row>
      <xdr:rowOff>161925</xdr:rowOff>
    </xdr:from>
    <xdr:to>
      <xdr:col>20</xdr:col>
      <xdr:colOff>171450</xdr:colOff>
      <xdr:row>10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0247E7-5F73-23AA-31F4-50E5EFAFD797}"/>
            </a:ext>
          </a:extLst>
        </xdr:cNvPr>
        <xdr:cNvCxnSpPr/>
      </xdr:nvCxnSpPr>
      <xdr:spPr>
        <a:xfrm flipH="1">
          <a:off x="5857875" y="1495425"/>
          <a:ext cx="1628775" cy="809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595312</xdr:colOff>
      <xdr:row>5</xdr:row>
      <xdr:rowOff>133349</xdr:rowOff>
    </xdr:from>
    <xdr:to>
      <xdr:col>20</xdr:col>
      <xdr:colOff>604838</xdr:colOff>
      <xdr:row>10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C95FE58-F393-BF1B-7E3E-371C20623CAC}"/>
            </a:ext>
          </a:extLst>
        </xdr:cNvPr>
        <xdr:cNvCxnSpPr>
          <a:stCxn id="3" idx="2"/>
          <a:endCxn id="2" idx="0"/>
        </xdr:cNvCxnSpPr>
      </xdr:nvCxnSpPr>
      <xdr:spPr>
        <a:xfrm>
          <a:off x="7910512" y="1466849"/>
          <a:ext cx="9526" cy="9239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361949</xdr:colOff>
      <xdr:row>10</xdr:row>
      <xdr:rowOff>9524</xdr:rowOff>
    </xdr:from>
    <xdr:to>
      <xdr:col>18</xdr:col>
      <xdr:colOff>352424</xdr:colOff>
      <xdr:row>12</xdr:row>
      <xdr:rowOff>190499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5FD5E63-C3D9-47CB-AED9-703B8823F5EF}"/>
            </a:ext>
          </a:extLst>
        </xdr:cNvPr>
        <xdr:cNvSpPr/>
      </xdr:nvSpPr>
      <xdr:spPr>
        <a:xfrm>
          <a:off x="5238749" y="2295524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REBOUND</a:t>
          </a:r>
        </a:p>
      </xdr:txBody>
    </xdr:sp>
    <xdr:clientData/>
  </xdr:twoCellAnchor>
  <xdr:twoCellAnchor>
    <xdr:from>
      <xdr:col>23</xdr:col>
      <xdr:colOff>209549</xdr:colOff>
      <xdr:row>10</xdr:row>
      <xdr:rowOff>28574</xdr:rowOff>
    </xdr:from>
    <xdr:to>
      <xdr:col>25</xdr:col>
      <xdr:colOff>200024</xdr:colOff>
      <xdr:row>13</xdr:row>
      <xdr:rowOff>19049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5EB84B2-7B1C-40AC-A496-4A847B602453}"/>
            </a:ext>
          </a:extLst>
        </xdr:cNvPr>
        <xdr:cNvSpPr/>
      </xdr:nvSpPr>
      <xdr:spPr>
        <a:xfrm>
          <a:off x="9353549" y="2314574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FIELD GOAL</a:t>
          </a:r>
        </a:p>
      </xdr:txBody>
    </xdr:sp>
    <xdr:clientData/>
  </xdr:twoCellAnchor>
  <xdr:twoCellAnchor>
    <xdr:from>
      <xdr:col>21</xdr:col>
      <xdr:colOff>352425</xdr:colOff>
      <xdr:row>5</xdr:row>
      <xdr:rowOff>142875</xdr:rowOff>
    </xdr:from>
    <xdr:to>
      <xdr:col>24</xdr:col>
      <xdr:colOff>204787</xdr:colOff>
      <xdr:row>10</xdr:row>
      <xdr:rowOff>28574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6082F5B-2AFD-5A9F-5E52-886206F7EA0C}"/>
            </a:ext>
          </a:extLst>
        </xdr:cNvPr>
        <xdr:cNvCxnSpPr>
          <a:endCxn id="12" idx="0"/>
        </xdr:cNvCxnSpPr>
      </xdr:nvCxnSpPr>
      <xdr:spPr>
        <a:xfrm>
          <a:off x="8277225" y="1476375"/>
          <a:ext cx="1681162" cy="8381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16</xdr:row>
      <xdr:rowOff>0</xdr:rowOff>
    </xdr:from>
    <xdr:to>
      <xdr:col>15</xdr:col>
      <xdr:colOff>342901</xdr:colOff>
      <xdr:row>20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942AAAC-A9B9-40E1-BBA9-F8D52C8737BB}"/>
            </a:ext>
          </a:extLst>
        </xdr:cNvPr>
        <xdr:cNvSpPr/>
      </xdr:nvSpPr>
      <xdr:spPr>
        <a:xfrm>
          <a:off x="3362325" y="3429000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16</xdr:col>
      <xdr:colOff>342900</xdr:colOff>
      <xdr:row>16</xdr:row>
      <xdr:rowOff>0</xdr:rowOff>
    </xdr:from>
    <xdr:to>
      <xdr:col>18</xdr:col>
      <xdr:colOff>371476</xdr:colOff>
      <xdr:row>20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CDA8D1F-FC35-4C24-A1DE-66E432B15AD9}"/>
            </a:ext>
          </a:extLst>
        </xdr:cNvPr>
        <xdr:cNvSpPr/>
      </xdr:nvSpPr>
      <xdr:spPr>
        <a:xfrm>
          <a:off x="5219700" y="3429000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19</xdr:col>
      <xdr:colOff>447674</xdr:colOff>
      <xdr:row>16</xdr:row>
      <xdr:rowOff>142874</xdr:rowOff>
    </xdr:from>
    <xdr:to>
      <xdr:col>21</xdr:col>
      <xdr:colOff>438149</xdr:colOff>
      <xdr:row>19</xdr:row>
      <xdr:rowOff>133349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CD84812-301C-4031-A071-2760444ACA7C}"/>
            </a:ext>
          </a:extLst>
        </xdr:cNvPr>
        <xdr:cNvSpPr/>
      </xdr:nvSpPr>
      <xdr:spPr>
        <a:xfrm>
          <a:off x="7153274" y="3571874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TURNOVER</a:t>
          </a:r>
        </a:p>
      </xdr:txBody>
    </xdr:sp>
    <xdr:clientData/>
  </xdr:twoCellAnchor>
  <xdr:twoCellAnchor>
    <xdr:from>
      <xdr:col>14</xdr:col>
      <xdr:colOff>328613</xdr:colOff>
      <xdr:row>12</xdr:row>
      <xdr:rowOff>190499</xdr:rowOff>
    </xdr:from>
    <xdr:to>
      <xdr:col>17</xdr:col>
      <xdr:colOff>357187</xdr:colOff>
      <xdr:row>16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95C4699-0C86-0983-6559-19D82221C893}"/>
            </a:ext>
          </a:extLst>
        </xdr:cNvPr>
        <xdr:cNvCxnSpPr>
          <a:stCxn id="11" idx="2"/>
          <a:endCxn id="15" idx="0"/>
        </xdr:cNvCxnSpPr>
      </xdr:nvCxnSpPr>
      <xdr:spPr>
        <a:xfrm flipH="1">
          <a:off x="3986213" y="2857499"/>
          <a:ext cx="1857374" cy="571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357187</xdr:colOff>
      <xdr:row>12</xdr:row>
      <xdr:rowOff>190499</xdr:rowOff>
    </xdr:from>
    <xdr:to>
      <xdr:col>17</xdr:col>
      <xdr:colOff>357188</xdr:colOff>
      <xdr:row>16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87C9E14-AEAA-0117-DED2-4BA4507C08D3}"/>
            </a:ext>
          </a:extLst>
        </xdr:cNvPr>
        <xdr:cNvCxnSpPr>
          <a:stCxn id="11" idx="2"/>
          <a:endCxn id="16" idx="0"/>
        </xdr:cNvCxnSpPr>
      </xdr:nvCxnSpPr>
      <xdr:spPr>
        <a:xfrm>
          <a:off x="5843587" y="2857499"/>
          <a:ext cx="1" cy="571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357187</xdr:colOff>
      <xdr:row>12</xdr:row>
      <xdr:rowOff>190499</xdr:rowOff>
    </xdr:from>
    <xdr:to>
      <xdr:col>20</xdr:col>
      <xdr:colOff>442912</xdr:colOff>
      <xdr:row>16</xdr:row>
      <xdr:rowOff>142874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902D8E4-D5E1-1599-4799-BCA35F8B1934}"/>
            </a:ext>
          </a:extLst>
        </xdr:cNvPr>
        <xdr:cNvCxnSpPr>
          <a:stCxn id="11" idx="2"/>
          <a:endCxn id="18" idx="0"/>
        </xdr:cNvCxnSpPr>
      </xdr:nvCxnSpPr>
      <xdr:spPr>
        <a:xfrm>
          <a:off x="5843587" y="2857499"/>
          <a:ext cx="1914525" cy="714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16</xdr:row>
      <xdr:rowOff>0</xdr:rowOff>
    </xdr:from>
    <xdr:to>
      <xdr:col>25</xdr:col>
      <xdr:colOff>219076</xdr:colOff>
      <xdr:row>20</xdr:row>
      <xdr:rowOff>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F31B9B72-4E61-417B-8687-B3F093C4834C}"/>
            </a:ext>
          </a:extLst>
        </xdr:cNvPr>
        <xdr:cNvSpPr/>
      </xdr:nvSpPr>
      <xdr:spPr>
        <a:xfrm>
          <a:off x="9334500" y="3429000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24</xdr:col>
      <xdr:colOff>204787</xdr:colOff>
      <xdr:row>13</xdr:row>
      <xdr:rowOff>19049</xdr:rowOff>
    </xdr:from>
    <xdr:to>
      <xdr:col>24</xdr:col>
      <xdr:colOff>204788</xdr:colOff>
      <xdr:row>16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4BEDCE9-A4D0-7D3E-6037-A5B0E41F8CED}"/>
            </a:ext>
          </a:extLst>
        </xdr:cNvPr>
        <xdr:cNvCxnSpPr>
          <a:stCxn id="12" idx="2"/>
          <a:endCxn id="25" idx="0"/>
        </xdr:cNvCxnSpPr>
      </xdr:nvCxnSpPr>
      <xdr:spPr>
        <a:xfrm>
          <a:off x="9958387" y="2876549"/>
          <a:ext cx="1" cy="55245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581024</xdr:colOff>
      <xdr:row>16</xdr:row>
      <xdr:rowOff>104774</xdr:rowOff>
    </xdr:from>
    <xdr:to>
      <xdr:col>28</xdr:col>
      <xdr:colOff>571499</xdr:colOff>
      <xdr:row>19</xdr:row>
      <xdr:rowOff>95249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E1B9F86-74CE-47CF-BA1C-33ECBDBF9181}"/>
            </a:ext>
          </a:extLst>
        </xdr:cNvPr>
        <xdr:cNvSpPr/>
      </xdr:nvSpPr>
      <xdr:spPr>
        <a:xfrm>
          <a:off x="11553824" y="3533774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FREE</a:t>
          </a:r>
          <a:r>
            <a:rPr lang="en-PH" sz="1100" baseline="0"/>
            <a:t> THROW</a:t>
          </a:r>
          <a:endParaRPr lang="en-PH" sz="1100"/>
        </a:p>
      </xdr:txBody>
    </xdr:sp>
    <xdr:clientData/>
  </xdr:twoCellAnchor>
  <xdr:twoCellAnchor>
    <xdr:from>
      <xdr:col>24</xdr:col>
      <xdr:colOff>204787</xdr:colOff>
      <xdr:row>13</xdr:row>
      <xdr:rowOff>19049</xdr:rowOff>
    </xdr:from>
    <xdr:to>
      <xdr:col>27</xdr:col>
      <xdr:colOff>576262</xdr:colOff>
      <xdr:row>16</xdr:row>
      <xdr:rowOff>104774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B026BB0-5B0F-2B76-EC1F-EF5AAB736726}"/>
            </a:ext>
          </a:extLst>
        </xdr:cNvPr>
        <xdr:cNvCxnSpPr>
          <a:stCxn id="12" idx="2"/>
          <a:endCxn id="29" idx="0"/>
        </xdr:cNvCxnSpPr>
      </xdr:nvCxnSpPr>
      <xdr:spPr>
        <a:xfrm>
          <a:off x="9958387" y="2876549"/>
          <a:ext cx="2200275" cy="65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22</xdr:row>
      <xdr:rowOff>142875</xdr:rowOff>
    </xdr:from>
    <xdr:to>
      <xdr:col>26</xdr:col>
      <xdr:colOff>219076</xdr:colOff>
      <xdr:row>26</xdr:row>
      <xdr:rowOff>142875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A83FE21-48B4-42BA-AC98-72769773DD16}"/>
            </a:ext>
          </a:extLst>
        </xdr:cNvPr>
        <xdr:cNvSpPr/>
      </xdr:nvSpPr>
      <xdr:spPr>
        <a:xfrm>
          <a:off x="9944100" y="4714875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25</xdr:col>
      <xdr:colOff>204788</xdr:colOff>
      <xdr:row>19</xdr:row>
      <xdr:rowOff>95249</xdr:rowOff>
    </xdr:from>
    <xdr:to>
      <xdr:col>27</xdr:col>
      <xdr:colOff>576262</xdr:colOff>
      <xdr:row>22</xdr:row>
      <xdr:rowOff>142875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D47C98D4-5AC5-8F59-2374-C0080D9E9F9A}"/>
            </a:ext>
          </a:extLst>
        </xdr:cNvPr>
        <xdr:cNvCxnSpPr>
          <a:stCxn id="29" idx="2"/>
          <a:endCxn id="37" idx="0"/>
        </xdr:cNvCxnSpPr>
      </xdr:nvCxnSpPr>
      <xdr:spPr>
        <a:xfrm flipH="1">
          <a:off x="10567988" y="4095749"/>
          <a:ext cx="1590674" cy="6191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590549</xdr:colOff>
      <xdr:row>23</xdr:row>
      <xdr:rowOff>66674</xdr:rowOff>
    </xdr:from>
    <xdr:to>
      <xdr:col>28</xdr:col>
      <xdr:colOff>581024</xdr:colOff>
      <xdr:row>26</xdr:row>
      <xdr:rowOff>57149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B195266-B8AE-4073-B57D-A84276ED353B}"/>
            </a:ext>
          </a:extLst>
        </xdr:cNvPr>
        <xdr:cNvSpPr/>
      </xdr:nvSpPr>
      <xdr:spPr>
        <a:xfrm>
          <a:off x="11563349" y="4829174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TURNOVER</a:t>
          </a:r>
        </a:p>
      </xdr:txBody>
    </xdr:sp>
    <xdr:clientData/>
  </xdr:twoCellAnchor>
  <xdr:twoCellAnchor>
    <xdr:from>
      <xdr:col>27</xdr:col>
      <xdr:colOff>576262</xdr:colOff>
      <xdr:row>19</xdr:row>
      <xdr:rowOff>95249</xdr:rowOff>
    </xdr:from>
    <xdr:to>
      <xdr:col>27</xdr:col>
      <xdr:colOff>585787</xdr:colOff>
      <xdr:row>23</xdr:row>
      <xdr:rowOff>66674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3082127-652E-738D-9341-AFE613FF5766}"/>
            </a:ext>
          </a:extLst>
        </xdr:cNvPr>
        <xdr:cNvCxnSpPr>
          <a:stCxn id="29" idx="2"/>
          <a:endCxn id="42" idx="0"/>
        </xdr:cNvCxnSpPr>
      </xdr:nvCxnSpPr>
      <xdr:spPr>
        <a:xfrm>
          <a:off x="12158662" y="4095749"/>
          <a:ext cx="9525" cy="733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428625</xdr:colOff>
      <xdr:row>30</xdr:row>
      <xdr:rowOff>19050</xdr:rowOff>
    </xdr:from>
    <xdr:to>
      <xdr:col>26</xdr:col>
      <xdr:colOff>457201</xdr:colOff>
      <xdr:row>34</xdr:row>
      <xdr:rowOff>19050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E42D236-FB37-4497-A6FF-DE1052CF6910}"/>
            </a:ext>
          </a:extLst>
        </xdr:cNvPr>
        <xdr:cNvSpPr/>
      </xdr:nvSpPr>
      <xdr:spPr>
        <a:xfrm>
          <a:off x="10182225" y="6115050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25</xdr:col>
      <xdr:colOff>442913</xdr:colOff>
      <xdr:row>26</xdr:row>
      <xdr:rowOff>57149</xdr:rowOff>
    </xdr:from>
    <xdr:to>
      <xdr:col>27</xdr:col>
      <xdr:colOff>585787</xdr:colOff>
      <xdr:row>30</xdr:row>
      <xdr:rowOff>19050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8A8C3191-8F16-E41E-ADFA-EF11398811A5}"/>
            </a:ext>
          </a:extLst>
        </xdr:cNvPr>
        <xdr:cNvCxnSpPr>
          <a:stCxn id="42" idx="2"/>
          <a:endCxn id="46" idx="0"/>
        </xdr:cNvCxnSpPr>
      </xdr:nvCxnSpPr>
      <xdr:spPr>
        <a:xfrm flipH="1">
          <a:off x="10806113" y="5391149"/>
          <a:ext cx="1362074" cy="7239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152400</xdr:colOff>
      <xdr:row>30</xdr:row>
      <xdr:rowOff>47625</xdr:rowOff>
    </xdr:from>
    <xdr:to>
      <xdr:col>31</xdr:col>
      <xdr:colOff>180976</xdr:colOff>
      <xdr:row>34</xdr:row>
      <xdr:rowOff>47625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58E4A64-A954-428E-A5A1-3B5F11D4A7E5}"/>
            </a:ext>
          </a:extLst>
        </xdr:cNvPr>
        <xdr:cNvSpPr/>
      </xdr:nvSpPr>
      <xdr:spPr>
        <a:xfrm>
          <a:off x="12954000" y="6143625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27</xdr:col>
      <xdr:colOff>585787</xdr:colOff>
      <xdr:row>26</xdr:row>
      <xdr:rowOff>57149</xdr:rowOff>
    </xdr:from>
    <xdr:to>
      <xdr:col>30</xdr:col>
      <xdr:colOff>166688</xdr:colOff>
      <xdr:row>30</xdr:row>
      <xdr:rowOff>47625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F31C0A48-2013-A1BD-4D52-D066C83E2F19}"/>
            </a:ext>
          </a:extLst>
        </xdr:cNvPr>
        <xdr:cNvCxnSpPr>
          <a:stCxn id="42" idx="2"/>
          <a:endCxn id="49" idx="0"/>
        </xdr:cNvCxnSpPr>
      </xdr:nvCxnSpPr>
      <xdr:spPr>
        <a:xfrm>
          <a:off x="12168187" y="5391149"/>
          <a:ext cx="1409701" cy="7524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576262</xdr:colOff>
      <xdr:row>19</xdr:row>
      <xdr:rowOff>95249</xdr:rowOff>
    </xdr:from>
    <xdr:to>
      <xdr:col>32</xdr:col>
      <xdr:colOff>342900</xdr:colOff>
      <xdr:row>23</xdr:row>
      <xdr:rowOff>171450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6FDB7C3D-164D-6872-4942-1E42CB6F6830}"/>
            </a:ext>
          </a:extLst>
        </xdr:cNvPr>
        <xdr:cNvCxnSpPr>
          <a:stCxn id="29" idx="2"/>
        </xdr:cNvCxnSpPr>
      </xdr:nvCxnSpPr>
      <xdr:spPr>
        <a:xfrm>
          <a:off x="12158662" y="4095749"/>
          <a:ext cx="2814638" cy="8382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585787</xdr:colOff>
      <xdr:row>26</xdr:row>
      <xdr:rowOff>57149</xdr:rowOff>
    </xdr:from>
    <xdr:to>
      <xdr:col>28</xdr:col>
      <xdr:colOff>19050</xdr:colOff>
      <xdr:row>36</xdr:row>
      <xdr:rowOff>47625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AA74D361-AC07-D535-D287-A7F8969B1145}"/>
            </a:ext>
          </a:extLst>
        </xdr:cNvPr>
        <xdr:cNvCxnSpPr>
          <a:stCxn id="42" idx="2"/>
        </xdr:cNvCxnSpPr>
      </xdr:nvCxnSpPr>
      <xdr:spPr>
        <a:xfrm>
          <a:off x="12168187" y="5391149"/>
          <a:ext cx="42863" cy="18954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36</xdr:row>
      <xdr:rowOff>47625</xdr:rowOff>
    </xdr:from>
    <xdr:to>
      <xdr:col>29</xdr:col>
      <xdr:colOff>9525</xdr:colOff>
      <xdr:row>39</xdr:row>
      <xdr:rowOff>38100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EB99F08D-441E-41EB-AD2C-20B7B3DC61D0}"/>
            </a:ext>
          </a:extLst>
        </xdr:cNvPr>
        <xdr:cNvSpPr/>
      </xdr:nvSpPr>
      <xdr:spPr>
        <a:xfrm>
          <a:off x="11601450" y="7286625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EFFICIENCY</a:t>
          </a:r>
        </a:p>
      </xdr:txBody>
    </xdr:sp>
    <xdr:clientData/>
  </xdr:twoCellAnchor>
  <xdr:twoCellAnchor>
    <xdr:from>
      <xdr:col>24</xdr:col>
      <xdr:colOff>371475</xdr:colOff>
      <xdr:row>43</xdr:row>
      <xdr:rowOff>47625</xdr:rowOff>
    </xdr:from>
    <xdr:to>
      <xdr:col>26</xdr:col>
      <xdr:colOff>400051</xdr:colOff>
      <xdr:row>47</xdr:row>
      <xdr:rowOff>47625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2F414C4-7349-46B9-AC30-6CDB90A99D12}"/>
            </a:ext>
          </a:extLst>
        </xdr:cNvPr>
        <xdr:cNvSpPr/>
      </xdr:nvSpPr>
      <xdr:spPr>
        <a:xfrm>
          <a:off x="10125075" y="8620125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25</xdr:col>
      <xdr:colOff>385763</xdr:colOff>
      <xdr:row>39</xdr:row>
      <xdr:rowOff>38100</xdr:rowOff>
    </xdr:from>
    <xdr:to>
      <xdr:col>28</xdr:col>
      <xdr:colOff>14288</xdr:colOff>
      <xdr:row>43</xdr:row>
      <xdr:rowOff>47625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D8F22E42-C727-1AED-F8A2-A35FB508E977}"/>
            </a:ext>
          </a:extLst>
        </xdr:cNvPr>
        <xdr:cNvCxnSpPr>
          <a:stCxn id="60" idx="2"/>
          <a:endCxn id="61" idx="0"/>
        </xdr:cNvCxnSpPr>
      </xdr:nvCxnSpPr>
      <xdr:spPr>
        <a:xfrm flipH="1">
          <a:off x="10748963" y="7848600"/>
          <a:ext cx="1457325" cy="771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14288</xdr:colOff>
      <xdr:row>39</xdr:row>
      <xdr:rowOff>38100</xdr:rowOff>
    </xdr:from>
    <xdr:to>
      <xdr:col>40</xdr:col>
      <xdr:colOff>33336</xdr:colOff>
      <xdr:row>56</xdr:row>
      <xdr:rowOff>47624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A2BDBBAA-5589-B6AC-682D-8F852C5B9280}"/>
            </a:ext>
          </a:extLst>
        </xdr:cNvPr>
        <xdr:cNvCxnSpPr>
          <a:stCxn id="60" idx="2"/>
          <a:endCxn id="171" idx="0"/>
        </xdr:cNvCxnSpPr>
      </xdr:nvCxnSpPr>
      <xdr:spPr>
        <a:xfrm>
          <a:off x="12116641" y="7848600"/>
          <a:ext cx="7280460" cy="3248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14288</xdr:colOff>
      <xdr:row>39</xdr:row>
      <xdr:rowOff>38100</xdr:rowOff>
    </xdr:from>
    <xdr:to>
      <xdr:col>28</xdr:col>
      <xdr:colOff>19050</xdr:colOff>
      <xdr:row>50</xdr:row>
      <xdr:rowOff>47625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E9C94A2A-4653-7E38-A26D-2FA445DABEC9}"/>
            </a:ext>
          </a:extLst>
        </xdr:cNvPr>
        <xdr:cNvCxnSpPr>
          <a:stCxn id="60" idx="2"/>
        </xdr:cNvCxnSpPr>
      </xdr:nvCxnSpPr>
      <xdr:spPr>
        <a:xfrm>
          <a:off x="12206288" y="7848600"/>
          <a:ext cx="4762" cy="2105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38099</xdr:colOff>
      <xdr:row>50</xdr:row>
      <xdr:rowOff>47624</xdr:rowOff>
    </xdr:from>
    <xdr:to>
      <xdr:col>29</xdr:col>
      <xdr:colOff>28574</xdr:colOff>
      <xdr:row>53</xdr:row>
      <xdr:rowOff>38099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2F7220AF-0CE5-4954-AD73-BBBA392FDA75}"/>
            </a:ext>
          </a:extLst>
        </xdr:cNvPr>
        <xdr:cNvSpPr/>
      </xdr:nvSpPr>
      <xdr:spPr>
        <a:xfrm>
          <a:off x="11620499" y="9953624"/>
          <a:ext cx="1209675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REBOUND</a:t>
          </a:r>
        </a:p>
      </xdr:txBody>
    </xdr:sp>
    <xdr:clientData/>
  </xdr:twoCellAnchor>
  <xdr:twoCellAnchor>
    <xdr:from>
      <xdr:col>24</xdr:col>
      <xdr:colOff>123825</xdr:colOff>
      <xdr:row>55</xdr:row>
      <xdr:rowOff>142875</xdr:rowOff>
    </xdr:from>
    <xdr:to>
      <xdr:col>26</xdr:col>
      <xdr:colOff>152401</xdr:colOff>
      <xdr:row>59</xdr:row>
      <xdr:rowOff>142875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DCA9FAAA-BA50-41BA-AA54-415B9EE9075E}"/>
            </a:ext>
          </a:extLst>
        </xdr:cNvPr>
        <xdr:cNvSpPr/>
      </xdr:nvSpPr>
      <xdr:spPr>
        <a:xfrm>
          <a:off x="9877425" y="11001375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29</xdr:col>
      <xdr:colOff>542925</xdr:colOff>
      <xdr:row>55</xdr:row>
      <xdr:rowOff>152400</xdr:rowOff>
    </xdr:from>
    <xdr:to>
      <xdr:col>31</xdr:col>
      <xdr:colOff>571501</xdr:colOff>
      <xdr:row>59</xdr:row>
      <xdr:rowOff>152400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872C8682-7267-4B43-8E4C-17933D195049}"/>
            </a:ext>
          </a:extLst>
        </xdr:cNvPr>
        <xdr:cNvSpPr/>
      </xdr:nvSpPr>
      <xdr:spPr>
        <a:xfrm>
          <a:off x="13344525" y="11010900"/>
          <a:ext cx="1247776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25</xdr:col>
      <xdr:colOff>138113</xdr:colOff>
      <xdr:row>53</xdr:row>
      <xdr:rowOff>38099</xdr:rowOff>
    </xdr:from>
    <xdr:to>
      <xdr:col>28</xdr:col>
      <xdr:colOff>33337</xdr:colOff>
      <xdr:row>55</xdr:row>
      <xdr:rowOff>142875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73178CA-C3CF-7B0B-D7BD-039781932D42}"/>
            </a:ext>
          </a:extLst>
        </xdr:cNvPr>
        <xdr:cNvCxnSpPr>
          <a:stCxn id="68" idx="2"/>
          <a:endCxn id="69" idx="0"/>
        </xdr:cNvCxnSpPr>
      </xdr:nvCxnSpPr>
      <xdr:spPr>
        <a:xfrm flipH="1">
          <a:off x="10501313" y="10515599"/>
          <a:ext cx="1724024" cy="4857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33337</xdr:colOff>
      <xdr:row>53</xdr:row>
      <xdr:rowOff>38099</xdr:rowOff>
    </xdr:from>
    <xdr:to>
      <xdr:col>30</xdr:col>
      <xdr:colOff>557213</xdr:colOff>
      <xdr:row>55</xdr:row>
      <xdr:rowOff>152400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50D3ADA3-A09C-3D15-1A73-05939F526DAE}"/>
            </a:ext>
          </a:extLst>
        </xdr:cNvPr>
        <xdr:cNvCxnSpPr>
          <a:stCxn id="68" idx="2"/>
          <a:endCxn id="70" idx="0"/>
        </xdr:cNvCxnSpPr>
      </xdr:nvCxnSpPr>
      <xdr:spPr>
        <a:xfrm>
          <a:off x="12225337" y="10515599"/>
          <a:ext cx="1743076" cy="4953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53</xdr:row>
      <xdr:rowOff>38099</xdr:rowOff>
    </xdr:from>
    <xdr:to>
      <xdr:col>28</xdr:col>
      <xdr:colOff>33337</xdr:colOff>
      <xdr:row>62</xdr:row>
      <xdr:rowOff>76200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49E464F5-7866-E048-A692-722ECDC36169}"/>
            </a:ext>
          </a:extLst>
        </xdr:cNvPr>
        <xdr:cNvCxnSpPr>
          <a:stCxn id="68" idx="2"/>
        </xdr:cNvCxnSpPr>
      </xdr:nvCxnSpPr>
      <xdr:spPr>
        <a:xfrm flipH="1">
          <a:off x="12220575" y="10515599"/>
          <a:ext cx="4762" cy="17526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44823</xdr:colOff>
      <xdr:row>62</xdr:row>
      <xdr:rowOff>58830</xdr:rowOff>
    </xdr:from>
    <xdr:to>
      <xdr:col>29</xdr:col>
      <xdr:colOff>35298</xdr:colOff>
      <xdr:row>65</xdr:row>
      <xdr:rowOff>49305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F7371C8B-2E84-4C65-811D-98B717D90DD8}"/>
            </a:ext>
          </a:extLst>
        </xdr:cNvPr>
        <xdr:cNvSpPr/>
      </xdr:nvSpPr>
      <xdr:spPr>
        <a:xfrm>
          <a:off x="11542058" y="12250830"/>
          <a:ext cx="1200711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MISC</a:t>
          </a:r>
        </a:p>
      </xdr:txBody>
    </xdr:sp>
    <xdr:clientData/>
  </xdr:twoCellAnchor>
  <xdr:twoCellAnchor>
    <xdr:from>
      <xdr:col>30</xdr:col>
      <xdr:colOff>31137</xdr:colOff>
      <xdr:row>69</xdr:row>
      <xdr:rowOff>63554</xdr:rowOff>
    </xdr:from>
    <xdr:to>
      <xdr:col>32</xdr:col>
      <xdr:colOff>59712</xdr:colOff>
      <xdr:row>73</xdr:row>
      <xdr:rowOff>63554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234DE9EA-FEDA-4928-B18A-35A252214454}"/>
            </a:ext>
          </a:extLst>
        </xdr:cNvPr>
        <xdr:cNvSpPr/>
      </xdr:nvSpPr>
      <xdr:spPr>
        <a:xfrm>
          <a:off x="13343725" y="13589054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24</xdr:col>
      <xdr:colOff>190501</xdr:colOff>
      <xdr:row>69</xdr:row>
      <xdr:rowOff>78441</xdr:rowOff>
    </xdr:from>
    <xdr:to>
      <xdr:col>26</xdr:col>
      <xdr:colOff>219076</xdr:colOff>
      <xdr:row>73</xdr:row>
      <xdr:rowOff>78441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9EDC69C0-FB09-4AFE-AD5C-BE9376A48F8C}"/>
            </a:ext>
          </a:extLst>
        </xdr:cNvPr>
        <xdr:cNvSpPr/>
      </xdr:nvSpPr>
      <xdr:spPr>
        <a:xfrm>
          <a:off x="9872383" y="13603941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28</xdr:col>
      <xdr:colOff>40061</xdr:colOff>
      <xdr:row>65</xdr:row>
      <xdr:rowOff>49305</xdr:rowOff>
    </xdr:from>
    <xdr:to>
      <xdr:col>31</xdr:col>
      <xdr:colOff>45425</xdr:colOff>
      <xdr:row>69</xdr:row>
      <xdr:rowOff>63554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5A7AB3D0-54B6-F988-11D9-814E511EBF7E}"/>
            </a:ext>
          </a:extLst>
        </xdr:cNvPr>
        <xdr:cNvCxnSpPr>
          <a:stCxn id="77" idx="2"/>
          <a:endCxn id="78" idx="0"/>
        </xdr:cNvCxnSpPr>
      </xdr:nvCxnSpPr>
      <xdr:spPr>
        <a:xfrm>
          <a:off x="12142414" y="12812805"/>
          <a:ext cx="1820717" cy="7762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204789</xdr:colOff>
      <xdr:row>65</xdr:row>
      <xdr:rowOff>49305</xdr:rowOff>
    </xdr:from>
    <xdr:to>
      <xdr:col>28</xdr:col>
      <xdr:colOff>40061</xdr:colOff>
      <xdr:row>69</xdr:row>
      <xdr:rowOff>78441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1F6C8573-6A65-2617-78E0-04274D6D1384}"/>
            </a:ext>
          </a:extLst>
        </xdr:cNvPr>
        <xdr:cNvCxnSpPr>
          <a:stCxn id="77" idx="2"/>
          <a:endCxn id="79" idx="0"/>
        </xdr:cNvCxnSpPr>
      </xdr:nvCxnSpPr>
      <xdr:spPr>
        <a:xfrm flipH="1">
          <a:off x="10491789" y="12812805"/>
          <a:ext cx="1650625" cy="791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358588</xdr:colOff>
      <xdr:row>23</xdr:row>
      <xdr:rowOff>156882</xdr:rowOff>
    </xdr:from>
    <xdr:to>
      <xdr:col>33</xdr:col>
      <xdr:colOff>349064</xdr:colOff>
      <xdr:row>26</xdr:row>
      <xdr:rowOff>147357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25EF6863-0870-4DEA-8853-25FED65C272F}"/>
            </a:ext>
          </a:extLst>
        </xdr:cNvPr>
        <xdr:cNvSpPr/>
      </xdr:nvSpPr>
      <xdr:spPr>
        <a:xfrm>
          <a:off x="14276294" y="4919382"/>
          <a:ext cx="1200711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EFFICIENCY</a:t>
          </a:r>
        </a:p>
      </xdr:txBody>
    </xdr:sp>
    <xdr:clientData/>
  </xdr:twoCellAnchor>
  <xdr:twoCellAnchor>
    <xdr:from>
      <xdr:col>32</xdr:col>
      <xdr:colOff>353826</xdr:colOff>
      <xdr:row>26</xdr:row>
      <xdr:rowOff>147357</xdr:rowOff>
    </xdr:from>
    <xdr:to>
      <xdr:col>32</xdr:col>
      <xdr:colOff>381000</xdr:colOff>
      <xdr:row>31</xdr:row>
      <xdr:rowOff>78441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CECBC158-2B0C-F797-27B7-DC9F3E97B47C}"/>
            </a:ext>
          </a:extLst>
        </xdr:cNvPr>
        <xdr:cNvCxnSpPr>
          <a:stCxn id="84" idx="2"/>
        </xdr:cNvCxnSpPr>
      </xdr:nvCxnSpPr>
      <xdr:spPr>
        <a:xfrm>
          <a:off x="14876650" y="5481357"/>
          <a:ext cx="27174" cy="8835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353826</xdr:colOff>
      <xdr:row>26</xdr:row>
      <xdr:rowOff>147357</xdr:rowOff>
    </xdr:from>
    <xdr:to>
      <xdr:col>41</xdr:col>
      <xdr:colOff>33337</xdr:colOff>
      <xdr:row>27</xdr:row>
      <xdr:rowOff>47624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F9A3237D-F8E9-CD76-BDC2-062CCEC2C3A7}"/>
            </a:ext>
          </a:extLst>
        </xdr:cNvPr>
        <xdr:cNvCxnSpPr>
          <a:stCxn id="84" idx="2"/>
          <a:endCxn id="205" idx="0"/>
        </xdr:cNvCxnSpPr>
      </xdr:nvCxnSpPr>
      <xdr:spPr>
        <a:xfrm>
          <a:off x="14876650" y="5481357"/>
          <a:ext cx="5125569" cy="907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414618</xdr:colOff>
      <xdr:row>31</xdr:row>
      <xdr:rowOff>44824</xdr:rowOff>
    </xdr:from>
    <xdr:to>
      <xdr:col>33</xdr:col>
      <xdr:colOff>443195</xdr:colOff>
      <xdr:row>35</xdr:row>
      <xdr:rowOff>44824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D9BF5D3C-2A1C-465F-91B5-335DA03B5EF0}"/>
            </a:ext>
          </a:extLst>
        </xdr:cNvPr>
        <xdr:cNvSpPr/>
      </xdr:nvSpPr>
      <xdr:spPr>
        <a:xfrm>
          <a:off x="14332324" y="6331324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39</xdr:col>
      <xdr:colOff>38099</xdr:colOff>
      <xdr:row>56</xdr:row>
      <xdr:rowOff>47624</xdr:rowOff>
    </xdr:from>
    <xdr:to>
      <xdr:col>41</xdr:col>
      <xdr:colOff>28574</xdr:colOff>
      <xdr:row>59</xdr:row>
      <xdr:rowOff>38099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D27AC74F-2D4F-425E-8D01-022BBD9F6A3E}"/>
            </a:ext>
          </a:extLst>
        </xdr:cNvPr>
        <xdr:cNvSpPr/>
      </xdr:nvSpPr>
      <xdr:spPr>
        <a:xfrm>
          <a:off x="11535334" y="9953624"/>
          <a:ext cx="1200711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REBOUND</a:t>
          </a:r>
        </a:p>
      </xdr:txBody>
    </xdr:sp>
    <xdr:clientData/>
  </xdr:twoCellAnchor>
  <xdr:twoCellAnchor>
    <xdr:from>
      <xdr:col>36</xdr:col>
      <xdr:colOff>123825</xdr:colOff>
      <xdr:row>61</xdr:row>
      <xdr:rowOff>142875</xdr:rowOff>
    </xdr:from>
    <xdr:to>
      <xdr:col>38</xdr:col>
      <xdr:colOff>152401</xdr:colOff>
      <xdr:row>65</xdr:row>
      <xdr:rowOff>142875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AD55D10-9171-4F78-BAE5-77FC70E64A6E}"/>
            </a:ext>
          </a:extLst>
        </xdr:cNvPr>
        <xdr:cNvSpPr/>
      </xdr:nvSpPr>
      <xdr:spPr>
        <a:xfrm>
          <a:off x="9805707" y="11001375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41</xdr:col>
      <xdr:colOff>542925</xdr:colOff>
      <xdr:row>61</xdr:row>
      <xdr:rowOff>152400</xdr:rowOff>
    </xdr:from>
    <xdr:to>
      <xdr:col>43</xdr:col>
      <xdr:colOff>571501</xdr:colOff>
      <xdr:row>65</xdr:row>
      <xdr:rowOff>152400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3544B82D-544B-4786-A062-5D1123528DB1}"/>
            </a:ext>
          </a:extLst>
        </xdr:cNvPr>
        <xdr:cNvSpPr/>
      </xdr:nvSpPr>
      <xdr:spPr>
        <a:xfrm>
          <a:off x="13250396" y="11010900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37</xdr:col>
      <xdr:colOff>138113</xdr:colOff>
      <xdr:row>59</xdr:row>
      <xdr:rowOff>38099</xdr:rowOff>
    </xdr:from>
    <xdr:to>
      <xdr:col>40</xdr:col>
      <xdr:colOff>33337</xdr:colOff>
      <xdr:row>61</xdr:row>
      <xdr:rowOff>142875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BF551016-B76D-415E-8858-56F7C45E61BE}"/>
            </a:ext>
          </a:extLst>
        </xdr:cNvPr>
        <xdr:cNvCxnSpPr>
          <a:stCxn id="171" idx="2"/>
          <a:endCxn id="172" idx="0"/>
        </xdr:cNvCxnSpPr>
      </xdr:nvCxnSpPr>
      <xdr:spPr>
        <a:xfrm flipH="1">
          <a:off x="10425113" y="10515599"/>
          <a:ext cx="1710577" cy="4857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33337</xdr:colOff>
      <xdr:row>59</xdr:row>
      <xdr:rowOff>38099</xdr:rowOff>
    </xdr:from>
    <xdr:to>
      <xdr:col>42</xdr:col>
      <xdr:colOff>557213</xdr:colOff>
      <xdr:row>61</xdr:row>
      <xdr:rowOff>152400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CEABF23B-829A-471F-99BE-851C063142E9}"/>
            </a:ext>
          </a:extLst>
        </xdr:cNvPr>
        <xdr:cNvCxnSpPr>
          <a:stCxn id="171" idx="2"/>
          <a:endCxn id="173" idx="0"/>
        </xdr:cNvCxnSpPr>
      </xdr:nvCxnSpPr>
      <xdr:spPr>
        <a:xfrm>
          <a:off x="12135690" y="10515599"/>
          <a:ext cx="1734111" cy="4953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28575</xdr:colOff>
      <xdr:row>59</xdr:row>
      <xdr:rowOff>38099</xdr:rowOff>
    </xdr:from>
    <xdr:to>
      <xdr:col>40</xdr:col>
      <xdr:colOff>33337</xdr:colOff>
      <xdr:row>68</xdr:row>
      <xdr:rowOff>76200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E077A8E8-F983-4759-9BE1-729FEE8DD746}"/>
            </a:ext>
          </a:extLst>
        </xdr:cNvPr>
        <xdr:cNvCxnSpPr>
          <a:stCxn id="171" idx="2"/>
        </xdr:cNvCxnSpPr>
      </xdr:nvCxnSpPr>
      <xdr:spPr>
        <a:xfrm flipH="1">
          <a:off x="12130928" y="10515599"/>
          <a:ext cx="4762" cy="17526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44823</xdr:colOff>
      <xdr:row>68</xdr:row>
      <xdr:rowOff>58830</xdr:rowOff>
    </xdr:from>
    <xdr:to>
      <xdr:col>41</xdr:col>
      <xdr:colOff>35298</xdr:colOff>
      <xdr:row>71</xdr:row>
      <xdr:rowOff>49305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80EC88A-A178-4C0B-A325-5923347D902A}"/>
            </a:ext>
          </a:extLst>
        </xdr:cNvPr>
        <xdr:cNvSpPr/>
      </xdr:nvSpPr>
      <xdr:spPr>
        <a:xfrm>
          <a:off x="11542058" y="12250830"/>
          <a:ext cx="1200711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MISC</a:t>
          </a:r>
        </a:p>
      </xdr:txBody>
    </xdr:sp>
    <xdr:clientData/>
  </xdr:twoCellAnchor>
  <xdr:twoCellAnchor>
    <xdr:from>
      <xdr:col>42</xdr:col>
      <xdr:colOff>31137</xdr:colOff>
      <xdr:row>75</xdr:row>
      <xdr:rowOff>63554</xdr:rowOff>
    </xdr:from>
    <xdr:to>
      <xdr:col>44</xdr:col>
      <xdr:colOff>59712</xdr:colOff>
      <xdr:row>79</xdr:row>
      <xdr:rowOff>63554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21AC1C88-781C-4F12-89F1-86DE10D0F2A0}"/>
            </a:ext>
          </a:extLst>
        </xdr:cNvPr>
        <xdr:cNvSpPr/>
      </xdr:nvSpPr>
      <xdr:spPr>
        <a:xfrm>
          <a:off x="13343725" y="13589054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36</xdr:col>
      <xdr:colOff>190501</xdr:colOff>
      <xdr:row>75</xdr:row>
      <xdr:rowOff>78441</xdr:rowOff>
    </xdr:from>
    <xdr:to>
      <xdr:col>38</xdr:col>
      <xdr:colOff>219076</xdr:colOff>
      <xdr:row>79</xdr:row>
      <xdr:rowOff>78441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8FA8C5A6-0CF2-4CCF-9D91-FAE51CC631E1}"/>
            </a:ext>
          </a:extLst>
        </xdr:cNvPr>
        <xdr:cNvSpPr/>
      </xdr:nvSpPr>
      <xdr:spPr>
        <a:xfrm>
          <a:off x="9872383" y="13603941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40</xdr:col>
      <xdr:colOff>40061</xdr:colOff>
      <xdr:row>71</xdr:row>
      <xdr:rowOff>49305</xdr:rowOff>
    </xdr:from>
    <xdr:to>
      <xdr:col>43</xdr:col>
      <xdr:colOff>45425</xdr:colOff>
      <xdr:row>75</xdr:row>
      <xdr:rowOff>63554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BE2A0823-623F-4747-AB3A-E89B99AEB8DA}"/>
            </a:ext>
          </a:extLst>
        </xdr:cNvPr>
        <xdr:cNvCxnSpPr>
          <a:stCxn id="177" idx="2"/>
          <a:endCxn id="178" idx="0"/>
        </xdr:cNvCxnSpPr>
      </xdr:nvCxnSpPr>
      <xdr:spPr>
        <a:xfrm>
          <a:off x="12142414" y="12812805"/>
          <a:ext cx="1820717" cy="7762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204789</xdr:colOff>
      <xdr:row>71</xdr:row>
      <xdr:rowOff>49305</xdr:rowOff>
    </xdr:from>
    <xdr:to>
      <xdr:col>40</xdr:col>
      <xdr:colOff>40061</xdr:colOff>
      <xdr:row>75</xdr:row>
      <xdr:rowOff>78441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A59F31FF-26E0-4BA0-B47D-0D16601AB68E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10491789" y="12812805"/>
          <a:ext cx="1650625" cy="791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38099</xdr:colOff>
      <xdr:row>27</xdr:row>
      <xdr:rowOff>47624</xdr:rowOff>
    </xdr:from>
    <xdr:to>
      <xdr:col>42</xdr:col>
      <xdr:colOff>28574</xdr:colOff>
      <xdr:row>30</xdr:row>
      <xdr:rowOff>38099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2EE06C07-818A-4AEC-AC60-8304BB73BE52}"/>
            </a:ext>
          </a:extLst>
        </xdr:cNvPr>
        <xdr:cNvSpPr/>
      </xdr:nvSpPr>
      <xdr:spPr>
        <a:xfrm>
          <a:off x="11535334" y="9953624"/>
          <a:ext cx="1200711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REBOUND</a:t>
          </a:r>
        </a:p>
      </xdr:txBody>
    </xdr:sp>
    <xdr:clientData/>
  </xdr:twoCellAnchor>
  <xdr:twoCellAnchor>
    <xdr:from>
      <xdr:col>37</xdr:col>
      <xdr:colOff>123825</xdr:colOff>
      <xdr:row>32</xdr:row>
      <xdr:rowOff>142875</xdr:rowOff>
    </xdr:from>
    <xdr:to>
      <xdr:col>39</xdr:col>
      <xdr:colOff>152401</xdr:colOff>
      <xdr:row>36</xdr:row>
      <xdr:rowOff>142875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FEB68D8D-FBE7-4C2C-A491-6916C998C98A}"/>
            </a:ext>
          </a:extLst>
        </xdr:cNvPr>
        <xdr:cNvSpPr/>
      </xdr:nvSpPr>
      <xdr:spPr>
        <a:xfrm>
          <a:off x="9805707" y="11001375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42</xdr:col>
      <xdr:colOff>542925</xdr:colOff>
      <xdr:row>32</xdr:row>
      <xdr:rowOff>152400</xdr:rowOff>
    </xdr:from>
    <xdr:to>
      <xdr:col>44</xdr:col>
      <xdr:colOff>571501</xdr:colOff>
      <xdr:row>36</xdr:row>
      <xdr:rowOff>152400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5536E89F-DB7A-42C3-8CDA-F037A4C64C1B}"/>
            </a:ext>
          </a:extLst>
        </xdr:cNvPr>
        <xdr:cNvSpPr/>
      </xdr:nvSpPr>
      <xdr:spPr>
        <a:xfrm>
          <a:off x="13250396" y="11010900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38</xdr:col>
      <xdr:colOff>138113</xdr:colOff>
      <xdr:row>30</xdr:row>
      <xdr:rowOff>38099</xdr:rowOff>
    </xdr:from>
    <xdr:to>
      <xdr:col>41</xdr:col>
      <xdr:colOff>33337</xdr:colOff>
      <xdr:row>32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DAC9015E-B3FC-4E23-B6F3-DE0AADA2A88B}"/>
            </a:ext>
          </a:extLst>
        </xdr:cNvPr>
        <xdr:cNvCxnSpPr>
          <a:stCxn id="205" idx="2"/>
          <a:endCxn id="206" idx="0"/>
        </xdr:cNvCxnSpPr>
      </xdr:nvCxnSpPr>
      <xdr:spPr>
        <a:xfrm flipH="1">
          <a:off x="10425113" y="10515599"/>
          <a:ext cx="1710577" cy="4857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33337</xdr:colOff>
      <xdr:row>30</xdr:row>
      <xdr:rowOff>38099</xdr:rowOff>
    </xdr:from>
    <xdr:to>
      <xdr:col>43</xdr:col>
      <xdr:colOff>557213</xdr:colOff>
      <xdr:row>32</xdr:row>
      <xdr:rowOff>152400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9FA2D248-9E29-4F57-9C5F-FD40F4FC1663}"/>
            </a:ext>
          </a:extLst>
        </xdr:cNvPr>
        <xdr:cNvCxnSpPr>
          <a:stCxn id="205" idx="2"/>
          <a:endCxn id="207" idx="0"/>
        </xdr:cNvCxnSpPr>
      </xdr:nvCxnSpPr>
      <xdr:spPr>
        <a:xfrm>
          <a:off x="12135690" y="10515599"/>
          <a:ext cx="1734111" cy="4953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28575</xdr:colOff>
      <xdr:row>30</xdr:row>
      <xdr:rowOff>38099</xdr:rowOff>
    </xdr:from>
    <xdr:to>
      <xdr:col>41</xdr:col>
      <xdr:colOff>33337</xdr:colOff>
      <xdr:row>39</xdr:row>
      <xdr:rowOff>76200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10EA05D2-5E73-4BFF-85CC-A3BE10F5FD92}"/>
            </a:ext>
          </a:extLst>
        </xdr:cNvPr>
        <xdr:cNvCxnSpPr>
          <a:stCxn id="205" idx="2"/>
        </xdr:cNvCxnSpPr>
      </xdr:nvCxnSpPr>
      <xdr:spPr>
        <a:xfrm flipH="1">
          <a:off x="12130928" y="10515599"/>
          <a:ext cx="4762" cy="17526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44823</xdr:colOff>
      <xdr:row>39</xdr:row>
      <xdr:rowOff>58830</xdr:rowOff>
    </xdr:from>
    <xdr:to>
      <xdr:col>42</xdr:col>
      <xdr:colOff>35298</xdr:colOff>
      <xdr:row>42</xdr:row>
      <xdr:rowOff>49305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93F09FFF-43B2-451D-8146-A385D56E7BAF}"/>
            </a:ext>
          </a:extLst>
        </xdr:cNvPr>
        <xdr:cNvSpPr/>
      </xdr:nvSpPr>
      <xdr:spPr>
        <a:xfrm>
          <a:off x="11542058" y="12250830"/>
          <a:ext cx="1200711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MISC</a:t>
          </a:r>
        </a:p>
      </xdr:txBody>
    </xdr:sp>
    <xdr:clientData/>
  </xdr:twoCellAnchor>
  <xdr:twoCellAnchor>
    <xdr:from>
      <xdr:col>43</xdr:col>
      <xdr:colOff>31137</xdr:colOff>
      <xdr:row>46</xdr:row>
      <xdr:rowOff>63554</xdr:rowOff>
    </xdr:from>
    <xdr:to>
      <xdr:col>45</xdr:col>
      <xdr:colOff>59712</xdr:colOff>
      <xdr:row>50</xdr:row>
      <xdr:rowOff>63554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70A25049-8AE3-411E-B814-D71DAF325DE1}"/>
            </a:ext>
          </a:extLst>
        </xdr:cNvPr>
        <xdr:cNvSpPr/>
      </xdr:nvSpPr>
      <xdr:spPr>
        <a:xfrm>
          <a:off x="13343725" y="13589054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37</xdr:col>
      <xdr:colOff>190501</xdr:colOff>
      <xdr:row>46</xdr:row>
      <xdr:rowOff>78441</xdr:rowOff>
    </xdr:from>
    <xdr:to>
      <xdr:col>39</xdr:col>
      <xdr:colOff>219076</xdr:colOff>
      <xdr:row>50</xdr:row>
      <xdr:rowOff>78441</xdr:rowOff>
    </xdr:to>
    <xdr:sp macro="" textlink="">
      <xdr:nvSpPr>
        <xdr:cNvPr id="213" name="Oval 212">
          <a:extLst>
            <a:ext uri="{FF2B5EF4-FFF2-40B4-BE49-F238E27FC236}">
              <a16:creationId xmlns:a16="http://schemas.microsoft.com/office/drawing/2014/main" id="{C586FC46-EC51-465A-A5F3-0CC0D696A268}"/>
            </a:ext>
          </a:extLst>
        </xdr:cNvPr>
        <xdr:cNvSpPr/>
      </xdr:nvSpPr>
      <xdr:spPr>
        <a:xfrm>
          <a:off x="9872383" y="13603941"/>
          <a:ext cx="1238811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41</xdr:col>
      <xdr:colOff>40061</xdr:colOff>
      <xdr:row>42</xdr:row>
      <xdr:rowOff>49305</xdr:rowOff>
    </xdr:from>
    <xdr:to>
      <xdr:col>44</xdr:col>
      <xdr:colOff>45425</xdr:colOff>
      <xdr:row>46</xdr:row>
      <xdr:rowOff>63554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44DD2ED0-5233-481C-A3D9-497683D4B89C}"/>
            </a:ext>
          </a:extLst>
        </xdr:cNvPr>
        <xdr:cNvCxnSpPr>
          <a:stCxn id="211" idx="2"/>
          <a:endCxn id="212" idx="0"/>
        </xdr:cNvCxnSpPr>
      </xdr:nvCxnSpPr>
      <xdr:spPr>
        <a:xfrm>
          <a:off x="12142414" y="12812805"/>
          <a:ext cx="1820717" cy="7762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204789</xdr:colOff>
      <xdr:row>42</xdr:row>
      <xdr:rowOff>49305</xdr:rowOff>
    </xdr:from>
    <xdr:to>
      <xdr:col>41</xdr:col>
      <xdr:colOff>40061</xdr:colOff>
      <xdr:row>46</xdr:row>
      <xdr:rowOff>78441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D7E145EE-E44D-4D72-93C3-F57905DA0305}"/>
            </a:ext>
          </a:extLst>
        </xdr:cNvPr>
        <xdr:cNvCxnSpPr>
          <a:stCxn id="211" idx="2"/>
          <a:endCxn id="213" idx="0"/>
        </xdr:cNvCxnSpPr>
      </xdr:nvCxnSpPr>
      <xdr:spPr>
        <a:xfrm flipH="1">
          <a:off x="10491789" y="12812805"/>
          <a:ext cx="1650625" cy="791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448236</xdr:colOff>
      <xdr:row>23</xdr:row>
      <xdr:rowOff>56029</xdr:rowOff>
    </xdr:from>
    <xdr:to>
      <xdr:col>21</xdr:col>
      <xdr:colOff>476813</xdr:colOff>
      <xdr:row>27</xdr:row>
      <xdr:rowOff>56029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62135973-238D-4369-A5D9-164E8A5C96E6}"/>
            </a:ext>
          </a:extLst>
        </xdr:cNvPr>
        <xdr:cNvSpPr/>
      </xdr:nvSpPr>
      <xdr:spPr>
        <a:xfrm>
          <a:off x="7104530" y="4818529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20</xdr:col>
      <xdr:colOff>442911</xdr:colOff>
      <xdr:row>19</xdr:row>
      <xdr:rowOff>133349</xdr:rowOff>
    </xdr:from>
    <xdr:to>
      <xdr:col>20</xdr:col>
      <xdr:colOff>462524</xdr:colOff>
      <xdr:row>23</xdr:row>
      <xdr:rowOff>56029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92A2C2EF-E2F3-1278-C7B7-687741612323}"/>
            </a:ext>
          </a:extLst>
        </xdr:cNvPr>
        <xdr:cNvCxnSpPr>
          <a:stCxn id="18" idx="2"/>
          <a:endCxn id="217" idx="0"/>
        </xdr:cNvCxnSpPr>
      </xdr:nvCxnSpPr>
      <xdr:spPr>
        <a:xfrm>
          <a:off x="7704323" y="4133849"/>
          <a:ext cx="19613" cy="6846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571500</xdr:colOff>
      <xdr:row>19</xdr:row>
      <xdr:rowOff>133349</xdr:rowOff>
    </xdr:from>
    <xdr:to>
      <xdr:col>20</xdr:col>
      <xdr:colOff>442911</xdr:colOff>
      <xdr:row>23</xdr:row>
      <xdr:rowOff>179294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A4E27840-8308-AB68-0313-177DD1F6AE59}"/>
            </a:ext>
          </a:extLst>
        </xdr:cNvPr>
        <xdr:cNvCxnSpPr>
          <a:stCxn id="18" idx="2"/>
        </xdr:cNvCxnSpPr>
      </xdr:nvCxnSpPr>
      <xdr:spPr>
        <a:xfrm flipH="1">
          <a:off x="4807324" y="4133849"/>
          <a:ext cx="2896999" cy="8079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503463</xdr:colOff>
      <xdr:row>24</xdr:row>
      <xdr:rowOff>50346</xdr:rowOff>
    </xdr:from>
    <xdr:to>
      <xdr:col>16</xdr:col>
      <xdr:colOff>493939</xdr:colOff>
      <xdr:row>27</xdr:row>
      <xdr:rowOff>40821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024560F-F525-4B1C-9EF7-3E4EE0232BE9}"/>
            </a:ext>
          </a:extLst>
        </xdr:cNvPr>
        <xdr:cNvSpPr/>
      </xdr:nvSpPr>
      <xdr:spPr>
        <a:xfrm>
          <a:off x="4177392" y="5003346"/>
          <a:ext cx="1215118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EFFICIENCY</a:t>
          </a:r>
        </a:p>
      </xdr:txBody>
    </xdr:sp>
    <xdr:clientData/>
  </xdr:twoCellAnchor>
  <xdr:twoCellAnchor>
    <xdr:from>
      <xdr:col>12</xdr:col>
      <xdr:colOff>224117</xdr:colOff>
      <xdr:row>27</xdr:row>
      <xdr:rowOff>40821</xdr:rowOff>
    </xdr:from>
    <xdr:to>
      <xdr:col>15</xdr:col>
      <xdr:colOff>498701</xdr:colOff>
      <xdr:row>29</xdr:row>
      <xdr:rowOff>179294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4699833-F7FB-B385-81F0-BF03BE81CB20}"/>
            </a:ext>
          </a:extLst>
        </xdr:cNvPr>
        <xdr:cNvCxnSpPr>
          <a:stCxn id="4" idx="2"/>
        </xdr:cNvCxnSpPr>
      </xdr:nvCxnSpPr>
      <xdr:spPr>
        <a:xfrm flipH="1">
          <a:off x="2644588" y="5565321"/>
          <a:ext cx="2089937" cy="5194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235884</xdr:colOff>
      <xdr:row>30</xdr:row>
      <xdr:rowOff>0</xdr:rowOff>
    </xdr:from>
    <xdr:to>
      <xdr:col>13</xdr:col>
      <xdr:colOff>264461</xdr:colOff>
      <xdr:row>34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BBC8245-468F-4F18-9D4A-200FE19AE2D6}"/>
            </a:ext>
          </a:extLst>
        </xdr:cNvPr>
        <xdr:cNvSpPr/>
      </xdr:nvSpPr>
      <xdr:spPr>
        <a:xfrm>
          <a:off x="2051237" y="6096000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15</xdr:col>
      <xdr:colOff>498701</xdr:colOff>
      <xdr:row>27</xdr:row>
      <xdr:rowOff>40821</xdr:rowOff>
    </xdr:from>
    <xdr:to>
      <xdr:col>15</xdr:col>
      <xdr:colOff>504264</xdr:colOff>
      <xdr:row>33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26002C2-0074-FD08-FDF8-19C03B7A9A2D}"/>
            </a:ext>
          </a:extLst>
        </xdr:cNvPr>
        <xdr:cNvCxnSpPr>
          <a:stCxn id="4" idx="2"/>
        </xdr:cNvCxnSpPr>
      </xdr:nvCxnSpPr>
      <xdr:spPr>
        <a:xfrm>
          <a:off x="4734525" y="5565321"/>
          <a:ext cx="5563" cy="12254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498701</xdr:colOff>
      <xdr:row>27</xdr:row>
      <xdr:rowOff>40821</xdr:rowOff>
    </xdr:from>
    <xdr:to>
      <xdr:col>19</xdr:col>
      <xdr:colOff>224118</xdr:colOff>
      <xdr:row>32</xdr:row>
      <xdr:rowOff>179294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817009B-3B99-636F-0751-C585C42534BD}"/>
            </a:ext>
          </a:extLst>
        </xdr:cNvPr>
        <xdr:cNvCxnSpPr>
          <a:stCxn id="4" idx="2"/>
        </xdr:cNvCxnSpPr>
      </xdr:nvCxnSpPr>
      <xdr:spPr>
        <a:xfrm>
          <a:off x="4734525" y="5565321"/>
          <a:ext cx="2145887" cy="10909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493059</xdr:colOff>
      <xdr:row>33</xdr:row>
      <xdr:rowOff>112058</xdr:rowOff>
    </xdr:from>
    <xdr:to>
      <xdr:col>16</xdr:col>
      <xdr:colOff>483534</xdr:colOff>
      <xdr:row>36</xdr:row>
      <xdr:rowOff>102533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2015F4C-60EA-4AF1-947D-D471B84E963D}"/>
            </a:ext>
          </a:extLst>
        </xdr:cNvPr>
        <xdr:cNvSpPr/>
      </xdr:nvSpPr>
      <xdr:spPr>
        <a:xfrm>
          <a:off x="4123765" y="6779558"/>
          <a:ext cx="1200710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FIELD</a:t>
          </a:r>
          <a:r>
            <a:rPr lang="en-PH" sz="1100" baseline="0"/>
            <a:t> GOAL</a:t>
          </a:r>
          <a:endParaRPr lang="en-PH" sz="1100"/>
        </a:p>
      </xdr:txBody>
    </xdr:sp>
    <xdr:clientData/>
  </xdr:twoCellAnchor>
  <xdr:twoCellAnchor>
    <xdr:from>
      <xdr:col>12</xdr:col>
      <xdr:colOff>268941</xdr:colOff>
      <xdr:row>36</xdr:row>
      <xdr:rowOff>102533</xdr:rowOff>
    </xdr:from>
    <xdr:to>
      <xdr:col>15</xdr:col>
      <xdr:colOff>488296</xdr:colOff>
      <xdr:row>41</xdr:row>
      <xdr:rowOff>11206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1D5C668-42CD-3971-5E79-6E34B6329E95}"/>
            </a:ext>
          </a:extLst>
        </xdr:cNvPr>
        <xdr:cNvCxnSpPr>
          <a:stCxn id="21" idx="2"/>
        </xdr:cNvCxnSpPr>
      </xdr:nvCxnSpPr>
      <xdr:spPr>
        <a:xfrm flipH="1">
          <a:off x="2689412" y="7341533"/>
          <a:ext cx="2034708" cy="8611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481852</xdr:colOff>
      <xdr:row>36</xdr:row>
      <xdr:rowOff>102533</xdr:rowOff>
    </xdr:from>
    <xdr:to>
      <xdr:col>15</xdr:col>
      <xdr:colOff>488296</xdr:colOff>
      <xdr:row>43</xdr:row>
      <xdr:rowOff>44824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2564EE5-4E2B-E776-DF98-EE4D9530D130}"/>
            </a:ext>
          </a:extLst>
        </xdr:cNvPr>
        <xdr:cNvCxnSpPr>
          <a:stCxn id="21" idx="2"/>
        </xdr:cNvCxnSpPr>
      </xdr:nvCxnSpPr>
      <xdr:spPr>
        <a:xfrm flipH="1">
          <a:off x="4717676" y="7341533"/>
          <a:ext cx="6444" cy="1275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168088</xdr:colOff>
      <xdr:row>41</xdr:row>
      <xdr:rowOff>22412</xdr:rowOff>
    </xdr:from>
    <xdr:to>
      <xdr:col>13</xdr:col>
      <xdr:colOff>158563</xdr:colOff>
      <xdr:row>44</xdr:row>
      <xdr:rowOff>12887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054AA2A-3686-437E-878A-D804761801ED}"/>
            </a:ext>
          </a:extLst>
        </xdr:cNvPr>
        <xdr:cNvSpPr/>
      </xdr:nvSpPr>
      <xdr:spPr>
        <a:xfrm>
          <a:off x="6824382" y="7832912"/>
          <a:ext cx="1200710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FREE</a:t>
          </a:r>
          <a:r>
            <a:rPr lang="en-PH" sz="1100" baseline="0"/>
            <a:t> THROW</a:t>
          </a:r>
          <a:endParaRPr lang="en-PH" sz="1100"/>
        </a:p>
      </xdr:txBody>
    </xdr:sp>
    <xdr:clientData/>
  </xdr:twoCellAnchor>
  <xdr:twoCellAnchor>
    <xdr:from>
      <xdr:col>8</xdr:col>
      <xdr:colOff>0</xdr:colOff>
      <xdr:row>48</xdr:row>
      <xdr:rowOff>78440</xdr:rowOff>
    </xdr:from>
    <xdr:to>
      <xdr:col>10</xdr:col>
      <xdr:colOff>28577</xdr:colOff>
      <xdr:row>52</xdr:row>
      <xdr:rowOff>78440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9F1AF9A-5148-437C-AD41-8B0D629DCA60}"/>
            </a:ext>
          </a:extLst>
        </xdr:cNvPr>
        <xdr:cNvSpPr/>
      </xdr:nvSpPr>
      <xdr:spPr>
        <a:xfrm>
          <a:off x="4840941" y="9222440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11</xdr:col>
      <xdr:colOff>246529</xdr:colOff>
      <xdr:row>48</xdr:row>
      <xdr:rowOff>67236</xdr:rowOff>
    </xdr:from>
    <xdr:to>
      <xdr:col>13</xdr:col>
      <xdr:colOff>275106</xdr:colOff>
      <xdr:row>52</xdr:row>
      <xdr:rowOff>67236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EE10F10-A1D5-4278-8F17-F5B4C580C810}"/>
            </a:ext>
          </a:extLst>
        </xdr:cNvPr>
        <xdr:cNvSpPr/>
      </xdr:nvSpPr>
      <xdr:spPr>
        <a:xfrm>
          <a:off x="6902823" y="9211236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12</xdr:col>
      <xdr:colOff>163325</xdr:colOff>
      <xdr:row>44</xdr:row>
      <xdr:rowOff>12887</xdr:rowOff>
    </xdr:from>
    <xdr:to>
      <xdr:col>12</xdr:col>
      <xdr:colOff>260817</xdr:colOff>
      <xdr:row>48</xdr:row>
      <xdr:rowOff>67236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27DC7C1-7DAF-F15C-9257-8AD21B449C1F}"/>
            </a:ext>
          </a:extLst>
        </xdr:cNvPr>
        <xdr:cNvCxnSpPr>
          <a:stCxn id="6" idx="2"/>
          <a:endCxn id="17" idx="0"/>
        </xdr:cNvCxnSpPr>
      </xdr:nvCxnSpPr>
      <xdr:spPr>
        <a:xfrm>
          <a:off x="7424737" y="8394887"/>
          <a:ext cx="97492" cy="81634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14288</xdr:colOff>
      <xdr:row>44</xdr:row>
      <xdr:rowOff>12887</xdr:rowOff>
    </xdr:from>
    <xdr:to>
      <xdr:col>12</xdr:col>
      <xdr:colOff>163325</xdr:colOff>
      <xdr:row>48</xdr:row>
      <xdr:rowOff>78440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F621CE6-22B7-E897-FF2E-652481F76575}"/>
            </a:ext>
          </a:extLst>
        </xdr:cNvPr>
        <xdr:cNvCxnSpPr>
          <a:stCxn id="10" idx="0"/>
          <a:endCxn id="6" idx="2"/>
        </xdr:cNvCxnSpPr>
      </xdr:nvCxnSpPr>
      <xdr:spPr>
        <a:xfrm flipV="1">
          <a:off x="5460347" y="8394887"/>
          <a:ext cx="1964390" cy="82755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503464</xdr:colOff>
      <xdr:row>43</xdr:row>
      <xdr:rowOff>68036</xdr:rowOff>
    </xdr:from>
    <xdr:to>
      <xdr:col>16</xdr:col>
      <xdr:colOff>493939</xdr:colOff>
      <xdr:row>46</xdr:row>
      <xdr:rowOff>58511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21C03E15-2F4C-4E8C-9987-BB3BC02D74A4}"/>
            </a:ext>
          </a:extLst>
        </xdr:cNvPr>
        <xdr:cNvSpPr/>
      </xdr:nvSpPr>
      <xdr:spPr>
        <a:xfrm>
          <a:off x="9075964" y="8259536"/>
          <a:ext cx="1215118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FREE</a:t>
          </a:r>
          <a:r>
            <a:rPr lang="en-PH" sz="1100" baseline="0"/>
            <a:t> THROW</a:t>
          </a:r>
          <a:endParaRPr lang="en-PH" sz="1100"/>
        </a:p>
      </xdr:txBody>
    </xdr:sp>
    <xdr:clientData/>
  </xdr:twoCellAnchor>
  <xdr:twoCellAnchor>
    <xdr:from>
      <xdr:col>16</xdr:col>
      <xdr:colOff>394607</xdr:colOff>
      <xdr:row>49</xdr:row>
      <xdr:rowOff>81642</xdr:rowOff>
    </xdr:from>
    <xdr:to>
      <xdr:col>18</xdr:col>
      <xdr:colOff>423184</xdr:colOff>
      <xdr:row>53</xdr:row>
      <xdr:rowOff>81642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431635F-3686-4A81-91F9-94EC1FFC9C23}"/>
            </a:ext>
          </a:extLst>
        </xdr:cNvPr>
        <xdr:cNvSpPr/>
      </xdr:nvSpPr>
      <xdr:spPr>
        <a:xfrm>
          <a:off x="10191750" y="9416142"/>
          <a:ext cx="1253220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15</xdr:col>
      <xdr:colOff>498702</xdr:colOff>
      <xdr:row>46</xdr:row>
      <xdr:rowOff>58511</xdr:rowOff>
    </xdr:from>
    <xdr:to>
      <xdr:col>17</xdr:col>
      <xdr:colOff>408896</xdr:colOff>
      <xdr:row>49</xdr:row>
      <xdr:rowOff>81642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7FEA483-5DF8-703E-0C17-F626F990A521}"/>
            </a:ext>
          </a:extLst>
        </xdr:cNvPr>
        <xdr:cNvCxnSpPr>
          <a:stCxn id="38" idx="2"/>
          <a:endCxn id="40" idx="0"/>
        </xdr:cNvCxnSpPr>
      </xdr:nvCxnSpPr>
      <xdr:spPr>
        <a:xfrm>
          <a:off x="9683523" y="8821511"/>
          <a:ext cx="1134837" cy="5946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176893</xdr:colOff>
      <xdr:row>46</xdr:row>
      <xdr:rowOff>58511</xdr:rowOff>
    </xdr:from>
    <xdr:to>
      <xdr:col>15</xdr:col>
      <xdr:colOff>498702</xdr:colOff>
      <xdr:row>58</xdr:row>
      <xdr:rowOff>27214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BC874D-7189-ED90-F7D8-2B8EB88BC2B5}"/>
            </a:ext>
          </a:extLst>
        </xdr:cNvPr>
        <xdr:cNvCxnSpPr>
          <a:stCxn id="38" idx="2"/>
        </xdr:cNvCxnSpPr>
      </xdr:nvCxnSpPr>
      <xdr:spPr>
        <a:xfrm flipH="1">
          <a:off x="7524750" y="8821511"/>
          <a:ext cx="2158773" cy="22547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498702</xdr:colOff>
      <xdr:row>46</xdr:row>
      <xdr:rowOff>58511</xdr:rowOff>
    </xdr:from>
    <xdr:to>
      <xdr:col>15</xdr:col>
      <xdr:colOff>503465</xdr:colOff>
      <xdr:row>56</xdr:row>
      <xdr:rowOff>163286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41B622C1-89B1-B99B-66C9-DCA5A79564BB}"/>
            </a:ext>
          </a:extLst>
        </xdr:cNvPr>
        <xdr:cNvCxnSpPr>
          <a:stCxn id="38" idx="2"/>
        </xdr:cNvCxnSpPr>
      </xdr:nvCxnSpPr>
      <xdr:spPr>
        <a:xfrm>
          <a:off x="9683523" y="8821511"/>
          <a:ext cx="4763" cy="2009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122463</xdr:colOff>
      <xdr:row>58</xdr:row>
      <xdr:rowOff>13607</xdr:rowOff>
    </xdr:from>
    <xdr:to>
      <xdr:col>13</xdr:col>
      <xdr:colOff>151040</xdr:colOff>
      <xdr:row>62</xdr:row>
      <xdr:rowOff>13607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6F876024-EDB6-45FE-B7B2-D4FAD4A855C8}"/>
            </a:ext>
          </a:extLst>
        </xdr:cNvPr>
        <xdr:cNvSpPr/>
      </xdr:nvSpPr>
      <xdr:spPr>
        <a:xfrm>
          <a:off x="6857999" y="11062607"/>
          <a:ext cx="1253220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14</xdr:col>
      <xdr:colOff>503464</xdr:colOff>
      <xdr:row>56</xdr:row>
      <xdr:rowOff>163285</xdr:rowOff>
    </xdr:from>
    <xdr:to>
      <xdr:col>16</xdr:col>
      <xdr:colOff>532041</xdr:colOff>
      <xdr:row>60</xdr:row>
      <xdr:rowOff>163285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3430DCF9-E4B9-404D-9F0E-5D1149B199C0}"/>
            </a:ext>
          </a:extLst>
        </xdr:cNvPr>
        <xdr:cNvSpPr/>
      </xdr:nvSpPr>
      <xdr:spPr>
        <a:xfrm>
          <a:off x="9075964" y="10831285"/>
          <a:ext cx="1253220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WIN</a:t>
          </a:r>
        </a:p>
      </xdr:txBody>
    </xdr:sp>
    <xdr:clientData/>
  </xdr:twoCellAnchor>
  <xdr:twoCellAnchor>
    <xdr:from>
      <xdr:col>18</xdr:col>
      <xdr:colOff>291353</xdr:colOff>
      <xdr:row>32</xdr:row>
      <xdr:rowOff>179294</xdr:rowOff>
    </xdr:from>
    <xdr:to>
      <xdr:col>20</xdr:col>
      <xdr:colOff>281828</xdr:colOff>
      <xdr:row>35</xdr:row>
      <xdr:rowOff>169769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5EB14B24-2E2F-42DF-8186-270B071C1AB7}"/>
            </a:ext>
          </a:extLst>
        </xdr:cNvPr>
        <xdr:cNvSpPr/>
      </xdr:nvSpPr>
      <xdr:spPr>
        <a:xfrm>
          <a:off x="11183471" y="6275294"/>
          <a:ext cx="1200710" cy="5619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  <a:p>
          <a:pPr algn="ctr"/>
          <a:r>
            <a:rPr lang="en-PH" sz="1100"/>
            <a:t>FREE</a:t>
          </a:r>
          <a:r>
            <a:rPr lang="en-PH" sz="1100" baseline="0"/>
            <a:t> THROW</a:t>
          </a:r>
          <a:endParaRPr lang="en-PH" sz="1100"/>
        </a:p>
      </xdr:txBody>
    </xdr:sp>
    <xdr:clientData/>
  </xdr:twoCellAnchor>
  <xdr:twoCellAnchor>
    <xdr:from>
      <xdr:col>17</xdr:col>
      <xdr:colOff>437030</xdr:colOff>
      <xdr:row>39</xdr:row>
      <xdr:rowOff>78442</xdr:rowOff>
    </xdr:from>
    <xdr:to>
      <xdr:col>19</xdr:col>
      <xdr:colOff>465607</xdr:colOff>
      <xdr:row>43</xdr:row>
      <xdr:rowOff>78442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125DD739-39AF-4BAD-B4DE-891FF1B4D2C0}"/>
            </a:ext>
          </a:extLst>
        </xdr:cNvPr>
        <xdr:cNvSpPr/>
      </xdr:nvSpPr>
      <xdr:spPr>
        <a:xfrm>
          <a:off x="10724030" y="7507942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21</xdr:col>
      <xdr:colOff>392205</xdr:colOff>
      <xdr:row>36</xdr:row>
      <xdr:rowOff>11206</xdr:rowOff>
    </xdr:from>
    <xdr:to>
      <xdr:col>23</xdr:col>
      <xdr:colOff>420782</xdr:colOff>
      <xdr:row>40</xdr:row>
      <xdr:rowOff>11206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88F90331-8A2B-4D2E-9AF7-DE663BB7AEE8}"/>
            </a:ext>
          </a:extLst>
        </xdr:cNvPr>
        <xdr:cNvSpPr/>
      </xdr:nvSpPr>
      <xdr:spPr>
        <a:xfrm>
          <a:off x="13099676" y="6869206"/>
          <a:ext cx="1238812" cy="762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PH" sz="1100"/>
        </a:p>
        <a:p>
          <a:pPr algn="ctr"/>
          <a:r>
            <a:rPr lang="en-PH" sz="1100"/>
            <a:t>LOSS</a:t>
          </a:r>
        </a:p>
      </xdr:txBody>
    </xdr:sp>
    <xdr:clientData/>
  </xdr:twoCellAnchor>
  <xdr:twoCellAnchor>
    <xdr:from>
      <xdr:col>18</xdr:col>
      <xdr:colOff>451318</xdr:colOff>
      <xdr:row>35</xdr:row>
      <xdr:rowOff>169769</xdr:rowOff>
    </xdr:from>
    <xdr:to>
      <xdr:col>19</xdr:col>
      <xdr:colOff>286591</xdr:colOff>
      <xdr:row>39</xdr:row>
      <xdr:rowOff>78442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1C59FCA7-3E6A-442A-66D8-9F6638C221B3}"/>
            </a:ext>
          </a:extLst>
        </xdr:cNvPr>
        <xdr:cNvCxnSpPr>
          <a:stCxn id="56" idx="2"/>
          <a:endCxn id="58" idx="0"/>
        </xdr:cNvCxnSpPr>
      </xdr:nvCxnSpPr>
      <xdr:spPr>
        <a:xfrm flipH="1">
          <a:off x="11343436" y="6837269"/>
          <a:ext cx="440390" cy="6706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286591</xdr:colOff>
      <xdr:row>35</xdr:row>
      <xdr:rowOff>169769</xdr:rowOff>
    </xdr:from>
    <xdr:to>
      <xdr:col>22</xdr:col>
      <xdr:colOff>406494</xdr:colOff>
      <xdr:row>36</xdr:row>
      <xdr:rowOff>11206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2DF1FE5B-2DA5-47AB-4B81-AF1164529610}"/>
            </a:ext>
          </a:extLst>
        </xdr:cNvPr>
        <xdr:cNvCxnSpPr>
          <a:stCxn id="56" idx="2"/>
          <a:endCxn id="62" idx="0"/>
        </xdr:cNvCxnSpPr>
      </xdr:nvCxnSpPr>
      <xdr:spPr>
        <a:xfrm>
          <a:off x="11783826" y="6837269"/>
          <a:ext cx="1935256" cy="319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B82B-20D9-4B15-AE2C-BAE60DA4FA70}">
  <dimension ref="A1:Y1433"/>
  <sheetViews>
    <sheetView tabSelected="1" topLeftCell="A22" zoomScaleNormal="100" workbookViewId="0">
      <selection activeCell="K1424" sqref="K1424"/>
    </sheetView>
  </sheetViews>
  <sheetFormatPr defaultRowHeight="15" x14ac:dyDescent="0.25"/>
  <cols>
    <col min="1" max="1" width="13.28515625" customWidth="1"/>
    <col min="2" max="2" width="18.42578125" customWidth="1"/>
    <col min="3" max="3" width="17.42578125" customWidth="1"/>
    <col min="4" max="4" width="12.85546875" customWidth="1"/>
    <col min="5" max="5" width="17.7109375" customWidth="1"/>
    <col min="6" max="6" width="16" customWidth="1"/>
    <col min="7" max="7" width="16.7109375" customWidth="1"/>
    <col min="8" max="8" width="18.42578125" customWidth="1"/>
    <col min="9" max="9" width="22" customWidth="1"/>
    <col min="10" max="10" width="15.42578125" customWidth="1"/>
    <col min="11" max="12" width="17.140625" customWidth="1"/>
    <col min="13" max="13" width="14.28515625" customWidth="1"/>
    <col min="14" max="14" width="14.42578125" customWidth="1"/>
    <col min="15" max="15" width="14.28515625" customWidth="1"/>
    <col min="16" max="16" width="13" customWidth="1"/>
    <col min="17" max="17" width="13.42578125" customWidth="1"/>
    <col min="18" max="18" width="13" customWidth="1"/>
    <col min="19" max="19" width="11.85546875" customWidth="1"/>
    <col min="20" max="20" width="15" customWidth="1"/>
    <col min="21" max="21" width="20.140625" customWidth="1"/>
    <col min="23" max="23" width="11.42578125" customWidth="1"/>
  </cols>
  <sheetData>
    <row r="1" spans="1:25" x14ac:dyDescent="0.25">
      <c r="A1" s="14" t="s">
        <v>3</v>
      </c>
      <c r="B1" s="14" t="s">
        <v>10</v>
      </c>
      <c r="C1" s="14" t="s">
        <v>13</v>
      </c>
      <c r="D1" s="14" t="s">
        <v>16</v>
      </c>
      <c r="E1" s="14" t="s">
        <v>23</v>
      </c>
      <c r="F1" s="14" t="s">
        <v>20</v>
      </c>
      <c r="G1" s="14" t="s">
        <v>27</v>
      </c>
      <c r="H1" s="14" t="s">
        <v>30</v>
      </c>
      <c r="X1" s="9"/>
      <c r="Y1" s="9"/>
    </row>
    <row r="2" spans="1:25" x14ac:dyDescent="0.25">
      <c r="A2" s="10" t="s">
        <v>4</v>
      </c>
      <c r="B2" s="10" t="s">
        <v>11</v>
      </c>
      <c r="C2" s="10" t="s">
        <v>14</v>
      </c>
      <c r="D2" s="10" t="s">
        <v>18</v>
      </c>
      <c r="E2" s="10" t="s">
        <v>12</v>
      </c>
      <c r="F2" s="10" t="s">
        <v>21</v>
      </c>
      <c r="G2" s="10" t="s">
        <v>12</v>
      </c>
      <c r="H2" s="10" t="s">
        <v>0</v>
      </c>
      <c r="Y2" s="9"/>
    </row>
    <row r="3" spans="1:25" x14ac:dyDescent="0.25">
      <c r="A3" s="10" t="s">
        <v>4</v>
      </c>
      <c r="B3" s="10" t="s">
        <v>12</v>
      </c>
      <c r="C3" s="10" t="s">
        <v>15</v>
      </c>
      <c r="D3" s="10" t="s">
        <v>19</v>
      </c>
      <c r="E3" s="10" t="s">
        <v>12</v>
      </c>
      <c r="F3" s="10" t="s">
        <v>12</v>
      </c>
      <c r="G3" s="10" t="s">
        <v>12</v>
      </c>
      <c r="H3" s="10" t="s">
        <v>1</v>
      </c>
      <c r="Y3" s="9"/>
    </row>
    <row r="4" spans="1:25" x14ac:dyDescent="0.25">
      <c r="A4" s="10" t="s">
        <v>4</v>
      </c>
      <c r="B4" s="10" t="s">
        <v>11</v>
      </c>
      <c r="C4" s="10" t="s">
        <v>15</v>
      </c>
      <c r="D4" s="10" t="s">
        <v>18</v>
      </c>
      <c r="E4" s="10" t="s">
        <v>12</v>
      </c>
      <c r="F4" s="10" t="s">
        <v>12</v>
      </c>
      <c r="G4" s="10" t="s">
        <v>12</v>
      </c>
      <c r="H4" s="10" t="s">
        <v>1</v>
      </c>
      <c r="Y4" s="9"/>
    </row>
    <row r="5" spans="1:25" x14ac:dyDescent="0.25">
      <c r="A5" s="10" t="s">
        <v>7</v>
      </c>
      <c r="B5" s="10" t="s">
        <v>11</v>
      </c>
      <c r="C5" s="10" t="s">
        <v>15</v>
      </c>
      <c r="D5" s="10" t="s">
        <v>18</v>
      </c>
      <c r="E5" s="10" t="s">
        <v>11</v>
      </c>
      <c r="F5" s="10" t="s">
        <v>21</v>
      </c>
      <c r="G5" s="10" t="s">
        <v>14</v>
      </c>
      <c r="H5" s="10" t="s">
        <v>1</v>
      </c>
      <c r="Y5" s="9"/>
    </row>
    <row r="6" spans="1:25" x14ac:dyDescent="0.25">
      <c r="A6" s="10" t="s">
        <v>7</v>
      </c>
      <c r="B6" s="10" t="s">
        <v>11</v>
      </c>
      <c r="C6" s="10" t="s">
        <v>14</v>
      </c>
      <c r="D6" s="10" t="s">
        <v>17</v>
      </c>
      <c r="E6" s="10" t="s">
        <v>11</v>
      </c>
      <c r="F6" s="10" t="s">
        <v>33</v>
      </c>
      <c r="G6" s="10" t="s">
        <v>14</v>
      </c>
      <c r="H6" s="10" t="s">
        <v>1</v>
      </c>
      <c r="Y6" s="9"/>
    </row>
    <row r="7" spans="1:25" x14ac:dyDescent="0.25">
      <c r="A7" s="10" t="s">
        <v>7</v>
      </c>
      <c r="B7" s="10" t="s">
        <v>11</v>
      </c>
      <c r="C7" s="10" t="s">
        <v>15</v>
      </c>
      <c r="D7" s="10" t="s">
        <v>18</v>
      </c>
      <c r="E7" s="10" t="s">
        <v>12</v>
      </c>
      <c r="F7" s="10" t="s">
        <v>21</v>
      </c>
      <c r="G7" s="10" t="s">
        <v>14</v>
      </c>
      <c r="H7" s="10" t="s">
        <v>1</v>
      </c>
      <c r="Y7" s="9"/>
    </row>
    <row r="8" spans="1:25" x14ac:dyDescent="0.25">
      <c r="A8" s="15" t="s">
        <v>6</v>
      </c>
      <c r="B8" s="15" t="s">
        <v>12</v>
      </c>
      <c r="C8" s="15" t="s">
        <v>14</v>
      </c>
      <c r="D8" s="15" t="s">
        <v>18</v>
      </c>
      <c r="E8" s="15" t="s">
        <v>12</v>
      </c>
      <c r="F8" s="15" t="s">
        <v>12</v>
      </c>
      <c r="G8" s="15" t="s">
        <v>12</v>
      </c>
      <c r="H8" s="15" t="s">
        <v>1</v>
      </c>
      <c r="Y8" s="9"/>
    </row>
    <row r="9" spans="1:25" x14ac:dyDescent="0.25">
      <c r="A9" s="10" t="s">
        <v>4</v>
      </c>
      <c r="B9" s="10" t="s">
        <v>12</v>
      </c>
      <c r="C9" s="10" t="s">
        <v>14</v>
      </c>
      <c r="D9" s="10" t="s">
        <v>18</v>
      </c>
      <c r="E9" s="10" t="s">
        <v>12</v>
      </c>
      <c r="F9" s="10" t="s">
        <v>21</v>
      </c>
      <c r="G9" s="10" t="s">
        <v>12</v>
      </c>
      <c r="H9" s="10" t="s">
        <v>1</v>
      </c>
      <c r="X9" s="9"/>
      <c r="Y9" s="9"/>
    </row>
    <row r="10" spans="1:25" x14ac:dyDescent="0.25">
      <c r="A10" s="10" t="s">
        <v>4</v>
      </c>
      <c r="B10" s="10" t="s">
        <v>11</v>
      </c>
      <c r="C10" s="10" t="s">
        <v>14</v>
      </c>
      <c r="D10" s="10" t="s">
        <v>18</v>
      </c>
      <c r="E10" s="10" t="s">
        <v>12</v>
      </c>
      <c r="F10" s="10" t="s">
        <v>21</v>
      </c>
      <c r="G10" s="10" t="s">
        <v>12</v>
      </c>
      <c r="H10" s="10" t="s">
        <v>0</v>
      </c>
      <c r="X10" s="9"/>
      <c r="Y10" s="9"/>
    </row>
    <row r="11" spans="1:25" x14ac:dyDescent="0.25">
      <c r="A11" s="10" t="s">
        <v>4</v>
      </c>
      <c r="B11" s="10" t="s">
        <v>11</v>
      </c>
      <c r="C11" s="10" t="s">
        <v>14</v>
      </c>
      <c r="D11" s="10" t="s">
        <v>18</v>
      </c>
      <c r="E11" s="10" t="s">
        <v>12</v>
      </c>
      <c r="F11" s="10" t="s">
        <v>21</v>
      </c>
      <c r="G11" s="10" t="s">
        <v>12</v>
      </c>
      <c r="H11" s="10" t="s">
        <v>0</v>
      </c>
      <c r="X11" s="9"/>
      <c r="Y11" s="9"/>
    </row>
    <row r="12" spans="1:25" x14ac:dyDescent="0.25">
      <c r="A12" s="10" t="s">
        <v>4</v>
      </c>
      <c r="B12" s="10" t="s">
        <v>11</v>
      </c>
      <c r="C12" s="10" t="s">
        <v>15</v>
      </c>
      <c r="D12" s="10" t="s">
        <v>18</v>
      </c>
      <c r="E12" s="10" t="s">
        <v>11</v>
      </c>
      <c r="F12" s="10" t="s">
        <v>21</v>
      </c>
      <c r="G12" s="10" t="s">
        <v>12</v>
      </c>
      <c r="H12" s="10" t="s">
        <v>0</v>
      </c>
      <c r="X12" s="9"/>
      <c r="Y12" s="9"/>
    </row>
    <row r="13" spans="1:25" x14ac:dyDescent="0.25">
      <c r="A13" s="10" t="s">
        <v>7</v>
      </c>
      <c r="B13" s="10" t="s">
        <v>34</v>
      </c>
      <c r="C13" s="10" t="s">
        <v>14</v>
      </c>
      <c r="D13" s="10" t="s">
        <v>18</v>
      </c>
      <c r="E13" s="10" t="s">
        <v>11</v>
      </c>
      <c r="F13" s="10" t="s">
        <v>21</v>
      </c>
      <c r="G13" s="10" t="s">
        <v>35</v>
      </c>
      <c r="H13" s="10" t="s">
        <v>1</v>
      </c>
      <c r="X13" s="9"/>
      <c r="Y13" s="9"/>
    </row>
    <row r="14" spans="1:25" x14ac:dyDescent="0.25">
      <c r="A14" s="10" t="s">
        <v>4</v>
      </c>
      <c r="B14" s="10" t="s">
        <v>11</v>
      </c>
      <c r="C14" s="10" t="s">
        <v>28</v>
      </c>
      <c r="D14" s="10" t="s">
        <v>18</v>
      </c>
      <c r="E14" s="10" t="s">
        <v>12</v>
      </c>
      <c r="F14" s="10" t="s">
        <v>21</v>
      </c>
      <c r="G14" s="10" t="s">
        <v>12</v>
      </c>
      <c r="H14" s="10" t="s">
        <v>0</v>
      </c>
      <c r="X14" s="9"/>
      <c r="Y14" s="9"/>
    </row>
    <row r="15" spans="1:25" x14ac:dyDescent="0.25">
      <c r="A15" s="15" t="s">
        <v>6</v>
      </c>
      <c r="B15" s="15" t="s">
        <v>11</v>
      </c>
      <c r="C15" s="15" t="s">
        <v>15</v>
      </c>
      <c r="D15" s="15" t="s">
        <v>19</v>
      </c>
      <c r="E15" s="15" t="s">
        <v>11</v>
      </c>
      <c r="F15" s="15" t="s">
        <v>21</v>
      </c>
      <c r="G15" s="15" t="s">
        <v>14</v>
      </c>
      <c r="H15" s="15" t="s">
        <v>1</v>
      </c>
      <c r="X15" s="9"/>
      <c r="Y15" s="9"/>
    </row>
    <row r="16" spans="1:25" x14ac:dyDescent="0.25">
      <c r="A16" s="10" t="s">
        <v>4</v>
      </c>
      <c r="B16" s="10" t="s">
        <v>12</v>
      </c>
      <c r="C16" s="10" t="s">
        <v>15</v>
      </c>
      <c r="D16" s="10" t="s">
        <v>18</v>
      </c>
      <c r="E16" s="10" t="s">
        <v>12</v>
      </c>
      <c r="F16" s="10" t="s">
        <v>21</v>
      </c>
      <c r="G16" s="10" t="s">
        <v>12</v>
      </c>
      <c r="H16" s="10" t="s">
        <v>0</v>
      </c>
      <c r="X16" s="9"/>
      <c r="Y16" s="9"/>
    </row>
    <row r="17" spans="1:25" x14ac:dyDescent="0.25">
      <c r="A17" s="10" t="s">
        <v>4</v>
      </c>
      <c r="B17" s="10" t="s">
        <v>11</v>
      </c>
      <c r="C17" s="10" t="s">
        <v>14</v>
      </c>
      <c r="D17" s="10" t="s">
        <v>17</v>
      </c>
      <c r="E17" s="10" t="s">
        <v>11</v>
      </c>
      <c r="F17" s="10" t="s">
        <v>12</v>
      </c>
      <c r="G17" s="10" t="s">
        <v>12</v>
      </c>
      <c r="H17" s="10" t="s">
        <v>0</v>
      </c>
      <c r="X17" s="9"/>
      <c r="Y17" s="9"/>
    </row>
    <row r="18" spans="1:25" x14ac:dyDescent="0.25">
      <c r="A18" s="10" t="s">
        <v>4</v>
      </c>
      <c r="B18" s="10" t="s">
        <v>11</v>
      </c>
      <c r="C18" s="10" t="s">
        <v>15</v>
      </c>
      <c r="D18" s="10" t="s">
        <v>18</v>
      </c>
      <c r="E18" s="10" t="s">
        <v>11</v>
      </c>
      <c r="F18" s="10" t="s">
        <v>21</v>
      </c>
      <c r="G18" s="10" t="s">
        <v>12</v>
      </c>
      <c r="H18" s="10" t="s">
        <v>1</v>
      </c>
      <c r="X18" s="9"/>
      <c r="Y18" s="9"/>
    </row>
    <row r="19" spans="1:25" x14ac:dyDescent="0.25">
      <c r="A19" s="15" t="s">
        <v>6</v>
      </c>
      <c r="B19" s="15" t="s">
        <v>11</v>
      </c>
      <c r="C19" s="15" t="s">
        <v>14</v>
      </c>
      <c r="D19" s="15" t="s">
        <v>18</v>
      </c>
      <c r="E19" s="15" t="s">
        <v>11</v>
      </c>
      <c r="F19" s="15" t="s">
        <v>21</v>
      </c>
      <c r="G19" s="15" t="s">
        <v>14</v>
      </c>
      <c r="H19" s="15" t="s">
        <v>0</v>
      </c>
      <c r="Y19" s="9"/>
    </row>
    <row r="20" spans="1:25" x14ac:dyDescent="0.25">
      <c r="Y20" s="9"/>
    </row>
    <row r="21" spans="1:25" x14ac:dyDescent="0.25">
      <c r="Y21" s="9"/>
    </row>
    <row r="22" spans="1:25" x14ac:dyDescent="0.25">
      <c r="Y22" s="9"/>
    </row>
    <row r="23" spans="1:25" ht="15.75" thickBot="1" x14ac:dyDescent="0.3">
      <c r="Y23" s="9"/>
    </row>
    <row r="24" spans="1:25" ht="15.75" thickBot="1" x14ac:dyDescent="0.3">
      <c r="A24" s="14" t="s">
        <v>3</v>
      </c>
      <c r="B24" s="14" t="s">
        <v>13</v>
      </c>
      <c r="C24" s="14" t="s">
        <v>30</v>
      </c>
      <c r="D24" s="9"/>
      <c r="E24" s="9"/>
      <c r="F24" s="9"/>
      <c r="G24" s="9"/>
      <c r="H24" s="9"/>
      <c r="I24" s="9"/>
      <c r="J24" s="9"/>
      <c r="K24" s="9"/>
      <c r="L24" s="9"/>
      <c r="Q24" s="8" t="s">
        <v>13</v>
      </c>
      <c r="R24" s="4" t="s">
        <v>5</v>
      </c>
      <c r="S24" s="4" t="s">
        <v>0</v>
      </c>
      <c r="T24" s="4" t="s">
        <v>1</v>
      </c>
      <c r="U24" s="13" t="s">
        <v>31</v>
      </c>
      <c r="V24" s="13" t="s">
        <v>32</v>
      </c>
      <c r="W24" s="4" t="s">
        <v>2</v>
      </c>
      <c r="Y24" s="9"/>
    </row>
    <row r="25" spans="1:25" x14ac:dyDescent="0.25">
      <c r="A25" s="10" t="s">
        <v>4</v>
      </c>
      <c r="B25" s="10" t="s">
        <v>14</v>
      </c>
      <c r="C25" s="10" t="s">
        <v>0</v>
      </c>
      <c r="D25" s="9"/>
      <c r="E25" s="8" t="s">
        <v>13</v>
      </c>
      <c r="F25" s="4" t="s">
        <v>5</v>
      </c>
      <c r="G25" s="4" t="s">
        <v>0</v>
      </c>
      <c r="H25" s="4" t="s">
        <v>1</v>
      </c>
      <c r="I25" s="13" t="s">
        <v>31</v>
      </c>
      <c r="J25" s="13" t="s">
        <v>32</v>
      </c>
      <c r="K25" s="4" t="s">
        <v>2</v>
      </c>
      <c r="M25" s="14" t="s">
        <v>3</v>
      </c>
      <c r="N25" s="14" t="s">
        <v>13</v>
      </c>
      <c r="O25" s="14" t="s">
        <v>30</v>
      </c>
      <c r="Q25" s="7" t="s">
        <v>14</v>
      </c>
      <c r="R25" s="1">
        <f>2/3</f>
        <v>0.66666666666666663</v>
      </c>
      <c r="S25" s="1">
        <v>1</v>
      </c>
      <c r="T25" s="1">
        <v>1</v>
      </c>
      <c r="U25" s="1">
        <f>1/2</f>
        <v>0.5</v>
      </c>
      <c r="V25" s="1">
        <f>1/2</f>
        <v>0.5</v>
      </c>
      <c r="W25" s="1">
        <f>-U25*LOG(U25,2) - V25*LOG(V25,2)</f>
        <v>1</v>
      </c>
      <c r="Y25" s="9"/>
    </row>
    <row r="26" spans="1:25" x14ac:dyDescent="0.25">
      <c r="A26" s="10" t="s">
        <v>4</v>
      </c>
      <c r="B26" s="10" t="s">
        <v>15</v>
      </c>
      <c r="C26" s="10" t="s">
        <v>1</v>
      </c>
      <c r="D26" s="9"/>
      <c r="E26" s="7" t="s">
        <v>14</v>
      </c>
      <c r="F26" s="1">
        <f>5/11</f>
        <v>0.45454545454545453</v>
      </c>
      <c r="G26" s="1">
        <v>4</v>
      </c>
      <c r="H26" s="1">
        <v>1</v>
      </c>
      <c r="I26" s="1">
        <f>4/5</f>
        <v>0.8</v>
      </c>
      <c r="J26" s="1">
        <f>1/5</f>
        <v>0.2</v>
      </c>
      <c r="K26" s="1">
        <f>-I26*LOG(I26,2) - J26*LOG(J26,2)</f>
        <v>0.72192809488736231</v>
      </c>
      <c r="M26" s="10" t="s">
        <v>6</v>
      </c>
      <c r="N26" s="10" t="s">
        <v>14</v>
      </c>
      <c r="O26" s="10" t="s">
        <v>1</v>
      </c>
      <c r="Q26" s="7" t="s">
        <v>15</v>
      </c>
      <c r="R26" s="1">
        <f>1/3</f>
        <v>0.33333333333333331</v>
      </c>
      <c r="S26" s="1">
        <v>0</v>
      </c>
      <c r="T26" s="1">
        <v>1</v>
      </c>
      <c r="U26" s="1">
        <f>0/1</f>
        <v>0</v>
      </c>
      <c r="V26" s="1">
        <f>1/1</f>
        <v>1</v>
      </c>
      <c r="W26" s="1">
        <v>0</v>
      </c>
      <c r="X26" s="9"/>
      <c r="Y26" s="9"/>
    </row>
    <row r="27" spans="1:25" x14ac:dyDescent="0.25">
      <c r="A27" s="10" t="s">
        <v>4</v>
      </c>
      <c r="B27" s="10" t="s">
        <v>15</v>
      </c>
      <c r="C27" s="10" t="s">
        <v>1</v>
      </c>
      <c r="D27" s="9"/>
      <c r="E27" s="7" t="s">
        <v>15</v>
      </c>
      <c r="F27" s="1">
        <f>5/11</f>
        <v>0.45454545454545453</v>
      </c>
      <c r="G27" s="1">
        <v>2</v>
      </c>
      <c r="H27" s="1">
        <v>3</v>
      </c>
      <c r="I27" s="1">
        <f>2/5</f>
        <v>0.4</v>
      </c>
      <c r="J27" s="1">
        <f>3/5</f>
        <v>0.6</v>
      </c>
      <c r="K27" s="1">
        <f>-I27*LOG(I27,2) - J27*LOG(J27,2)</f>
        <v>0.97095059445466858</v>
      </c>
      <c r="M27" s="10" t="s">
        <v>6</v>
      </c>
      <c r="N27" s="10" t="s">
        <v>15</v>
      </c>
      <c r="O27" s="10" t="s">
        <v>1</v>
      </c>
      <c r="Q27" s="7"/>
      <c r="R27" s="1"/>
      <c r="S27" s="1"/>
      <c r="T27" s="1"/>
      <c r="U27" s="1"/>
      <c r="V27" s="1"/>
      <c r="W27" s="1"/>
      <c r="X27" s="9"/>
      <c r="Y27" s="9"/>
    </row>
    <row r="28" spans="1:25" x14ac:dyDescent="0.25">
      <c r="A28" s="10" t="s">
        <v>4</v>
      </c>
      <c r="B28" s="10" t="s">
        <v>14</v>
      </c>
      <c r="C28" s="10" t="s">
        <v>1</v>
      </c>
      <c r="D28" s="9"/>
      <c r="E28" s="7" t="s">
        <v>22</v>
      </c>
      <c r="F28" s="1">
        <f>1/11</f>
        <v>9.0909090909090912E-2</v>
      </c>
      <c r="G28" s="1">
        <v>1</v>
      </c>
      <c r="H28" s="1">
        <v>0</v>
      </c>
      <c r="I28" s="1">
        <f>1/1</f>
        <v>1</v>
      </c>
      <c r="J28" s="1">
        <f>0/1</f>
        <v>0</v>
      </c>
      <c r="K28" s="1">
        <v>0</v>
      </c>
      <c r="M28" s="10" t="s">
        <v>6</v>
      </c>
      <c r="N28" s="10" t="s">
        <v>14</v>
      </c>
      <c r="O28" s="10" t="s">
        <v>0</v>
      </c>
      <c r="Q28" s="7"/>
      <c r="R28" s="1"/>
      <c r="S28" s="1"/>
      <c r="T28" s="1"/>
      <c r="U28" s="2" t="s">
        <v>2</v>
      </c>
      <c r="V28" s="12">
        <f>-1/3*LOG(1/3,2)-(2/3)*LOG(2/3,2)</f>
        <v>0.91829583405448956</v>
      </c>
      <c r="W28" s="1"/>
      <c r="X28" s="9"/>
      <c r="Y28" s="9"/>
    </row>
    <row r="29" spans="1:25" x14ac:dyDescent="0.25">
      <c r="A29" s="10" t="s">
        <v>4</v>
      </c>
      <c r="B29" s="10" t="s">
        <v>14</v>
      </c>
      <c r="C29" s="10" t="s">
        <v>0</v>
      </c>
      <c r="D29" s="9"/>
      <c r="E29" s="7"/>
      <c r="F29" s="1"/>
      <c r="G29" s="1"/>
      <c r="H29" s="1"/>
      <c r="I29" s="2" t="s">
        <v>2</v>
      </c>
      <c r="J29" s="12">
        <f>0.9456</f>
        <v>0.9456</v>
      </c>
      <c r="K29" s="1"/>
      <c r="M29" s="9"/>
      <c r="N29" s="9"/>
      <c r="O29" s="9"/>
      <c r="P29" s="9"/>
      <c r="Q29" s="7"/>
      <c r="R29" s="1"/>
      <c r="S29" s="1"/>
      <c r="T29" s="1"/>
      <c r="U29" s="2" t="s">
        <v>40</v>
      </c>
      <c r="V29" s="2">
        <f>(R25*W25)+(R26*W26)</f>
        <v>0.66666666666666663</v>
      </c>
      <c r="W29" s="1"/>
      <c r="X29" s="9"/>
      <c r="Y29" s="9"/>
    </row>
    <row r="30" spans="1:25" x14ac:dyDescent="0.25">
      <c r="A30" s="10" t="s">
        <v>4</v>
      </c>
      <c r="B30" s="10" t="s">
        <v>14</v>
      </c>
      <c r="C30" s="10" t="s">
        <v>0</v>
      </c>
      <c r="D30" s="9"/>
      <c r="E30" s="7"/>
      <c r="F30" s="1"/>
      <c r="G30" s="1"/>
      <c r="H30" s="1"/>
      <c r="I30" s="2" t="s">
        <v>8</v>
      </c>
      <c r="J30" s="2">
        <f>(F26*K26)+(F27*K27)</f>
        <v>0.76949031333728679</v>
      </c>
      <c r="K30" s="1"/>
      <c r="M30" s="9" t="s">
        <v>42</v>
      </c>
      <c r="N30" s="9">
        <f>-1/3*LOG(1/3,2)-(2/3)*LOG(2/3,2)</f>
        <v>0.91829583405448956</v>
      </c>
      <c r="O30" s="9"/>
      <c r="P30" s="9"/>
      <c r="Q30" s="7"/>
      <c r="R30" s="1"/>
      <c r="S30" s="1"/>
      <c r="T30" s="1"/>
      <c r="U30" s="2" t="s">
        <v>9</v>
      </c>
      <c r="V30" s="2">
        <f>V28-V29</f>
        <v>0.25162916738782293</v>
      </c>
      <c r="W30" s="1"/>
      <c r="X30" s="9"/>
      <c r="Y30" s="9"/>
    </row>
    <row r="31" spans="1:25" x14ac:dyDescent="0.25">
      <c r="A31" s="10" t="s">
        <v>4</v>
      </c>
      <c r="B31" s="10" t="s">
        <v>15</v>
      </c>
      <c r="C31" s="10" t="s">
        <v>0</v>
      </c>
      <c r="D31" s="9"/>
      <c r="E31" s="7"/>
      <c r="F31" s="1"/>
      <c r="G31" s="1"/>
      <c r="H31" s="1"/>
      <c r="I31" s="2" t="s">
        <v>9</v>
      </c>
      <c r="J31" s="2">
        <f>N102</f>
        <v>0.17610968666271321</v>
      </c>
      <c r="K31" s="1"/>
      <c r="M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5" t="s">
        <v>4</v>
      </c>
      <c r="B32" s="15" t="s">
        <v>29</v>
      </c>
      <c r="C32" s="15" t="s"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0" t="s">
        <v>4</v>
      </c>
      <c r="B33" s="10" t="s">
        <v>15</v>
      </c>
      <c r="C33" s="10" t="s"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0" t="s">
        <v>4</v>
      </c>
      <c r="B34" s="10" t="s">
        <v>14</v>
      </c>
      <c r="C34" s="10" t="s"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0" t="s">
        <v>4</v>
      </c>
      <c r="B35" s="10" t="s">
        <v>15</v>
      </c>
      <c r="C35" s="10" t="s">
        <v>1</v>
      </c>
      <c r="D35" s="9"/>
      <c r="E35" s="9"/>
      <c r="F35" s="9"/>
      <c r="G35" s="9"/>
      <c r="H35" s="9"/>
      <c r="I35" s="9"/>
      <c r="J35" s="9"/>
      <c r="K35" s="9"/>
      <c r="L35" s="9"/>
      <c r="M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2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2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25" ht="15.75" thickBot="1" x14ac:dyDescent="0.3">
      <c r="A40" s="14" t="s">
        <v>3</v>
      </c>
      <c r="B40" s="14" t="s">
        <v>10</v>
      </c>
      <c r="C40" s="14" t="s">
        <v>30</v>
      </c>
      <c r="D40" s="9"/>
      <c r="E40" s="9"/>
      <c r="F40" s="9"/>
      <c r="G40" s="9"/>
      <c r="H40" s="9"/>
      <c r="I40" s="9"/>
      <c r="J40" s="9"/>
      <c r="K40" s="9"/>
      <c r="L40" s="9"/>
    </row>
    <row r="41" spans="1:25" x14ac:dyDescent="0.25">
      <c r="A41" s="10" t="s">
        <v>4</v>
      </c>
      <c r="B41" s="10" t="s">
        <v>11</v>
      </c>
      <c r="C41" s="10" t="s">
        <v>0</v>
      </c>
      <c r="D41" s="9"/>
      <c r="E41" s="8" t="s">
        <v>10</v>
      </c>
      <c r="F41" s="4" t="s">
        <v>5</v>
      </c>
      <c r="G41" s="4" t="s">
        <v>0</v>
      </c>
      <c r="H41" s="4" t="s">
        <v>1</v>
      </c>
      <c r="I41" s="13" t="s">
        <v>31</v>
      </c>
      <c r="J41" s="13" t="s">
        <v>32</v>
      </c>
      <c r="K41" s="4" t="s">
        <v>2</v>
      </c>
      <c r="L41" s="9"/>
      <c r="M41" s="14" t="s">
        <v>3</v>
      </c>
      <c r="N41" s="14" t="s">
        <v>10</v>
      </c>
      <c r="O41" s="14" t="s">
        <v>30</v>
      </c>
      <c r="Q41" s="8" t="s">
        <v>41</v>
      </c>
      <c r="R41" s="4" t="s">
        <v>5</v>
      </c>
      <c r="S41" s="4" t="s">
        <v>0</v>
      </c>
      <c r="T41" s="4" t="s">
        <v>1</v>
      </c>
      <c r="U41" s="13" t="s">
        <v>31</v>
      </c>
      <c r="V41" s="13" t="s">
        <v>32</v>
      </c>
      <c r="W41" s="4" t="s">
        <v>2</v>
      </c>
    </row>
    <row r="42" spans="1:25" x14ac:dyDescent="0.25">
      <c r="A42" s="10" t="s">
        <v>4</v>
      </c>
      <c r="B42" s="10" t="s">
        <v>12</v>
      </c>
      <c r="C42" s="10" t="s">
        <v>1</v>
      </c>
      <c r="D42" s="9"/>
      <c r="E42" s="7" t="s">
        <v>11</v>
      </c>
      <c r="F42" s="1">
        <f>8/11</f>
        <v>0.72727272727272729</v>
      </c>
      <c r="G42" s="1">
        <v>6</v>
      </c>
      <c r="H42" s="1">
        <v>2</v>
      </c>
      <c r="I42" s="1">
        <f>6/8</f>
        <v>0.75</v>
      </c>
      <c r="J42" s="1">
        <f>2/8</f>
        <v>0.25</v>
      </c>
      <c r="K42" s="1">
        <f>-I42*LOG(I42,2) - J42*LOG(J42,2)</f>
        <v>0.81127812445913283</v>
      </c>
      <c r="M42" s="10" t="s">
        <v>6</v>
      </c>
      <c r="N42" s="10" t="s">
        <v>12</v>
      </c>
      <c r="O42" s="10" t="s">
        <v>1</v>
      </c>
      <c r="Q42" s="7" t="s">
        <v>12</v>
      </c>
      <c r="R42" s="1">
        <f>1/3</f>
        <v>0.33333333333333331</v>
      </c>
      <c r="S42" s="1">
        <v>0</v>
      </c>
      <c r="T42" s="1">
        <v>1</v>
      </c>
      <c r="U42" s="1"/>
      <c r="V42" s="1"/>
      <c r="W42" s="1">
        <f>0</f>
        <v>0</v>
      </c>
    </row>
    <row r="43" spans="1:25" x14ac:dyDescent="0.25">
      <c r="A43" s="10" t="s">
        <v>4</v>
      </c>
      <c r="B43" s="10" t="s">
        <v>11</v>
      </c>
      <c r="C43" s="10" t="s">
        <v>1</v>
      </c>
      <c r="D43" s="9"/>
      <c r="E43" s="7" t="s">
        <v>12</v>
      </c>
      <c r="F43" s="1">
        <f>3/11</f>
        <v>0.27272727272727271</v>
      </c>
      <c r="G43" s="1">
        <v>1</v>
      </c>
      <c r="H43" s="1">
        <v>2</v>
      </c>
      <c r="I43" s="1">
        <f>1/3</f>
        <v>0.33333333333333331</v>
      </c>
      <c r="J43" s="1">
        <f>2/3</f>
        <v>0.66666666666666663</v>
      </c>
      <c r="K43" s="1">
        <f>-I43*LOG(I43,2) - J43*LOG(J43,2)</f>
        <v>0.91829583405448956</v>
      </c>
      <c r="M43" s="10" t="s">
        <v>6</v>
      </c>
      <c r="N43" s="10" t="s">
        <v>11</v>
      </c>
      <c r="O43" s="10" t="s">
        <v>1</v>
      </c>
      <c r="Q43" s="7" t="s">
        <v>11</v>
      </c>
      <c r="R43" s="1">
        <f>2/3</f>
        <v>0.66666666666666663</v>
      </c>
      <c r="S43" s="1">
        <v>1</v>
      </c>
      <c r="T43" s="1">
        <v>1</v>
      </c>
      <c r="U43" s="1">
        <f>1/2</f>
        <v>0.5</v>
      </c>
      <c r="V43" s="1">
        <f>1/2</f>
        <v>0.5</v>
      </c>
      <c r="W43" s="1">
        <f>1</f>
        <v>1</v>
      </c>
    </row>
    <row r="44" spans="1:25" x14ac:dyDescent="0.25">
      <c r="A44" s="10" t="s">
        <v>4</v>
      </c>
      <c r="B44" s="10" t="s">
        <v>12</v>
      </c>
      <c r="C44" s="10" t="s">
        <v>1</v>
      </c>
      <c r="D44" s="9"/>
      <c r="E44" s="7"/>
      <c r="F44" s="1"/>
      <c r="G44" s="1"/>
      <c r="H44" s="1"/>
      <c r="I44" s="1"/>
      <c r="J44" s="1"/>
      <c r="K44" s="1">
        <v>0</v>
      </c>
      <c r="M44" s="10" t="s">
        <v>6</v>
      </c>
      <c r="N44" s="10" t="s">
        <v>11</v>
      </c>
      <c r="O44" s="10" t="s">
        <v>0</v>
      </c>
      <c r="Q44" s="7"/>
      <c r="R44" s="1"/>
      <c r="S44" s="1"/>
      <c r="T44" s="1"/>
      <c r="U44" s="1"/>
      <c r="V44" s="1"/>
      <c r="W44" s="1"/>
    </row>
    <row r="45" spans="1:25" x14ac:dyDescent="0.25">
      <c r="A45" s="10" t="s">
        <v>4</v>
      </c>
      <c r="B45" s="10" t="s">
        <v>11</v>
      </c>
      <c r="C45" s="10" t="s">
        <v>0</v>
      </c>
      <c r="D45" s="9"/>
      <c r="E45" s="7"/>
      <c r="F45" s="1"/>
      <c r="G45" s="1"/>
      <c r="H45" s="1"/>
      <c r="I45" s="2" t="s">
        <v>2</v>
      </c>
      <c r="J45" s="12">
        <f>0.9456</f>
        <v>0.9456</v>
      </c>
      <c r="K45" s="1"/>
      <c r="Q45" s="7"/>
      <c r="R45" s="1"/>
      <c r="S45" s="1"/>
      <c r="T45" s="1"/>
      <c r="U45" s="2" t="s">
        <v>2</v>
      </c>
      <c r="V45" s="12">
        <f>-1/3*LOG(1/3,2)-(2/3)*LOG(2/3,2)</f>
        <v>0.91829583405448956</v>
      </c>
      <c r="W45" s="1"/>
    </row>
    <row r="46" spans="1:25" x14ac:dyDescent="0.25">
      <c r="A46" s="10" t="s">
        <v>4</v>
      </c>
      <c r="B46" s="10" t="s">
        <v>11</v>
      </c>
      <c r="C46" s="10" t="s">
        <v>0</v>
      </c>
      <c r="D46" s="9"/>
      <c r="E46" s="7"/>
      <c r="F46" s="1"/>
      <c r="G46" s="1"/>
      <c r="H46" s="1"/>
      <c r="I46" s="2" t="s">
        <v>37</v>
      </c>
      <c r="J46" s="2">
        <f>(F42*K42)+(F43*K43)</f>
        <v>0.84046477253059371</v>
      </c>
      <c r="K46" s="1"/>
      <c r="Q46" s="7"/>
      <c r="R46" s="1"/>
      <c r="S46" s="1"/>
      <c r="T46" s="1"/>
      <c r="U46" s="2" t="s">
        <v>40</v>
      </c>
      <c r="V46" s="2">
        <f>(R42*W42)+(R43*W43)</f>
        <v>0.66666666666666663</v>
      </c>
      <c r="W46" s="1"/>
    </row>
    <row r="47" spans="1:25" x14ac:dyDescent="0.25">
      <c r="A47" s="10" t="s">
        <v>4</v>
      </c>
      <c r="B47" s="10" t="s">
        <v>11</v>
      </c>
      <c r="C47" s="10" t="s">
        <v>0</v>
      </c>
      <c r="D47" s="9"/>
      <c r="E47" s="7"/>
      <c r="F47" s="1"/>
      <c r="G47" s="1"/>
      <c r="H47" s="1"/>
      <c r="I47" s="2" t="s">
        <v>9</v>
      </c>
      <c r="J47" s="2">
        <f>J45-J46</f>
        <v>0.10513522746940629</v>
      </c>
      <c r="K47" s="1"/>
      <c r="Q47" s="7"/>
      <c r="R47" s="1"/>
      <c r="S47" s="1"/>
      <c r="T47" s="1"/>
      <c r="U47" s="2" t="s">
        <v>9</v>
      </c>
      <c r="V47" s="2">
        <f>V45-V46</f>
        <v>0.25162916738782293</v>
      </c>
      <c r="W47" s="1"/>
    </row>
    <row r="48" spans="1:25" x14ac:dyDescent="0.25">
      <c r="A48" s="15" t="s">
        <v>4</v>
      </c>
      <c r="B48" s="10" t="s">
        <v>11</v>
      </c>
      <c r="C48" s="10" t="s">
        <v>0</v>
      </c>
      <c r="D48" s="9"/>
      <c r="E48" s="9"/>
      <c r="F48" s="9"/>
    </row>
    <row r="49" spans="1:16" x14ac:dyDescent="0.25">
      <c r="A49" s="10" t="s">
        <v>4</v>
      </c>
      <c r="B49" s="10" t="s">
        <v>12</v>
      </c>
      <c r="C49" s="10" t="s">
        <v>0</v>
      </c>
      <c r="D49" s="9"/>
      <c r="E49" s="9"/>
      <c r="F49" s="9"/>
      <c r="G49" s="9"/>
      <c r="H49" s="9"/>
      <c r="I49" s="9"/>
      <c r="J49" s="9"/>
      <c r="K49" s="9"/>
      <c r="L49" s="9"/>
    </row>
    <row r="50" spans="1:16" x14ac:dyDescent="0.25">
      <c r="A50" s="10" t="s">
        <v>4</v>
      </c>
      <c r="B50" s="10" t="s">
        <v>11</v>
      </c>
      <c r="C50" s="10" t="s">
        <v>0</v>
      </c>
      <c r="D50" s="9"/>
      <c r="E50" s="9"/>
      <c r="F50" s="9"/>
      <c r="G50" s="9"/>
      <c r="H50" s="9"/>
      <c r="I50" s="9"/>
      <c r="J50" s="9"/>
      <c r="K50" s="9"/>
      <c r="L50" s="9"/>
    </row>
    <row r="51" spans="1:16" x14ac:dyDescent="0.25">
      <c r="A51" s="10" t="s">
        <v>4</v>
      </c>
      <c r="B51" s="10" t="s">
        <v>11</v>
      </c>
      <c r="C51" s="10" t="s">
        <v>1</v>
      </c>
      <c r="D51" s="9"/>
      <c r="E51" s="9"/>
      <c r="F51" s="9"/>
      <c r="G51" s="9"/>
      <c r="H51" s="9"/>
      <c r="I51" s="9"/>
      <c r="J51" s="9"/>
      <c r="K51" s="9"/>
      <c r="L51" s="9"/>
    </row>
    <row r="55" spans="1:16" ht="15.75" thickBot="1" x14ac:dyDescent="0.3">
      <c r="A55" s="14" t="s">
        <v>3</v>
      </c>
      <c r="B55" s="14" t="s">
        <v>16</v>
      </c>
      <c r="C55" s="14" t="s">
        <v>30</v>
      </c>
      <c r="P55" s="9"/>
    </row>
    <row r="56" spans="1:16" x14ac:dyDescent="0.25">
      <c r="A56" s="10" t="s">
        <v>4</v>
      </c>
      <c r="B56" s="10" t="s">
        <v>18</v>
      </c>
      <c r="C56" s="10" t="s">
        <v>0</v>
      </c>
      <c r="E56" s="8" t="s">
        <v>16</v>
      </c>
      <c r="F56" s="4" t="s">
        <v>5</v>
      </c>
      <c r="G56" s="4" t="s">
        <v>0</v>
      </c>
      <c r="H56" s="4" t="s">
        <v>1</v>
      </c>
      <c r="I56" s="13" t="s">
        <v>31</v>
      </c>
      <c r="J56" s="13" t="s">
        <v>32</v>
      </c>
      <c r="K56" s="4" t="s">
        <v>2</v>
      </c>
      <c r="P56" s="9"/>
    </row>
    <row r="57" spans="1:16" x14ac:dyDescent="0.25">
      <c r="A57" s="10" t="s">
        <v>4</v>
      </c>
      <c r="B57" s="10" t="s">
        <v>19</v>
      </c>
      <c r="C57" s="10" t="s">
        <v>1</v>
      </c>
      <c r="E57" s="7" t="s">
        <v>18</v>
      </c>
      <c r="F57" s="1">
        <f>9/11</f>
        <v>0.81818181818181823</v>
      </c>
      <c r="G57" s="1">
        <v>6</v>
      </c>
      <c r="H57" s="1">
        <v>3</v>
      </c>
      <c r="I57" s="1">
        <f>6/9</f>
        <v>0.66666666666666663</v>
      </c>
      <c r="J57" s="1">
        <f>3/9</f>
        <v>0.33333333333333331</v>
      </c>
      <c r="K57" s="1">
        <f>-I57*LOG(I57,2) - J57*LOG(J57,2)</f>
        <v>0.91829583405448956</v>
      </c>
      <c r="P57" s="9"/>
    </row>
    <row r="58" spans="1:16" x14ac:dyDescent="0.25">
      <c r="A58" s="10" t="s">
        <v>4</v>
      </c>
      <c r="B58" s="10" t="s">
        <v>18</v>
      </c>
      <c r="C58" s="10" t="s">
        <v>1</v>
      </c>
      <c r="E58" s="7" t="s">
        <v>19</v>
      </c>
      <c r="F58" s="1">
        <f>1/11</f>
        <v>9.0909090909090912E-2</v>
      </c>
      <c r="G58" s="1">
        <v>0</v>
      </c>
      <c r="H58" s="1">
        <v>1</v>
      </c>
      <c r="I58" s="1">
        <f>1/3</f>
        <v>0.33333333333333331</v>
      </c>
      <c r="J58" s="1">
        <f>2/3</f>
        <v>0.66666666666666663</v>
      </c>
      <c r="K58" s="1">
        <f>0</f>
        <v>0</v>
      </c>
      <c r="P58" s="9"/>
    </row>
    <row r="59" spans="1:16" x14ac:dyDescent="0.25">
      <c r="A59" s="10" t="s">
        <v>4</v>
      </c>
      <c r="B59" s="10" t="s">
        <v>18</v>
      </c>
      <c r="C59" s="10" t="s">
        <v>1</v>
      </c>
      <c r="E59" s="7" t="s">
        <v>17</v>
      </c>
      <c r="F59" s="1">
        <f>1/11</f>
        <v>9.0909090909090912E-2</v>
      </c>
      <c r="G59" s="1">
        <v>1</v>
      </c>
      <c r="H59" s="1">
        <v>0</v>
      </c>
      <c r="I59" s="1"/>
      <c r="J59" s="1"/>
      <c r="K59" s="1">
        <v>0</v>
      </c>
      <c r="P59" s="9"/>
    </row>
    <row r="60" spans="1:16" x14ac:dyDescent="0.25">
      <c r="A60" s="10" t="s">
        <v>4</v>
      </c>
      <c r="B60" s="10" t="s">
        <v>18</v>
      </c>
      <c r="C60" s="10" t="s">
        <v>0</v>
      </c>
      <c r="E60" s="7"/>
      <c r="F60" s="1"/>
      <c r="G60" s="1"/>
      <c r="H60" s="1"/>
      <c r="I60" s="2" t="s">
        <v>2</v>
      </c>
      <c r="J60" s="12">
        <f>0.9456</f>
        <v>0.9456</v>
      </c>
      <c r="K60" s="1"/>
      <c r="P60" s="9"/>
    </row>
    <row r="61" spans="1:16" x14ac:dyDescent="0.25">
      <c r="A61" s="10" t="s">
        <v>4</v>
      </c>
      <c r="B61" s="10" t="s">
        <v>18</v>
      </c>
      <c r="C61" s="10" t="s">
        <v>0</v>
      </c>
      <c r="E61" s="7"/>
      <c r="F61" s="1"/>
      <c r="G61" s="1"/>
      <c r="H61" s="1"/>
      <c r="I61" s="2" t="s">
        <v>36</v>
      </c>
      <c r="J61" s="2">
        <f>(F57*K57)</f>
        <v>0.75133295513549148</v>
      </c>
      <c r="K61" s="1"/>
      <c r="P61" s="9"/>
    </row>
    <row r="62" spans="1:16" x14ac:dyDescent="0.25">
      <c r="A62" s="10" t="s">
        <v>4</v>
      </c>
      <c r="B62" s="10" t="s">
        <v>18</v>
      </c>
      <c r="C62" s="10" t="s">
        <v>0</v>
      </c>
      <c r="E62" s="7"/>
      <c r="F62" s="1"/>
      <c r="G62" s="1"/>
      <c r="H62" s="1"/>
      <c r="I62" s="2" t="s">
        <v>9</v>
      </c>
      <c r="J62" s="12">
        <f>J60-J61</f>
        <v>0.19426704486450852</v>
      </c>
      <c r="K62" s="1"/>
      <c r="P62" s="9"/>
    </row>
    <row r="63" spans="1:16" x14ac:dyDescent="0.25">
      <c r="A63" s="15" t="s">
        <v>4</v>
      </c>
      <c r="B63" s="15" t="s">
        <v>18</v>
      </c>
      <c r="C63" s="15" t="s">
        <v>0</v>
      </c>
      <c r="P63" s="9"/>
    </row>
    <row r="64" spans="1:16" x14ac:dyDescent="0.25">
      <c r="A64" s="10" t="s">
        <v>4</v>
      </c>
      <c r="B64" s="10" t="s">
        <v>18</v>
      </c>
      <c r="C64" s="10" t="s">
        <v>0</v>
      </c>
      <c r="P64" s="9"/>
    </row>
    <row r="65" spans="1:16" x14ac:dyDescent="0.25">
      <c r="A65" s="10" t="s">
        <v>4</v>
      </c>
      <c r="B65" s="10" t="s">
        <v>17</v>
      </c>
      <c r="C65" s="10" t="s">
        <v>0</v>
      </c>
      <c r="P65" s="9"/>
    </row>
    <row r="66" spans="1:16" x14ac:dyDescent="0.25">
      <c r="A66" s="10" t="s">
        <v>4</v>
      </c>
      <c r="B66" s="10" t="s">
        <v>18</v>
      </c>
      <c r="C66" s="10" t="s">
        <v>1</v>
      </c>
      <c r="P66" s="9"/>
    </row>
    <row r="67" spans="1:16" x14ac:dyDescent="0.25">
      <c r="P67" s="9"/>
    </row>
    <row r="68" spans="1:16" x14ac:dyDescent="0.25">
      <c r="P68" s="9"/>
    </row>
    <row r="69" spans="1:16" ht="15.75" thickBot="1" x14ac:dyDescent="0.3">
      <c r="A69" s="14" t="s">
        <v>3</v>
      </c>
      <c r="B69" s="14" t="s">
        <v>25</v>
      </c>
      <c r="C69" s="14" t="s">
        <v>30</v>
      </c>
      <c r="P69" s="9"/>
    </row>
    <row r="70" spans="1:16" x14ac:dyDescent="0.25">
      <c r="A70" s="10" t="s">
        <v>4</v>
      </c>
      <c r="B70" s="10" t="s">
        <v>12</v>
      </c>
      <c r="C70" s="10" t="s">
        <v>0</v>
      </c>
      <c r="E70" s="8" t="s">
        <v>25</v>
      </c>
      <c r="F70" s="4" t="s">
        <v>5</v>
      </c>
      <c r="G70" s="4" t="s">
        <v>0</v>
      </c>
      <c r="H70" s="4" t="s">
        <v>1</v>
      </c>
      <c r="I70" s="13" t="s">
        <v>31</v>
      </c>
      <c r="J70" s="13" t="s">
        <v>32</v>
      </c>
      <c r="K70" s="4" t="s">
        <v>2</v>
      </c>
      <c r="P70" s="9"/>
    </row>
    <row r="71" spans="1:16" x14ac:dyDescent="0.25">
      <c r="A71" s="10" t="s">
        <v>4</v>
      </c>
      <c r="B71" s="10" t="s">
        <v>12</v>
      </c>
      <c r="C71" s="10" t="s">
        <v>1</v>
      </c>
      <c r="E71" s="7" t="s">
        <v>12</v>
      </c>
      <c r="F71" s="1">
        <f>8/11</f>
        <v>0.72727272727272729</v>
      </c>
      <c r="G71" s="1">
        <v>5</v>
      </c>
      <c r="H71" s="1">
        <v>3</v>
      </c>
      <c r="I71" s="1">
        <f>5/8</f>
        <v>0.625</v>
      </c>
      <c r="J71" s="1">
        <f>3/8</f>
        <v>0.375</v>
      </c>
      <c r="K71" s="1">
        <f>-I71*LOG(I71,2) - J71*LOG(J71,2)</f>
        <v>0.95443400292496494</v>
      </c>
      <c r="P71" s="9"/>
    </row>
    <row r="72" spans="1:16" x14ac:dyDescent="0.25">
      <c r="A72" s="10" t="s">
        <v>4</v>
      </c>
      <c r="B72" s="10" t="s">
        <v>12</v>
      </c>
      <c r="C72" s="10" t="s">
        <v>1</v>
      </c>
      <c r="E72" s="7" t="s">
        <v>11</v>
      </c>
      <c r="F72" s="1">
        <f>3/11</f>
        <v>0.27272727272727271</v>
      </c>
      <c r="G72" s="1">
        <v>2</v>
      </c>
      <c r="H72" s="1">
        <v>1</v>
      </c>
      <c r="I72" s="1">
        <f>2/3</f>
        <v>0.66666666666666663</v>
      </c>
      <c r="J72" s="1">
        <f>1/3</f>
        <v>0.33333333333333331</v>
      </c>
      <c r="K72" s="1">
        <f>-I72*LOG(I72,2) - J72*LOG(J72,2)</f>
        <v>0.91829583405448956</v>
      </c>
      <c r="P72" s="9"/>
    </row>
    <row r="73" spans="1:16" x14ac:dyDescent="0.25">
      <c r="A73" s="10" t="s">
        <v>4</v>
      </c>
      <c r="B73" s="10" t="s">
        <v>12</v>
      </c>
      <c r="C73" s="10" t="s">
        <v>1</v>
      </c>
      <c r="E73" s="7"/>
      <c r="F73" s="1"/>
      <c r="G73" s="1"/>
      <c r="H73" s="1"/>
      <c r="I73" s="1"/>
      <c r="J73" s="1"/>
      <c r="K73" s="1"/>
      <c r="P73" s="9"/>
    </row>
    <row r="74" spans="1:16" x14ac:dyDescent="0.25">
      <c r="A74" s="10" t="s">
        <v>4</v>
      </c>
      <c r="B74" s="10" t="s">
        <v>12</v>
      </c>
      <c r="C74" s="10" t="s">
        <v>0</v>
      </c>
      <c r="E74" s="7"/>
      <c r="F74" s="1"/>
      <c r="G74" s="1"/>
      <c r="H74" s="1"/>
      <c r="I74" s="2" t="s">
        <v>2</v>
      </c>
      <c r="J74" s="12">
        <f>0.9456</f>
        <v>0.9456</v>
      </c>
      <c r="K74" s="1"/>
      <c r="P74" s="9"/>
    </row>
    <row r="75" spans="1:16" x14ac:dyDescent="0.25">
      <c r="A75" s="10" t="s">
        <v>4</v>
      </c>
      <c r="B75" s="10" t="s">
        <v>12</v>
      </c>
      <c r="C75" s="10" t="s">
        <v>0</v>
      </c>
      <c r="E75" s="7"/>
      <c r="F75" s="1"/>
      <c r="G75" s="1"/>
      <c r="H75" s="1"/>
      <c r="I75" s="2" t="s">
        <v>36</v>
      </c>
      <c r="J75" s="2">
        <f>(F71*K71)+(F72*K72)</f>
        <v>0.94457813868756257</v>
      </c>
      <c r="K75" s="1"/>
      <c r="P75" s="9"/>
    </row>
    <row r="76" spans="1:16" x14ac:dyDescent="0.25">
      <c r="A76" s="10" t="s">
        <v>4</v>
      </c>
      <c r="B76" s="10" t="s">
        <v>11</v>
      </c>
      <c r="C76" s="10" t="s">
        <v>0</v>
      </c>
      <c r="E76" s="7"/>
      <c r="F76" s="1"/>
      <c r="G76" s="1"/>
      <c r="H76" s="1"/>
      <c r="I76" s="2" t="s">
        <v>9</v>
      </c>
      <c r="J76" s="12">
        <f>J74-J75</f>
        <v>1.0218613124374221E-3</v>
      </c>
      <c r="K76" s="1"/>
      <c r="P76" s="9"/>
    </row>
    <row r="77" spans="1:16" x14ac:dyDescent="0.25">
      <c r="A77" s="15" t="s">
        <v>4</v>
      </c>
      <c r="B77" s="15" t="s">
        <v>12</v>
      </c>
      <c r="C77" s="15" t="s">
        <v>0</v>
      </c>
      <c r="P77" s="9"/>
    </row>
    <row r="78" spans="1:16" x14ac:dyDescent="0.25">
      <c r="A78" s="10" t="s">
        <v>4</v>
      </c>
      <c r="B78" s="10" t="s">
        <v>12</v>
      </c>
      <c r="C78" s="10" t="s">
        <v>0</v>
      </c>
      <c r="P78" s="9"/>
    </row>
    <row r="79" spans="1:16" x14ac:dyDescent="0.25">
      <c r="A79" s="10" t="s">
        <v>4</v>
      </c>
      <c r="B79" s="10" t="s">
        <v>11</v>
      </c>
      <c r="C79" s="10" t="s">
        <v>0</v>
      </c>
      <c r="P79" s="9"/>
    </row>
    <row r="80" spans="1:16" x14ac:dyDescent="0.25">
      <c r="A80" s="10" t="s">
        <v>4</v>
      </c>
      <c r="B80" s="10" t="s">
        <v>11</v>
      </c>
      <c r="C80" s="10" t="s">
        <v>1</v>
      </c>
      <c r="P80" s="9"/>
    </row>
    <row r="81" spans="1:16" x14ac:dyDescent="0.25">
      <c r="P81" s="9"/>
    </row>
    <row r="82" spans="1:16" x14ac:dyDescent="0.25">
      <c r="P82" s="9"/>
    </row>
    <row r="83" spans="1:16" ht="15.75" thickBot="1" x14ac:dyDescent="0.3">
      <c r="A83" s="14" t="s">
        <v>3</v>
      </c>
      <c r="B83" s="14" t="s">
        <v>20</v>
      </c>
      <c r="C83" s="14" t="s">
        <v>30</v>
      </c>
    </row>
    <row r="84" spans="1:16" x14ac:dyDescent="0.25">
      <c r="A84" s="10" t="s">
        <v>4</v>
      </c>
      <c r="B84" s="10" t="s">
        <v>21</v>
      </c>
      <c r="C84" s="10" t="s">
        <v>0</v>
      </c>
      <c r="E84" s="8" t="s">
        <v>20</v>
      </c>
      <c r="F84" s="4" t="s">
        <v>5</v>
      </c>
      <c r="G84" s="4" t="s">
        <v>0</v>
      </c>
      <c r="H84" s="4" t="s">
        <v>1</v>
      </c>
      <c r="I84" s="13" t="s">
        <v>31</v>
      </c>
      <c r="J84" s="13" t="s">
        <v>32</v>
      </c>
      <c r="K84" s="4" t="s">
        <v>2</v>
      </c>
    </row>
    <row r="85" spans="1:16" x14ac:dyDescent="0.25">
      <c r="A85" s="10" t="s">
        <v>4</v>
      </c>
      <c r="B85" s="10" t="s">
        <v>12</v>
      </c>
      <c r="C85" s="10" t="s">
        <v>1</v>
      </c>
      <c r="E85" s="7" t="s">
        <v>12</v>
      </c>
      <c r="F85" s="1">
        <f>3/11</f>
        <v>0.27272727272727271</v>
      </c>
      <c r="G85" s="1">
        <v>1</v>
      </c>
      <c r="H85" s="1">
        <v>2</v>
      </c>
      <c r="I85" s="1">
        <f>1/3</f>
        <v>0.33333333333333331</v>
      </c>
      <c r="J85" s="1">
        <f>2/3</f>
        <v>0.66666666666666663</v>
      </c>
      <c r="K85" s="1">
        <f>-I85*LOG(I85,2) - J85*LOG(J85,2)</f>
        <v>0.91829583405448956</v>
      </c>
    </row>
    <row r="86" spans="1:16" x14ac:dyDescent="0.25">
      <c r="A86" s="10" t="s">
        <v>4</v>
      </c>
      <c r="B86" s="10" t="s">
        <v>12</v>
      </c>
      <c r="C86" s="10" t="s">
        <v>1</v>
      </c>
      <c r="E86" s="7" t="s">
        <v>21</v>
      </c>
      <c r="F86" s="1">
        <f>8/11</f>
        <v>0.72727272727272729</v>
      </c>
      <c r="G86" s="1">
        <v>6</v>
      </c>
      <c r="H86" s="1">
        <v>2</v>
      </c>
      <c r="I86" s="1">
        <f>6/8</f>
        <v>0.75</v>
      </c>
      <c r="J86" s="1">
        <f>2/8</f>
        <v>0.25</v>
      </c>
      <c r="K86" s="1">
        <f>-I86*LOG(I86,2) - J86*LOG(J86,2)</f>
        <v>0.81127812445913283</v>
      </c>
    </row>
    <row r="87" spans="1:16" x14ac:dyDescent="0.25">
      <c r="A87" s="10" t="s">
        <v>4</v>
      </c>
      <c r="B87" s="10" t="s">
        <v>21</v>
      </c>
      <c r="C87" s="10" t="s">
        <v>1</v>
      </c>
      <c r="E87" s="7"/>
      <c r="F87" s="1"/>
      <c r="G87" s="1"/>
      <c r="H87" s="1"/>
      <c r="I87" s="1"/>
      <c r="J87" s="1"/>
      <c r="K87" s="1"/>
    </row>
    <row r="88" spans="1:16" x14ac:dyDescent="0.25">
      <c r="A88" s="10" t="s">
        <v>4</v>
      </c>
      <c r="B88" s="10" t="s">
        <v>21</v>
      </c>
      <c r="C88" s="10" t="s">
        <v>0</v>
      </c>
      <c r="E88" s="7"/>
      <c r="F88" s="1"/>
      <c r="G88" s="1"/>
      <c r="H88" s="1"/>
      <c r="I88" s="2" t="s">
        <v>2</v>
      </c>
      <c r="J88" s="12">
        <f>0.9456</f>
        <v>0.9456</v>
      </c>
      <c r="K88" s="1"/>
    </row>
    <row r="89" spans="1:16" x14ac:dyDescent="0.25">
      <c r="A89" s="10" t="s">
        <v>4</v>
      </c>
      <c r="B89" s="10" t="s">
        <v>21</v>
      </c>
      <c r="C89" s="10" t="s">
        <v>0</v>
      </c>
      <c r="E89" s="7"/>
      <c r="F89" s="1"/>
      <c r="G89" s="1"/>
      <c r="H89" s="1"/>
      <c r="I89" s="2" t="s">
        <v>38</v>
      </c>
      <c r="J89" s="2">
        <f>(F85*K85)+(F86*K86)</f>
        <v>0.84046477253059371</v>
      </c>
      <c r="K89" s="1"/>
    </row>
    <row r="90" spans="1:16" x14ac:dyDescent="0.25">
      <c r="A90" s="10" t="s">
        <v>4</v>
      </c>
      <c r="B90" s="10" t="s">
        <v>21</v>
      </c>
      <c r="C90" s="10" t="s">
        <v>0</v>
      </c>
      <c r="E90" s="7"/>
      <c r="F90" s="1"/>
      <c r="G90" s="1"/>
      <c r="H90" s="1"/>
      <c r="I90" s="2" t="s">
        <v>9</v>
      </c>
      <c r="J90" s="12">
        <f>J88-J89</f>
        <v>0.10513522746940629</v>
      </c>
      <c r="K90" s="1"/>
    </row>
    <row r="91" spans="1:16" x14ac:dyDescent="0.25">
      <c r="A91" s="15" t="s">
        <v>4</v>
      </c>
      <c r="B91" s="15" t="s">
        <v>21</v>
      </c>
      <c r="C91" s="15" t="s">
        <v>0</v>
      </c>
    </row>
    <row r="92" spans="1:16" x14ac:dyDescent="0.25">
      <c r="A92" s="10" t="s">
        <v>4</v>
      </c>
      <c r="B92" s="10" t="s">
        <v>12</v>
      </c>
      <c r="C92" s="10" t="s">
        <v>0</v>
      </c>
    </row>
    <row r="93" spans="1:16" x14ac:dyDescent="0.25">
      <c r="A93" s="10" t="s">
        <v>4</v>
      </c>
      <c r="B93" s="10" t="s">
        <v>21</v>
      </c>
      <c r="C93" s="10" t="s">
        <v>0</v>
      </c>
    </row>
    <row r="94" spans="1:16" x14ac:dyDescent="0.25">
      <c r="A94" s="10" t="s">
        <v>4</v>
      </c>
      <c r="B94" s="10" t="s">
        <v>21</v>
      </c>
      <c r="C94" s="10" t="s">
        <v>1</v>
      </c>
    </row>
    <row r="97" spans="1:14" ht="15.75" thickBot="1" x14ac:dyDescent="0.3">
      <c r="A97" s="14" t="s">
        <v>3</v>
      </c>
      <c r="B97" s="14" t="s">
        <v>27</v>
      </c>
      <c r="C97" s="14" t="s">
        <v>30</v>
      </c>
    </row>
    <row r="98" spans="1:14" x14ac:dyDescent="0.25">
      <c r="A98" s="10" t="s">
        <v>4</v>
      </c>
      <c r="B98" s="10" t="s">
        <v>12</v>
      </c>
      <c r="C98" s="10" t="s">
        <v>0</v>
      </c>
      <c r="E98" s="8" t="s">
        <v>27</v>
      </c>
      <c r="F98" s="4" t="s">
        <v>5</v>
      </c>
      <c r="G98" s="4" t="s">
        <v>0</v>
      </c>
      <c r="H98" s="4" t="s">
        <v>1</v>
      </c>
      <c r="I98" s="13" t="s">
        <v>31</v>
      </c>
      <c r="J98" s="13" t="s">
        <v>32</v>
      </c>
      <c r="K98" s="4" t="s">
        <v>2</v>
      </c>
    </row>
    <row r="99" spans="1:14" x14ac:dyDescent="0.25">
      <c r="A99" s="10" t="s">
        <v>4</v>
      </c>
      <c r="B99" s="10" t="s">
        <v>12</v>
      </c>
      <c r="C99" s="10" t="s">
        <v>1</v>
      </c>
      <c r="E99" s="7" t="s">
        <v>12</v>
      </c>
      <c r="F99" s="1">
        <f>11/11</f>
        <v>1</v>
      </c>
      <c r="G99" s="1">
        <v>7</v>
      </c>
      <c r="H99" s="1">
        <v>4</v>
      </c>
      <c r="I99" s="1">
        <f>7/11</f>
        <v>0.63636363636363635</v>
      </c>
      <c r="J99" s="1">
        <f>4/11</f>
        <v>0.36363636363636365</v>
      </c>
      <c r="K99" s="1">
        <f>-I99*LOG(I99,2) - J99*LOG(J99,2)</f>
        <v>0.94566030460064021</v>
      </c>
    </row>
    <row r="100" spans="1:14" x14ac:dyDescent="0.25">
      <c r="A100" s="10" t="s">
        <v>4</v>
      </c>
      <c r="B100" s="10" t="s">
        <v>12</v>
      </c>
      <c r="C100" s="10" t="s">
        <v>1</v>
      </c>
      <c r="E100" s="7"/>
      <c r="F100" s="1"/>
      <c r="G100" s="1"/>
      <c r="H100" s="1"/>
      <c r="I100" s="1"/>
      <c r="J100" s="1"/>
      <c r="K100" s="1"/>
      <c r="M100" s="47" t="s">
        <v>44</v>
      </c>
      <c r="N100" s="48"/>
    </row>
    <row r="101" spans="1:14" x14ac:dyDescent="0.25">
      <c r="A101" s="10" t="s">
        <v>4</v>
      </c>
      <c r="B101" s="10" t="s">
        <v>12</v>
      </c>
      <c r="C101" s="10" t="s">
        <v>1</v>
      </c>
      <c r="E101" s="7"/>
      <c r="F101" s="1"/>
      <c r="G101" s="1"/>
      <c r="H101" s="1"/>
      <c r="I101" s="1"/>
      <c r="J101" s="1"/>
      <c r="K101" s="1"/>
      <c r="M101" s="10" t="s">
        <v>10</v>
      </c>
      <c r="N101" s="23">
        <f>J45-J46</f>
        <v>0.10513522746940629</v>
      </c>
    </row>
    <row r="102" spans="1:14" x14ac:dyDescent="0.25">
      <c r="A102" s="10" t="s">
        <v>4</v>
      </c>
      <c r="B102" s="10" t="s">
        <v>12</v>
      </c>
      <c r="C102" s="10" t="s">
        <v>0</v>
      </c>
      <c r="E102" s="7"/>
      <c r="F102" s="1"/>
      <c r="G102" s="1"/>
      <c r="H102" s="1"/>
      <c r="I102" s="2" t="s">
        <v>2</v>
      </c>
      <c r="J102" s="12">
        <f>0.9456</f>
        <v>0.9456</v>
      </c>
      <c r="K102" s="1"/>
      <c r="M102" s="10" t="s">
        <v>13</v>
      </c>
      <c r="N102" s="23">
        <f>J29-J30</f>
        <v>0.17610968666271321</v>
      </c>
    </row>
    <row r="103" spans="1:14" x14ac:dyDescent="0.25">
      <c r="A103" s="10" t="s">
        <v>4</v>
      </c>
      <c r="B103" s="10" t="s">
        <v>12</v>
      </c>
      <c r="C103" s="10" t="s">
        <v>0</v>
      </c>
      <c r="E103" s="7"/>
      <c r="F103" s="1"/>
      <c r="G103" s="1"/>
      <c r="H103" s="1"/>
      <c r="I103" s="2" t="s">
        <v>39</v>
      </c>
      <c r="J103" s="2">
        <f>(F99*K99)</f>
        <v>0.94566030460064021</v>
      </c>
      <c r="K103" s="1"/>
      <c r="M103" s="11" t="s">
        <v>16</v>
      </c>
      <c r="N103" s="22">
        <f>J60-J61</f>
        <v>0.19426704486450852</v>
      </c>
    </row>
    <row r="104" spans="1:14" x14ac:dyDescent="0.25">
      <c r="A104" s="10" t="s">
        <v>4</v>
      </c>
      <c r="B104" s="10" t="s">
        <v>12</v>
      </c>
      <c r="C104" s="10" t="s">
        <v>0</v>
      </c>
      <c r="E104" s="7"/>
      <c r="F104" s="1"/>
      <c r="G104" s="1"/>
      <c r="H104" s="1"/>
      <c r="I104" s="2" t="s">
        <v>9</v>
      </c>
      <c r="J104" s="12">
        <f>J102-J103</f>
        <v>-6.0304600640215256E-5</v>
      </c>
      <c r="K104" s="1"/>
      <c r="M104" s="10" t="s">
        <v>25</v>
      </c>
      <c r="N104" s="10">
        <v>1E-3</v>
      </c>
    </row>
    <row r="105" spans="1:14" x14ac:dyDescent="0.25">
      <c r="A105" s="15" t="s">
        <v>4</v>
      </c>
      <c r="B105" s="15" t="s">
        <v>12</v>
      </c>
      <c r="C105" s="15" t="s">
        <v>0</v>
      </c>
      <c r="M105" s="10" t="s">
        <v>26</v>
      </c>
      <c r="N105" s="23">
        <f>J88-J89</f>
        <v>0.10513522746940629</v>
      </c>
    </row>
    <row r="106" spans="1:14" x14ac:dyDescent="0.25">
      <c r="A106" s="10" t="s">
        <v>4</v>
      </c>
      <c r="B106" s="10" t="s">
        <v>12</v>
      </c>
      <c r="C106" s="10" t="s">
        <v>0</v>
      </c>
      <c r="M106" s="10" t="s">
        <v>27</v>
      </c>
      <c r="N106" s="23">
        <f>J102-J103</f>
        <v>-6.0304600640215256E-5</v>
      </c>
    </row>
    <row r="107" spans="1:14" x14ac:dyDescent="0.25">
      <c r="A107" s="10" t="s">
        <v>4</v>
      </c>
      <c r="B107" s="10" t="s">
        <v>12</v>
      </c>
      <c r="C107" s="10" t="s">
        <v>0</v>
      </c>
    </row>
    <row r="108" spans="1:14" x14ac:dyDescent="0.25">
      <c r="A108" s="10" t="s">
        <v>4</v>
      </c>
      <c r="B108" s="10" t="s">
        <v>12</v>
      </c>
      <c r="C108" s="10" t="s">
        <v>1</v>
      </c>
    </row>
    <row r="110" spans="1:1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4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</row>
    <row r="112" spans="1:14" x14ac:dyDescent="0.25">
      <c r="A112" s="20" t="s">
        <v>4</v>
      </c>
      <c r="B112" s="20" t="s">
        <v>45</v>
      </c>
    </row>
    <row r="114" spans="1:11" x14ac:dyDescent="0.25">
      <c r="A114" s="14" t="s">
        <v>3</v>
      </c>
      <c r="B114" s="14" t="s">
        <v>16</v>
      </c>
      <c r="C114" s="14" t="s">
        <v>30</v>
      </c>
      <c r="D114" s="9"/>
    </row>
    <row r="115" spans="1:11" ht="15.75" thickBot="1" x14ac:dyDescent="0.3">
      <c r="A115" s="10" t="s">
        <v>4</v>
      </c>
      <c r="B115" s="10" t="s">
        <v>18</v>
      </c>
      <c r="C115" s="10" t="s">
        <v>0</v>
      </c>
      <c r="E115" s="3"/>
      <c r="F115" s="3"/>
      <c r="G115" s="3"/>
      <c r="H115" s="3"/>
      <c r="I115" s="16"/>
      <c r="J115" s="16"/>
      <c r="K115" s="3"/>
    </row>
    <row r="116" spans="1:11" x14ac:dyDescent="0.25">
      <c r="A116" s="17" t="s">
        <v>4</v>
      </c>
      <c r="B116" s="17" t="s">
        <v>19</v>
      </c>
      <c r="C116" s="17" t="s">
        <v>1</v>
      </c>
      <c r="E116" s="8" t="s">
        <v>16</v>
      </c>
      <c r="F116" s="4" t="s">
        <v>5</v>
      </c>
      <c r="G116" s="4" t="s">
        <v>0</v>
      </c>
      <c r="H116" s="4" t="s">
        <v>1</v>
      </c>
      <c r="I116" s="13" t="s">
        <v>31</v>
      </c>
      <c r="J116" s="13" t="s">
        <v>32</v>
      </c>
      <c r="K116" s="4" t="s">
        <v>2</v>
      </c>
    </row>
    <row r="117" spans="1:11" x14ac:dyDescent="0.25">
      <c r="A117" s="10" t="s">
        <v>4</v>
      </c>
      <c r="B117" s="10" t="s">
        <v>18</v>
      </c>
      <c r="C117" s="10" t="s">
        <v>1</v>
      </c>
      <c r="E117" s="7" t="s">
        <v>18</v>
      </c>
      <c r="F117" s="1">
        <f>14/14</f>
        <v>1</v>
      </c>
      <c r="G117" s="1">
        <v>7</v>
      </c>
      <c r="H117" s="1">
        <v>7</v>
      </c>
      <c r="I117" s="1">
        <f>7/14</f>
        <v>0.5</v>
      </c>
      <c r="J117" s="1">
        <f>7/14</f>
        <v>0.5</v>
      </c>
      <c r="K117" s="1">
        <f>-I117*LOG(I117,2) - J117*LOG(J117,2)</f>
        <v>1</v>
      </c>
    </row>
    <row r="118" spans="1:11" x14ac:dyDescent="0.25">
      <c r="A118" s="10" t="s">
        <v>7</v>
      </c>
      <c r="B118" s="10" t="s">
        <v>18</v>
      </c>
      <c r="C118" s="10" t="s">
        <v>1</v>
      </c>
      <c r="E118" s="7"/>
      <c r="F118" s="1"/>
      <c r="G118" s="1"/>
      <c r="H118" s="1"/>
      <c r="I118" s="1"/>
      <c r="J118" s="1"/>
      <c r="K118" s="1"/>
    </row>
    <row r="119" spans="1:11" x14ac:dyDescent="0.25">
      <c r="A119" s="17" t="s">
        <v>7</v>
      </c>
      <c r="B119" s="17" t="s">
        <v>17</v>
      </c>
      <c r="C119" s="17" t="s">
        <v>1</v>
      </c>
      <c r="E119" s="7"/>
      <c r="F119" s="1"/>
      <c r="G119" s="1"/>
      <c r="H119" s="1"/>
      <c r="I119" s="1"/>
      <c r="J119" s="1"/>
      <c r="K119" s="1"/>
    </row>
    <row r="120" spans="1:11" x14ac:dyDescent="0.25">
      <c r="A120" s="10" t="s">
        <v>7</v>
      </c>
      <c r="B120" s="10" t="s">
        <v>18</v>
      </c>
      <c r="C120" s="10" t="s">
        <v>1</v>
      </c>
      <c r="E120" s="7"/>
      <c r="F120" s="1"/>
      <c r="G120" s="1"/>
      <c r="H120" s="1"/>
      <c r="I120" s="2" t="s">
        <v>2</v>
      </c>
      <c r="J120" s="12">
        <f>1</f>
        <v>1</v>
      </c>
      <c r="K120" s="1"/>
    </row>
    <row r="121" spans="1:11" x14ac:dyDescent="0.25">
      <c r="A121" s="15" t="s">
        <v>6</v>
      </c>
      <c r="B121" s="15" t="s">
        <v>18</v>
      </c>
      <c r="C121" s="15" t="s">
        <v>1</v>
      </c>
      <c r="E121" s="7"/>
      <c r="F121" s="1"/>
      <c r="G121" s="1"/>
      <c r="H121" s="1"/>
      <c r="I121" s="2" t="s">
        <v>36</v>
      </c>
      <c r="J121" s="2">
        <f>(F117*K117)</f>
        <v>1</v>
      </c>
      <c r="K121" s="1"/>
    </row>
    <row r="122" spans="1:11" x14ac:dyDescent="0.25">
      <c r="A122" s="15" t="s">
        <v>4</v>
      </c>
      <c r="B122" s="15" t="s">
        <v>18</v>
      </c>
      <c r="C122" s="10" t="s">
        <v>1</v>
      </c>
      <c r="E122" s="7"/>
      <c r="F122" s="1"/>
      <c r="G122" s="1"/>
      <c r="H122" s="1"/>
      <c r="I122" s="2" t="s">
        <v>9</v>
      </c>
      <c r="J122" s="12">
        <f>J120-J121</f>
        <v>0</v>
      </c>
      <c r="K122" s="1"/>
    </row>
    <row r="123" spans="1:11" x14ac:dyDescent="0.25">
      <c r="A123" s="15" t="s">
        <v>4</v>
      </c>
      <c r="B123" s="15" t="s">
        <v>18</v>
      </c>
      <c r="C123" s="10" t="s">
        <v>0</v>
      </c>
    </row>
    <row r="124" spans="1:11" x14ac:dyDescent="0.25">
      <c r="A124" s="15" t="s">
        <v>4</v>
      </c>
      <c r="B124" s="15" t="s">
        <v>18</v>
      </c>
      <c r="C124" s="10" t="s">
        <v>0</v>
      </c>
    </row>
    <row r="125" spans="1:11" x14ac:dyDescent="0.25">
      <c r="A125" s="15" t="s">
        <v>4</v>
      </c>
      <c r="B125" s="15" t="s">
        <v>18</v>
      </c>
      <c r="C125" s="10" t="s">
        <v>0</v>
      </c>
    </row>
    <row r="126" spans="1:11" x14ac:dyDescent="0.25">
      <c r="A126" s="15" t="s">
        <v>7</v>
      </c>
      <c r="B126" s="15" t="s">
        <v>18</v>
      </c>
      <c r="C126" s="10" t="s">
        <v>1</v>
      </c>
    </row>
    <row r="127" spans="1:11" x14ac:dyDescent="0.25">
      <c r="A127" s="15" t="s">
        <v>4</v>
      </c>
      <c r="B127" s="15" t="s">
        <v>18</v>
      </c>
      <c r="C127" s="10" t="s">
        <v>0</v>
      </c>
    </row>
    <row r="128" spans="1:11" x14ac:dyDescent="0.25">
      <c r="A128" s="17" t="s">
        <v>6</v>
      </c>
      <c r="B128" s="17" t="s">
        <v>19</v>
      </c>
      <c r="C128" s="17" t="s">
        <v>1</v>
      </c>
    </row>
    <row r="129" spans="1:11" x14ac:dyDescent="0.25">
      <c r="A129" s="15" t="s">
        <v>4</v>
      </c>
      <c r="B129" s="15" t="s">
        <v>18</v>
      </c>
      <c r="C129" s="10" t="s">
        <v>0</v>
      </c>
    </row>
    <row r="130" spans="1:11" x14ac:dyDescent="0.25">
      <c r="A130" s="17" t="s">
        <v>4</v>
      </c>
      <c r="B130" s="17" t="s">
        <v>17</v>
      </c>
      <c r="C130" s="17" t="s">
        <v>0</v>
      </c>
    </row>
    <row r="131" spans="1:11" x14ac:dyDescent="0.25">
      <c r="A131" s="15" t="s">
        <v>4</v>
      </c>
      <c r="B131" s="15" t="s">
        <v>18</v>
      </c>
      <c r="C131" s="10" t="s">
        <v>1</v>
      </c>
    </row>
    <row r="132" spans="1:11" x14ac:dyDescent="0.25">
      <c r="A132" s="15" t="s">
        <v>6</v>
      </c>
      <c r="B132" s="15" t="s">
        <v>18</v>
      </c>
      <c r="C132" s="15" t="s">
        <v>0</v>
      </c>
    </row>
    <row r="135" spans="1:11" x14ac:dyDescent="0.25">
      <c r="A135" s="5" t="s">
        <v>42</v>
      </c>
      <c r="B135" s="5">
        <f>-7/14*LOG(7/14,2)-7/14*LOG(7/14,2)</f>
        <v>1</v>
      </c>
    </row>
    <row r="138" spans="1:11" x14ac:dyDescent="0.25">
      <c r="A138" s="14" t="s">
        <v>3</v>
      </c>
      <c r="B138" s="14" t="s">
        <v>10</v>
      </c>
      <c r="C138" s="14" t="s">
        <v>30</v>
      </c>
    </row>
    <row r="139" spans="1:11" x14ac:dyDescent="0.25">
      <c r="A139" s="10" t="s">
        <v>4</v>
      </c>
      <c r="B139" s="10" t="s">
        <v>11</v>
      </c>
      <c r="C139" s="10" t="s">
        <v>0</v>
      </c>
    </row>
    <row r="140" spans="1:11" ht="15.75" thickBot="1" x14ac:dyDescent="0.3">
      <c r="A140" s="18" t="s">
        <v>4</v>
      </c>
      <c r="B140" s="18" t="s">
        <v>12</v>
      </c>
      <c r="C140" s="18" t="s">
        <v>1</v>
      </c>
    </row>
    <row r="141" spans="1:11" x14ac:dyDescent="0.25">
      <c r="A141" s="10" t="s">
        <v>4</v>
      </c>
      <c r="B141" s="10" t="s">
        <v>11</v>
      </c>
      <c r="C141" s="10" t="s">
        <v>1</v>
      </c>
      <c r="E141" s="8" t="s">
        <v>10</v>
      </c>
      <c r="F141" s="4" t="s">
        <v>5</v>
      </c>
      <c r="G141" s="4" t="s">
        <v>0</v>
      </c>
      <c r="H141" s="4" t="s">
        <v>1</v>
      </c>
      <c r="I141" s="13" t="s">
        <v>31</v>
      </c>
      <c r="J141" s="13" t="s">
        <v>32</v>
      </c>
      <c r="K141" s="4" t="s">
        <v>2</v>
      </c>
    </row>
    <row r="142" spans="1:11" x14ac:dyDescent="0.25">
      <c r="A142" s="10" t="s">
        <v>7</v>
      </c>
      <c r="B142" s="10" t="s">
        <v>11</v>
      </c>
      <c r="C142" s="10" t="s">
        <v>1</v>
      </c>
      <c r="E142" s="7" t="s">
        <v>11</v>
      </c>
      <c r="F142" s="1">
        <f>10/14</f>
        <v>0.7142857142857143</v>
      </c>
      <c r="G142" s="1">
        <v>6</v>
      </c>
      <c r="H142" s="1">
        <v>4</v>
      </c>
      <c r="I142" s="1">
        <f>6/10</f>
        <v>0.6</v>
      </c>
      <c r="J142" s="1">
        <f>4/10</f>
        <v>0.4</v>
      </c>
      <c r="K142" s="1">
        <f>-I142*LOG(I142,2) - J142*LOG(J142,2)</f>
        <v>0.97095059445466858</v>
      </c>
    </row>
    <row r="143" spans="1:11" x14ac:dyDescent="0.25">
      <c r="A143" s="18" t="s">
        <v>7</v>
      </c>
      <c r="B143" s="18" t="s">
        <v>11</v>
      </c>
      <c r="C143" s="18" t="s">
        <v>1</v>
      </c>
      <c r="E143" s="7" t="s">
        <v>12</v>
      </c>
      <c r="F143" s="1">
        <f>3/14</f>
        <v>0.21428571428571427</v>
      </c>
      <c r="G143" s="1">
        <v>1</v>
      </c>
      <c r="H143" s="1">
        <v>2</v>
      </c>
      <c r="I143" s="1">
        <f>1/3</f>
        <v>0.33333333333333331</v>
      </c>
      <c r="J143" s="1">
        <f>2/3</f>
        <v>0.66666666666666663</v>
      </c>
      <c r="K143" s="1">
        <f>-I143*LOG(I143,2) - J143*LOG(J143,2)</f>
        <v>0.91829583405448956</v>
      </c>
    </row>
    <row r="144" spans="1:11" x14ac:dyDescent="0.25">
      <c r="A144" s="10" t="s">
        <v>7</v>
      </c>
      <c r="B144" s="10" t="s">
        <v>11</v>
      </c>
      <c r="C144" s="10" t="s">
        <v>1</v>
      </c>
      <c r="E144" s="7" t="s">
        <v>34</v>
      </c>
      <c r="F144" s="1">
        <f>1/14</f>
        <v>7.1428571428571425E-2</v>
      </c>
      <c r="G144" s="1">
        <v>0</v>
      </c>
      <c r="H144" s="1">
        <v>1</v>
      </c>
      <c r="I144" s="1"/>
      <c r="J144" s="1"/>
      <c r="K144" s="1">
        <v>0</v>
      </c>
    </row>
    <row r="145" spans="1:11" x14ac:dyDescent="0.25">
      <c r="A145" s="15" t="s">
        <v>6</v>
      </c>
      <c r="B145" s="15" t="s">
        <v>12</v>
      </c>
      <c r="C145" s="15" t="s">
        <v>1</v>
      </c>
      <c r="E145" s="7"/>
      <c r="F145" s="1"/>
      <c r="G145" s="1"/>
      <c r="H145" s="1"/>
      <c r="I145" s="2" t="s">
        <v>2</v>
      </c>
      <c r="J145" s="12">
        <f>1</f>
        <v>1</v>
      </c>
      <c r="K145" s="1"/>
    </row>
    <row r="146" spans="1:11" x14ac:dyDescent="0.25">
      <c r="A146" s="10" t="s">
        <v>4</v>
      </c>
      <c r="B146" s="10" t="s">
        <v>12</v>
      </c>
      <c r="C146" s="10" t="s">
        <v>1</v>
      </c>
      <c r="E146" s="7"/>
      <c r="F146" s="1"/>
      <c r="G146" s="1"/>
      <c r="H146" s="1"/>
      <c r="I146" s="2" t="s">
        <v>37</v>
      </c>
      <c r="J146" s="2">
        <f>(F142*K142)+(F143*K143)</f>
        <v>0.89031381762215389</v>
      </c>
      <c r="K146" s="1"/>
    </row>
    <row r="147" spans="1:11" x14ac:dyDescent="0.25">
      <c r="A147" s="10" t="s">
        <v>4</v>
      </c>
      <c r="B147" s="10" t="s">
        <v>11</v>
      </c>
      <c r="C147" s="10" t="s">
        <v>0</v>
      </c>
      <c r="E147" s="7"/>
      <c r="F147" s="1"/>
      <c r="G147" s="1"/>
      <c r="H147" s="1"/>
      <c r="I147" s="2" t="s">
        <v>9</v>
      </c>
      <c r="J147" s="2">
        <f>J145-J146</f>
        <v>0.10968618237784611</v>
      </c>
      <c r="K147" s="1"/>
    </row>
    <row r="148" spans="1:11" x14ac:dyDescent="0.25">
      <c r="A148" s="10" t="s">
        <v>4</v>
      </c>
      <c r="B148" s="10" t="s">
        <v>11</v>
      </c>
      <c r="C148" s="10" t="s">
        <v>0</v>
      </c>
    </row>
    <row r="149" spans="1:11" x14ac:dyDescent="0.25">
      <c r="A149" s="10" t="s">
        <v>4</v>
      </c>
      <c r="B149" s="10" t="s">
        <v>11</v>
      </c>
      <c r="C149" s="10" t="s">
        <v>0</v>
      </c>
    </row>
    <row r="150" spans="1:11" x14ac:dyDescent="0.25">
      <c r="A150" s="10" t="s">
        <v>7</v>
      </c>
      <c r="B150" s="10" t="s">
        <v>34</v>
      </c>
      <c r="C150" s="10" t="s">
        <v>1</v>
      </c>
    </row>
    <row r="151" spans="1:11" x14ac:dyDescent="0.25">
      <c r="A151" s="10" t="s">
        <v>4</v>
      </c>
      <c r="B151" s="10" t="s">
        <v>11</v>
      </c>
      <c r="C151" s="10" t="s">
        <v>0</v>
      </c>
    </row>
    <row r="152" spans="1:11" x14ac:dyDescent="0.25">
      <c r="A152" s="18" t="s">
        <v>6</v>
      </c>
      <c r="B152" s="18" t="s">
        <v>11</v>
      </c>
      <c r="C152" s="18" t="s">
        <v>1</v>
      </c>
    </row>
    <row r="153" spans="1:11" x14ac:dyDescent="0.25">
      <c r="A153" s="10" t="s">
        <v>4</v>
      </c>
      <c r="B153" s="10" t="s">
        <v>12</v>
      </c>
      <c r="C153" s="10" t="s">
        <v>0</v>
      </c>
    </row>
    <row r="154" spans="1:11" x14ac:dyDescent="0.25">
      <c r="A154" s="18" t="s">
        <v>4</v>
      </c>
      <c r="B154" s="18" t="s">
        <v>11</v>
      </c>
      <c r="C154" s="18" t="s">
        <v>0</v>
      </c>
    </row>
    <row r="155" spans="1:11" x14ac:dyDescent="0.25">
      <c r="A155" s="10" t="s">
        <v>4</v>
      </c>
      <c r="B155" s="10" t="s">
        <v>11</v>
      </c>
      <c r="C155" s="10" t="s">
        <v>1</v>
      </c>
    </row>
    <row r="156" spans="1:11" x14ac:dyDescent="0.25">
      <c r="A156" s="15" t="s">
        <v>6</v>
      </c>
      <c r="B156" s="15" t="s">
        <v>11</v>
      </c>
      <c r="C156" s="15" t="s">
        <v>0</v>
      </c>
    </row>
    <row r="159" spans="1:11" x14ac:dyDescent="0.25">
      <c r="A159" s="14" t="s">
        <v>3</v>
      </c>
      <c r="B159" s="14" t="s">
        <v>13</v>
      </c>
      <c r="C159" s="14" t="s">
        <v>30</v>
      </c>
    </row>
    <row r="160" spans="1:11" x14ac:dyDescent="0.25">
      <c r="A160" s="10" t="s">
        <v>4</v>
      </c>
      <c r="B160" s="10" t="s">
        <v>14</v>
      </c>
      <c r="C160" s="10" t="s">
        <v>0</v>
      </c>
    </row>
    <row r="161" spans="1:11" ht="15.75" thickBot="1" x14ac:dyDescent="0.3">
      <c r="A161" s="18" t="s">
        <v>4</v>
      </c>
      <c r="B161" s="18" t="s">
        <v>15</v>
      </c>
      <c r="C161" s="18" t="s">
        <v>1</v>
      </c>
    </row>
    <row r="162" spans="1:11" x14ac:dyDescent="0.25">
      <c r="A162" s="10" t="s">
        <v>4</v>
      </c>
      <c r="B162" s="10" t="s">
        <v>15</v>
      </c>
      <c r="C162" s="10" t="s">
        <v>1</v>
      </c>
      <c r="E162" s="8" t="s">
        <v>13</v>
      </c>
      <c r="F162" s="4" t="s">
        <v>5</v>
      </c>
      <c r="G162" s="4" t="s">
        <v>0</v>
      </c>
      <c r="H162" s="4" t="s">
        <v>1</v>
      </c>
      <c r="I162" s="13" t="s">
        <v>31</v>
      </c>
      <c r="J162" s="13" t="s">
        <v>32</v>
      </c>
      <c r="K162" s="4" t="s">
        <v>2</v>
      </c>
    </row>
    <row r="163" spans="1:11" x14ac:dyDescent="0.25">
      <c r="A163" s="10" t="s">
        <v>7</v>
      </c>
      <c r="B163" s="10" t="s">
        <v>15</v>
      </c>
      <c r="C163" s="10" t="s">
        <v>1</v>
      </c>
      <c r="E163" s="7" t="s">
        <v>14</v>
      </c>
      <c r="F163" s="1">
        <f>7/14</f>
        <v>0.5</v>
      </c>
      <c r="G163" s="1">
        <v>4</v>
      </c>
      <c r="H163" s="1">
        <v>3</v>
      </c>
      <c r="I163" s="1">
        <f>4/7</f>
        <v>0.5714285714285714</v>
      </c>
      <c r="J163" s="1">
        <f>3/7</f>
        <v>0.42857142857142855</v>
      </c>
      <c r="K163" s="1">
        <f>-I163*LOG(I163,2) - J163*LOG(J163,2)</f>
        <v>0.98522813603425163</v>
      </c>
    </row>
    <row r="164" spans="1:11" x14ac:dyDescent="0.25">
      <c r="A164" s="18" t="s">
        <v>7</v>
      </c>
      <c r="B164" s="18" t="s">
        <v>14</v>
      </c>
      <c r="C164" s="18" t="s">
        <v>1</v>
      </c>
      <c r="E164" s="7" t="s">
        <v>15</v>
      </c>
      <c r="F164" s="1">
        <f>6/14</f>
        <v>0.42857142857142855</v>
      </c>
      <c r="G164" s="1">
        <v>2</v>
      </c>
      <c r="H164" s="1">
        <v>4</v>
      </c>
      <c r="I164" s="1">
        <f>2/6</f>
        <v>0.33333333333333331</v>
      </c>
      <c r="J164" s="1">
        <f>4/6</f>
        <v>0.66666666666666663</v>
      </c>
      <c r="K164" s="1">
        <f>-I164*LOG(I164,2) - J164*LOG(J164,2)</f>
        <v>0.91829583405448956</v>
      </c>
    </row>
    <row r="165" spans="1:11" x14ac:dyDescent="0.25">
      <c r="A165" s="10" t="s">
        <v>7</v>
      </c>
      <c r="B165" s="10" t="s">
        <v>15</v>
      </c>
      <c r="C165" s="10" t="s">
        <v>1</v>
      </c>
      <c r="E165" s="7" t="s">
        <v>28</v>
      </c>
      <c r="F165" s="1">
        <f>1/14</f>
        <v>7.1428571428571425E-2</v>
      </c>
      <c r="G165" s="1">
        <v>1</v>
      </c>
      <c r="H165" s="1">
        <v>0</v>
      </c>
      <c r="I165" s="1"/>
      <c r="J165" s="1"/>
      <c r="K165" s="1">
        <v>0</v>
      </c>
    </row>
    <row r="166" spans="1:11" x14ac:dyDescent="0.25">
      <c r="A166" s="15" t="s">
        <v>6</v>
      </c>
      <c r="B166" s="15" t="s">
        <v>14</v>
      </c>
      <c r="C166" s="15" t="s">
        <v>1</v>
      </c>
      <c r="E166" s="7"/>
      <c r="F166" s="1"/>
      <c r="G166" s="1"/>
      <c r="H166" s="1"/>
      <c r="I166" s="2" t="s">
        <v>2</v>
      </c>
      <c r="J166" s="12">
        <f>1</f>
        <v>1</v>
      </c>
      <c r="K166" s="1"/>
    </row>
    <row r="167" spans="1:11" x14ac:dyDescent="0.25">
      <c r="A167" s="10" t="s">
        <v>4</v>
      </c>
      <c r="B167" s="10" t="s">
        <v>14</v>
      </c>
      <c r="C167" s="10" t="s">
        <v>1</v>
      </c>
      <c r="E167" s="7"/>
      <c r="F167" s="1"/>
      <c r="G167" s="1"/>
      <c r="H167" s="1"/>
      <c r="I167" s="2" t="s">
        <v>40</v>
      </c>
      <c r="J167" s="2">
        <f>(F163*K163)+(F164*K164)</f>
        <v>0.88616942546904987</v>
      </c>
      <c r="K167" s="1"/>
    </row>
    <row r="168" spans="1:11" x14ac:dyDescent="0.25">
      <c r="A168" s="10" t="s">
        <v>4</v>
      </c>
      <c r="B168" s="10" t="s">
        <v>14</v>
      </c>
      <c r="C168" s="10" t="s">
        <v>0</v>
      </c>
      <c r="E168" s="7"/>
      <c r="F168" s="1"/>
      <c r="G168" s="1"/>
      <c r="H168" s="1"/>
      <c r="I168" s="2" t="s">
        <v>9</v>
      </c>
      <c r="J168" s="2">
        <f>J166-J167</f>
        <v>0.11383057453095013</v>
      </c>
      <c r="K168" s="1"/>
    </row>
    <row r="169" spans="1:11" x14ac:dyDescent="0.25">
      <c r="A169" s="10" t="s">
        <v>4</v>
      </c>
      <c r="B169" s="10" t="s">
        <v>14</v>
      </c>
      <c r="C169" s="10" t="s">
        <v>0</v>
      </c>
    </row>
    <row r="170" spans="1:11" x14ac:dyDescent="0.25">
      <c r="A170" s="10" t="s">
        <v>4</v>
      </c>
      <c r="B170" s="10" t="s">
        <v>15</v>
      </c>
      <c r="C170" s="10" t="s">
        <v>0</v>
      </c>
    </row>
    <row r="171" spans="1:11" x14ac:dyDescent="0.25">
      <c r="A171" s="10" t="s">
        <v>7</v>
      </c>
      <c r="B171" s="10" t="s">
        <v>14</v>
      </c>
      <c r="C171" s="10" t="s">
        <v>1</v>
      </c>
    </row>
    <row r="172" spans="1:11" x14ac:dyDescent="0.25">
      <c r="A172" s="10" t="s">
        <v>4</v>
      </c>
      <c r="B172" s="10" t="s">
        <v>28</v>
      </c>
      <c r="C172" s="10" t="s">
        <v>0</v>
      </c>
    </row>
    <row r="173" spans="1:11" x14ac:dyDescent="0.25">
      <c r="A173" s="18" t="s">
        <v>6</v>
      </c>
      <c r="B173" s="18" t="s">
        <v>15</v>
      </c>
      <c r="C173" s="18" t="s">
        <v>1</v>
      </c>
    </row>
    <row r="174" spans="1:11" x14ac:dyDescent="0.25">
      <c r="A174" s="10" t="s">
        <v>4</v>
      </c>
      <c r="B174" s="10" t="s">
        <v>15</v>
      </c>
      <c r="C174" s="10" t="s">
        <v>0</v>
      </c>
    </row>
    <row r="175" spans="1:11" x14ac:dyDescent="0.25">
      <c r="A175" s="18" t="s">
        <v>4</v>
      </c>
      <c r="B175" s="18" t="s">
        <v>14</v>
      </c>
      <c r="C175" s="18" t="s">
        <v>0</v>
      </c>
    </row>
    <row r="176" spans="1:11" x14ac:dyDescent="0.25">
      <c r="A176" s="10" t="s">
        <v>4</v>
      </c>
      <c r="B176" s="10" t="s">
        <v>15</v>
      </c>
      <c r="C176" s="10" t="s">
        <v>1</v>
      </c>
    </row>
    <row r="177" spans="1:11" x14ac:dyDescent="0.25">
      <c r="A177" s="15" t="s">
        <v>6</v>
      </c>
      <c r="B177" s="15" t="s">
        <v>14</v>
      </c>
      <c r="C177" s="15" t="s">
        <v>0</v>
      </c>
    </row>
    <row r="181" spans="1:11" x14ac:dyDescent="0.25">
      <c r="A181" s="14" t="s">
        <v>3</v>
      </c>
      <c r="B181" s="14" t="s">
        <v>23</v>
      </c>
      <c r="C181" s="14" t="s">
        <v>30</v>
      </c>
    </row>
    <row r="182" spans="1:11" ht="15.75" thickBot="1" x14ac:dyDescent="0.3">
      <c r="A182" s="10" t="s">
        <v>4</v>
      </c>
      <c r="B182" s="10" t="s">
        <v>12</v>
      </c>
      <c r="C182" s="10" t="s">
        <v>0</v>
      </c>
    </row>
    <row r="183" spans="1:11" x14ac:dyDescent="0.25">
      <c r="A183" s="18" t="s">
        <v>4</v>
      </c>
      <c r="B183" s="18" t="s">
        <v>12</v>
      </c>
      <c r="C183" s="18" t="s">
        <v>1</v>
      </c>
      <c r="E183" s="8" t="s">
        <v>23</v>
      </c>
      <c r="F183" s="4" t="s">
        <v>5</v>
      </c>
      <c r="G183" s="4" t="s">
        <v>0</v>
      </c>
      <c r="H183" s="4" t="s">
        <v>1</v>
      </c>
      <c r="I183" s="13" t="s">
        <v>31</v>
      </c>
      <c r="J183" s="13" t="s">
        <v>32</v>
      </c>
      <c r="K183" s="4" t="s">
        <v>2</v>
      </c>
    </row>
    <row r="184" spans="1:11" x14ac:dyDescent="0.25">
      <c r="A184" s="10" t="s">
        <v>4</v>
      </c>
      <c r="B184" s="10" t="s">
        <v>12</v>
      </c>
      <c r="C184" s="10" t="s">
        <v>1</v>
      </c>
      <c r="E184" s="7" t="s">
        <v>12</v>
      </c>
      <c r="F184" s="1">
        <f>9/14</f>
        <v>0.6428571428571429</v>
      </c>
      <c r="G184" s="1">
        <v>5</v>
      </c>
      <c r="H184" s="1">
        <v>4</v>
      </c>
      <c r="I184" s="1">
        <f>5/9</f>
        <v>0.55555555555555558</v>
      </c>
      <c r="J184" s="1">
        <f>4/9</f>
        <v>0.44444444444444442</v>
      </c>
      <c r="K184" s="1">
        <f>-I184*LOG(I184,2) - J184*LOG(J184,2)</f>
        <v>0.99107605983822222</v>
      </c>
    </row>
    <row r="185" spans="1:11" x14ac:dyDescent="0.25">
      <c r="A185" s="10" t="s">
        <v>7</v>
      </c>
      <c r="B185" s="10" t="s">
        <v>11</v>
      </c>
      <c r="C185" s="10" t="s">
        <v>1</v>
      </c>
      <c r="E185" s="7" t="s">
        <v>11</v>
      </c>
      <c r="F185" s="1">
        <f>5/14</f>
        <v>0.35714285714285715</v>
      </c>
      <c r="G185" s="1">
        <v>2</v>
      </c>
      <c r="H185" s="1">
        <v>3</v>
      </c>
      <c r="I185" s="1">
        <f>2/5</f>
        <v>0.4</v>
      </c>
      <c r="J185" s="1">
        <f>3/5</f>
        <v>0.6</v>
      </c>
      <c r="K185" s="1">
        <f>-I185*LOG(I185,2) - J185*LOG(J185,2)</f>
        <v>0.97095059445466858</v>
      </c>
    </row>
    <row r="186" spans="1:11" x14ac:dyDescent="0.25">
      <c r="A186" s="18" t="s">
        <v>7</v>
      </c>
      <c r="B186" s="18" t="s">
        <v>11</v>
      </c>
      <c r="C186" s="18" t="s">
        <v>1</v>
      </c>
      <c r="E186" s="7"/>
      <c r="F186" s="1"/>
      <c r="G186" s="1"/>
      <c r="H186" s="1"/>
      <c r="I186" s="1"/>
      <c r="J186" s="1"/>
      <c r="K186" s="1"/>
    </row>
    <row r="187" spans="1:11" x14ac:dyDescent="0.25">
      <c r="A187" s="10" t="s">
        <v>7</v>
      </c>
      <c r="B187" s="10" t="s">
        <v>12</v>
      </c>
      <c r="C187" s="10" t="s">
        <v>1</v>
      </c>
      <c r="E187" s="7"/>
      <c r="F187" s="1"/>
      <c r="G187" s="1"/>
      <c r="H187" s="1"/>
      <c r="I187" s="2" t="s">
        <v>2</v>
      </c>
      <c r="J187" s="12">
        <f>1</f>
        <v>1</v>
      </c>
      <c r="K187" s="1"/>
    </row>
    <row r="188" spans="1:11" x14ac:dyDescent="0.25">
      <c r="A188" s="15" t="s">
        <v>6</v>
      </c>
      <c r="B188" s="15" t="s">
        <v>12</v>
      </c>
      <c r="C188" s="15" t="s">
        <v>1</v>
      </c>
      <c r="E188" s="7"/>
      <c r="F188" s="1"/>
      <c r="G188" s="1"/>
      <c r="H188" s="1"/>
      <c r="I188" s="2" t="s">
        <v>43</v>
      </c>
      <c r="J188" s="2">
        <f>(F184*K184)+(F185*K185)</f>
        <v>0.98388839362981029</v>
      </c>
      <c r="K188" s="1"/>
    </row>
    <row r="189" spans="1:11" x14ac:dyDescent="0.25">
      <c r="A189" s="10" t="s">
        <v>4</v>
      </c>
      <c r="B189" s="10" t="s">
        <v>12</v>
      </c>
      <c r="C189" s="10" t="s">
        <v>1</v>
      </c>
      <c r="E189" s="7"/>
      <c r="F189" s="1"/>
      <c r="G189" s="1"/>
      <c r="H189" s="1"/>
      <c r="I189" s="2" t="s">
        <v>9</v>
      </c>
      <c r="J189" s="2">
        <f>J187-J188</f>
        <v>1.6111606370189713E-2</v>
      </c>
      <c r="K189" s="1"/>
    </row>
    <row r="190" spans="1:11" x14ac:dyDescent="0.25">
      <c r="A190" s="10" t="s">
        <v>4</v>
      </c>
      <c r="B190" s="10" t="s">
        <v>12</v>
      </c>
      <c r="C190" s="10" t="s">
        <v>0</v>
      </c>
    </row>
    <row r="191" spans="1:11" x14ac:dyDescent="0.25">
      <c r="A191" s="10" t="s">
        <v>4</v>
      </c>
      <c r="B191" s="10" t="s">
        <v>12</v>
      </c>
      <c r="C191" s="10" t="s">
        <v>0</v>
      </c>
    </row>
    <row r="192" spans="1:11" x14ac:dyDescent="0.25">
      <c r="A192" s="10" t="s">
        <v>4</v>
      </c>
      <c r="B192" s="10" t="s">
        <v>11</v>
      </c>
      <c r="C192" s="10" t="s">
        <v>0</v>
      </c>
    </row>
    <row r="193" spans="1:11" x14ac:dyDescent="0.25">
      <c r="A193" s="10" t="s">
        <v>7</v>
      </c>
      <c r="B193" s="10" t="s">
        <v>11</v>
      </c>
      <c r="C193" s="10" t="s">
        <v>1</v>
      </c>
    </row>
    <row r="194" spans="1:11" x14ac:dyDescent="0.25">
      <c r="A194" s="10" t="s">
        <v>4</v>
      </c>
      <c r="B194" s="10" t="s">
        <v>12</v>
      </c>
      <c r="C194" s="10" t="s">
        <v>0</v>
      </c>
    </row>
    <row r="195" spans="1:11" x14ac:dyDescent="0.25">
      <c r="A195" s="18" t="s">
        <v>6</v>
      </c>
      <c r="B195" s="18" t="s">
        <v>11</v>
      </c>
      <c r="C195" s="18" t="s">
        <v>1</v>
      </c>
    </row>
    <row r="196" spans="1:11" x14ac:dyDescent="0.25">
      <c r="A196" s="10" t="s">
        <v>4</v>
      </c>
      <c r="B196" s="10" t="s">
        <v>12</v>
      </c>
      <c r="C196" s="10" t="s">
        <v>0</v>
      </c>
    </row>
    <row r="197" spans="1:11" x14ac:dyDescent="0.25">
      <c r="A197" s="18" t="s">
        <v>4</v>
      </c>
      <c r="B197" s="18" t="s">
        <v>11</v>
      </c>
      <c r="C197" s="18" t="s">
        <v>0</v>
      </c>
    </row>
    <row r="198" spans="1:11" x14ac:dyDescent="0.25">
      <c r="A198" s="10" t="s">
        <v>4</v>
      </c>
      <c r="B198" s="10" t="s">
        <v>11</v>
      </c>
      <c r="C198" s="10" t="s">
        <v>1</v>
      </c>
    </row>
    <row r="199" spans="1:11" x14ac:dyDescent="0.25">
      <c r="A199" s="15" t="s">
        <v>6</v>
      </c>
      <c r="B199" s="15" t="s">
        <v>11</v>
      </c>
      <c r="C199" s="15" t="s">
        <v>0</v>
      </c>
    </row>
    <row r="203" spans="1:11" x14ac:dyDescent="0.25">
      <c r="A203" s="14" t="s">
        <v>3</v>
      </c>
      <c r="B203" s="14" t="s">
        <v>20</v>
      </c>
      <c r="C203" s="14" t="s">
        <v>30</v>
      </c>
    </row>
    <row r="204" spans="1:11" ht="15.75" thickBot="1" x14ac:dyDescent="0.3">
      <c r="A204" s="10" t="s">
        <v>4</v>
      </c>
      <c r="B204" s="10" t="s">
        <v>21</v>
      </c>
      <c r="C204" s="10" t="s">
        <v>0</v>
      </c>
    </row>
    <row r="205" spans="1:11" x14ac:dyDescent="0.25">
      <c r="A205" s="18" t="s">
        <v>4</v>
      </c>
      <c r="B205" s="18" t="s">
        <v>12</v>
      </c>
      <c r="C205" s="18" t="s">
        <v>1</v>
      </c>
      <c r="E205" s="8" t="s">
        <v>20</v>
      </c>
      <c r="F205" s="4" t="s">
        <v>5</v>
      </c>
      <c r="G205" s="4" t="s">
        <v>0</v>
      </c>
      <c r="H205" s="4" t="s">
        <v>1</v>
      </c>
      <c r="I205" s="13" t="s">
        <v>31</v>
      </c>
      <c r="J205" s="13" t="s">
        <v>32</v>
      </c>
      <c r="K205" s="4" t="s">
        <v>2</v>
      </c>
    </row>
    <row r="206" spans="1:11" x14ac:dyDescent="0.25">
      <c r="A206" s="10" t="s">
        <v>4</v>
      </c>
      <c r="B206" s="10" t="s">
        <v>12</v>
      </c>
      <c r="C206" s="10" t="s">
        <v>1</v>
      </c>
      <c r="E206" s="7" t="s">
        <v>12</v>
      </c>
      <c r="F206" s="1">
        <f>2/14</f>
        <v>0.14285714285714285</v>
      </c>
      <c r="G206" s="1">
        <v>0</v>
      </c>
      <c r="H206" s="1">
        <v>2</v>
      </c>
      <c r="I206" s="1"/>
      <c r="J206" s="1"/>
      <c r="K206" s="1">
        <f>0</f>
        <v>0</v>
      </c>
    </row>
    <row r="207" spans="1:11" x14ac:dyDescent="0.25">
      <c r="A207" s="10" t="s">
        <v>7</v>
      </c>
      <c r="B207" s="10" t="s">
        <v>21</v>
      </c>
      <c r="C207" s="10" t="s">
        <v>1</v>
      </c>
      <c r="E207" s="7" t="s">
        <v>21</v>
      </c>
      <c r="F207" s="1">
        <f>12/14</f>
        <v>0.8571428571428571</v>
      </c>
      <c r="G207" s="1">
        <v>7</v>
      </c>
      <c r="H207" s="1">
        <v>5</v>
      </c>
      <c r="I207" s="1">
        <f>7/12</f>
        <v>0.58333333333333337</v>
      </c>
      <c r="J207" s="1">
        <f>5/12</f>
        <v>0.41666666666666669</v>
      </c>
      <c r="K207" s="1">
        <f>-I207*LOG(I207,2) - J207*LOG(J207,2)</f>
        <v>0.97986875665115269</v>
      </c>
    </row>
    <row r="208" spans="1:11" x14ac:dyDescent="0.25">
      <c r="A208" s="18" t="s">
        <v>7</v>
      </c>
      <c r="B208" s="18" t="s">
        <v>33</v>
      </c>
      <c r="C208" s="18" t="s">
        <v>1</v>
      </c>
      <c r="E208" s="7"/>
      <c r="F208" s="1"/>
      <c r="G208" s="1"/>
      <c r="H208" s="1"/>
      <c r="I208" s="1"/>
      <c r="J208" s="1"/>
      <c r="K208" s="1"/>
    </row>
    <row r="209" spans="1:11" x14ac:dyDescent="0.25">
      <c r="A209" s="10" t="s">
        <v>7</v>
      </c>
      <c r="B209" s="10" t="s">
        <v>21</v>
      </c>
      <c r="C209" s="10" t="s">
        <v>1</v>
      </c>
      <c r="E209" s="7"/>
      <c r="F209" s="1"/>
      <c r="G209" s="1"/>
      <c r="H209" s="1"/>
      <c r="I209" s="2" t="s">
        <v>2</v>
      </c>
      <c r="J209" s="12">
        <f>1</f>
        <v>1</v>
      </c>
      <c r="K209" s="1"/>
    </row>
    <row r="210" spans="1:11" x14ac:dyDescent="0.25">
      <c r="A210" s="15" t="s">
        <v>6</v>
      </c>
      <c r="B210" s="15" t="s">
        <v>12</v>
      </c>
      <c r="C210" s="15" t="s">
        <v>1</v>
      </c>
      <c r="E210" s="7"/>
      <c r="F210" s="1"/>
      <c r="G210" s="1"/>
      <c r="H210" s="1"/>
      <c r="I210" s="2" t="s">
        <v>38</v>
      </c>
      <c r="J210" s="2">
        <f>(F206*K206)+(F207*K207)</f>
        <v>0.83988750570098802</v>
      </c>
      <c r="K210" s="1"/>
    </row>
    <row r="211" spans="1:11" x14ac:dyDescent="0.25">
      <c r="A211" s="10" t="s">
        <v>4</v>
      </c>
      <c r="B211" s="10" t="s">
        <v>21</v>
      </c>
      <c r="C211" s="10" t="s">
        <v>1</v>
      </c>
      <c r="E211" s="7"/>
      <c r="F211" s="1"/>
      <c r="G211" s="1"/>
      <c r="H211" s="1"/>
      <c r="I211" s="2" t="s">
        <v>9</v>
      </c>
      <c r="J211" s="2">
        <f>J209-J210</f>
        <v>0.16011249429901198</v>
      </c>
      <c r="K211" s="1"/>
    </row>
    <row r="212" spans="1:11" x14ac:dyDescent="0.25">
      <c r="A212" s="10" t="s">
        <v>4</v>
      </c>
      <c r="B212" s="10" t="s">
        <v>21</v>
      </c>
      <c r="C212" s="10" t="s">
        <v>0</v>
      </c>
    </row>
    <row r="213" spans="1:11" x14ac:dyDescent="0.25">
      <c r="A213" s="10" t="s">
        <v>4</v>
      </c>
      <c r="B213" s="10" t="s">
        <v>21</v>
      </c>
      <c r="C213" s="10" t="s">
        <v>0</v>
      </c>
    </row>
    <row r="214" spans="1:11" x14ac:dyDescent="0.25">
      <c r="A214" s="10" t="s">
        <v>4</v>
      </c>
      <c r="B214" s="10" t="s">
        <v>21</v>
      </c>
      <c r="C214" s="10" t="s">
        <v>0</v>
      </c>
    </row>
    <row r="215" spans="1:11" x14ac:dyDescent="0.25">
      <c r="A215" s="10" t="s">
        <v>7</v>
      </c>
      <c r="B215" s="10" t="s">
        <v>21</v>
      </c>
      <c r="C215" s="10" t="s">
        <v>1</v>
      </c>
    </row>
    <row r="216" spans="1:11" x14ac:dyDescent="0.25">
      <c r="A216" s="10" t="s">
        <v>4</v>
      </c>
      <c r="B216" s="10" t="s">
        <v>21</v>
      </c>
      <c r="C216" s="10" t="s">
        <v>0</v>
      </c>
    </row>
    <row r="217" spans="1:11" x14ac:dyDescent="0.25">
      <c r="A217" s="18" t="s">
        <v>6</v>
      </c>
      <c r="B217" s="18" t="s">
        <v>21</v>
      </c>
      <c r="C217" s="18" t="s">
        <v>1</v>
      </c>
    </row>
    <row r="218" spans="1:11" x14ac:dyDescent="0.25">
      <c r="A218" s="10" t="s">
        <v>4</v>
      </c>
      <c r="B218" s="10" t="s">
        <v>21</v>
      </c>
      <c r="C218" s="10" t="s">
        <v>0</v>
      </c>
    </row>
    <row r="219" spans="1:11" x14ac:dyDescent="0.25">
      <c r="A219" s="18" t="s">
        <v>4</v>
      </c>
      <c r="B219" s="18" t="s">
        <v>12</v>
      </c>
      <c r="C219" s="18" t="s">
        <v>0</v>
      </c>
    </row>
    <row r="220" spans="1:11" x14ac:dyDescent="0.25">
      <c r="A220" s="10" t="s">
        <v>4</v>
      </c>
      <c r="B220" s="10" t="s">
        <v>21</v>
      </c>
      <c r="C220" s="10" t="s">
        <v>1</v>
      </c>
    </row>
    <row r="221" spans="1:11" x14ac:dyDescent="0.25">
      <c r="A221" s="15" t="s">
        <v>6</v>
      </c>
      <c r="B221" s="15" t="s">
        <v>21</v>
      </c>
      <c r="C221" s="15" t="s">
        <v>0</v>
      </c>
    </row>
    <row r="224" spans="1:11" x14ac:dyDescent="0.25">
      <c r="A224" s="14" t="s">
        <v>3</v>
      </c>
      <c r="B224" s="14" t="s">
        <v>27</v>
      </c>
      <c r="C224" s="14" t="s">
        <v>30</v>
      </c>
    </row>
    <row r="225" spans="1:11" ht="15.75" thickBot="1" x14ac:dyDescent="0.3">
      <c r="A225" s="10" t="s">
        <v>4</v>
      </c>
      <c r="B225" s="10" t="s">
        <v>12</v>
      </c>
      <c r="C225" s="10" t="s">
        <v>0</v>
      </c>
    </row>
    <row r="226" spans="1:11" x14ac:dyDescent="0.25">
      <c r="A226" s="18" t="s">
        <v>4</v>
      </c>
      <c r="B226" s="18" t="s">
        <v>12</v>
      </c>
      <c r="C226" s="18" t="s">
        <v>1</v>
      </c>
      <c r="E226" s="8" t="s">
        <v>27</v>
      </c>
      <c r="F226" s="4" t="s">
        <v>5</v>
      </c>
      <c r="G226" s="4" t="s">
        <v>0</v>
      </c>
      <c r="H226" s="4" t="s">
        <v>1</v>
      </c>
      <c r="I226" s="13" t="s">
        <v>31</v>
      </c>
      <c r="J226" s="13" t="s">
        <v>32</v>
      </c>
      <c r="K226" s="4" t="s">
        <v>2</v>
      </c>
    </row>
    <row r="227" spans="1:11" x14ac:dyDescent="0.25">
      <c r="A227" s="10" t="s">
        <v>4</v>
      </c>
      <c r="B227" s="10" t="s">
        <v>12</v>
      </c>
      <c r="C227" s="10" t="s">
        <v>1</v>
      </c>
      <c r="E227" s="7" t="s">
        <v>12</v>
      </c>
      <c r="F227" s="1">
        <f>10/14</f>
        <v>0.7142857142857143</v>
      </c>
      <c r="G227" s="1">
        <v>6</v>
      </c>
      <c r="H227" s="1">
        <v>4</v>
      </c>
      <c r="I227" s="1">
        <f>6/10</f>
        <v>0.6</v>
      </c>
      <c r="J227" s="1">
        <f>4/10</f>
        <v>0.4</v>
      </c>
      <c r="K227" s="1">
        <f>-I227*LOG(I227,2) - J227*LOG(J227,2)</f>
        <v>0.97095059445466858</v>
      </c>
    </row>
    <row r="228" spans="1:11" x14ac:dyDescent="0.25">
      <c r="A228" s="10" t="s">
        <v>7</v>
      </c>
      <c r="B228" s="10" t="s">
        <v>14</v>
      </c>
      <c r="C228" s="10" t="s">
        <v>1</v>
      </c>
      <c r="E228" s="7" t="s">
        <v>14</v>
      </c>
      <c r="F228" s="1">
        <f>3/14</f>
        <v>0.21428571428571427</v>
      </c>
      <c r="G228" s="1">
        <v>1</v>
      </c>
      <c r="H228" s="1">
        <v>2</v>
      </c>
      <c r="I228" s="1">
        <f>1/3</f>
        <v>0.33333333333333331</v>
      </c>
      <c r="J228" s="1">
        <f>2/3</f>
        <v>0.66666666666666663</v>
      </c>
      <c r="K228" s="1">
        <f>-I228*LOG(I228,2) - J228*LOG(J228,2)</f>
        <v>0.91829583405448956</v>
      </c>
    </row>
    <row r="229" spans="1:11" x14ac:dyDescent="0.25">
      <c r="A229" s="18" t="s">
        <v>7</v>
      </c>
      <c r="B229" s="18" t="s">
        <v>14</v>
      </c>
      <c r="C229" s="18" t="s">
        <v>1</v>
      </c>
      <c r="E229" s="7" t="s">
        <v>35</v>
      </c>
      <c r="F229" s="1">
        <f>1/14</f>
        <v>7.1428571428571425E-2</v>
      </c>
      <c r="G229" s="1"/>
      <c r="H229" s="1"/>
      <c r="I229" s="1"/>
      <c r="J229" s="1"/>
      <c r="K229" s="1">
        <v>0</v>
      </c>
    </row>
    <row r="230" spans="1:11" x14ac:dyDescent="0.25">
      <c r="A230" s="10" t="s">
        <v>7</v>
      </c>
      <c r="B230" s="10" t="s">
        <v>14</v>
      </c>
      <c r="C230" s="10" t="s">
        <v>1</v>
      </c>
      <c r="E230" s="7"/>
      <c r="F230" s="1"/>
      <c r="G230" s="1"/>
      <c r="H230" s="1"/>
      <c r="I230" s="2" t="s">
        <v>2</v>
      </c>
      <c r="J230" s="12">
        <f>1</f>
        <v>1</v>
      </c>
      <c r="K230" s="1"/>
    </row>
    <row r="231" spans="1:11" x14ac:dyDescent="0.25">
      <c r="A231" s="15" t="s">
        <v>6</v>
      </c>
      <c r="B231" s="15" t="s">
        <v>12</v>
      </c>
      <c r="C231" s="15" t="s">
        <v>1</v>
      </c>
      <c r="E231" s="7"/>
      <c r="F231" s="1"/>
      <c r="G231" s="1"/>
      <c r="H231" s="1"/>
      <c r="I231" s="2" t="s">
        <v>43</v>
      </c>
      <c r="J231" s="2">
        <f>(F227*K227)+(F228*K228)</f>
        <v>0.89031381762215389</v>
      </c>
      <c r="K231" s="1"/>
    </row>
    <row r="232" spans="1:11" x14ac:dyDescent="0.25">
      <c r="A232" s="10" t="s">
        <v>4</v>
      </c>
      <c r="B232" s="10" t="s">
        <v>12</v>
      </c>
      <c r="C232" s="10" t="s">
        <v>1</v>
      </c>
      <c r="E232" s="7"/>
      <c r="F232" s="1"/>
      <c r="G232" s="1"/>
      <c r="H232" s="1"/>
      <c r="I232" s="2" t="s">
        <v>9</v>
      </c>
      <c r="J232" s="2">
        <f>J230-J231</f>
        <v>0.10968618237784611</v>
      </c>
      <c r="K232" s="1"/>
    </row>
    <row r="233" spans="1:11" x14ac:dyDescent="0.25">
      <c r="A233" s="10" t="s">
        <v>4</v>
      </c>
      <c r="B233" s="10" t="s">
        <v>12</v>
      </c>
      <c r="C233" s="10" t="s">
        <v>0</v>
      </c>
    </row>
    <row r="234" spans="1:11" x14ac:dyDescent="0.25">
      <c r="A234" s="10" t="s">
        <v>4</v>
      </c>
      <c r="B234" s="10" t="s">
        <v>12</v>
      </c>
      <c r="C234" s="10" t="s">
        <v>0</v>
      </c>
    </row>
    <row r="235" spans="1:11" x14ac:dyDescent="0.25">
      <c r="A235" s="10" t="s">
        <v>4</v>
      </c>
      <c r="B235" s="10" t="s">
        <v>12</v>
      </c>
      <c r="C235" s="10" t="s">
        <v>0</v>
      </c>
    </row>
    <row r="236" spans="1:11" x14ac:dyDescent="0.25">
      <c r="A236" s="10" t="s">
        <v>7</v>
      </c>
      <c r="B236" s="10" t="s">
        <v>35</v>
      </c>
      <c r="C236" s="10" t="s">
        <v>1</v>
      </c>
    </row>
    <row r="237" spans="1:11" x14ac:dyDescent="0.25">
      <c r="A237" s="10" t="s">
        <v>4</v>
      </c>
      <c r="B237" s="10" t="s">
        <v>12</v>
      </c>
      <c r="C237" s="10" t="s">
        <v>0</v>
      </c>
      <c r="G237" s="47" t="s">
        <v>44</v>
      </c>
      <c r="H237" s="48"/>
    </row>
    <row r="238" spans="1:11" x14ac:dyDescent="0.25">
      <c r="A238" s="18" t="s">
        <v>6</v>
      </c>
      <c r="B238" s="18" t="s">
        <v>14</v>
      </c>
      <c r="C238" s="18" t="s">
        <v>1</v>
      </c>
      <c r="G238" s="10" t="s">
        <v>10</v>
      </c>
      <c r="H238" s="23">
        <f>J145-J146</f>
        <v>0.10968618237784611</v>
      </c>
    </row>
    <row r="239" spans="1:11" x14ac:dyDescent="0.25">
      <c r="A239" s="10" t="s">
        <v>4</v>
      </c>
      <c r="B239" s="10" t="s">
        <v>12</v>
      </c>
      <c r="C239" s="10" t="s">
        <v>0</v>
      </c>
      <c r="G239" s="10" t="s">
        <v>13</v>
      </c>
      <c r="H239" s="23">
        <f>J166-J167</f>
        <v>0.11383057453095013</v>
      </c>
    </row>
    <row r="240" spans="1:11" x14ac:dyDescent="0.25">
      <c r="A240" s="18" t="s">
        <v>4</v>
      </c>
      <c r="B240" s="18" t="s">
        <v>12</v>
      </c>
      <c r="C240" s="18" t="s">
        <v>0</v>
      </c>
      <c r="G240" s="10" t="s">
        <v>25</v>
      </c>
      <c r="H240" s="23">
        <f>J187-J188</f>
        <v>1.6111606370189713E-2</v>
      </c>
    </row>
    <row r="241" spans="1:12" x14ac:dyDescent="0.25">
      <c r="A241" s="10" t="s">
        <v>4</v>
      </c>
      <c r="B241" s="10" t="s">
        <v>12</v>
      </c>
      <c r="C241" s="10" t="s">
        <v>1</v>
      </c>
      <c r="G241" s="11" t="s">
        <v>26</v>
      </c>
      <c r="H241" s="22">
        <f>J209-J210</f>
        <v>0.16011249429901198</v>
      </c>
    </row>
    <row r="242" spans="1:12" x14ac:dyDescent="0.25">
      <c r="A242" s="15" t="s">
        <v>6</v>
      </c>
      <c r="B242" s="15" t="s">
        <v>14</v>
      </c>
      <c r="C242" s="15" t="s">
        <v>0</v>
      </c>
      <c r="G242" s="10" t="s">
        <v>27</v>
      </c>
      <c r="H242" s="23">
        <f>J230-J231</f>
        <v>0.10968618237784611</v>
      </c>
    </row>
    <row r="245" spans="1:12" ht="15.75" thickBo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7" spans="1:12" x14ac:dyDescent="0.25">
      <c r="A247" s="20" t="s">
        <v>6</v>
      </c>
      <c r="B247" s="20" t="s">
        <v>46</v>
      </c>
    </row>
    <row r="248" spans="1:12" x14ac:dyDescent="0.25">
      <c r="A248" s="14" t="s">
        <v>3</v>
      </c>
      <c r="B248" s="14" t="s">
        <v>10</v>
      </c>
      <c r="C248" s="14" t="s">
        <v>30</v>
      </c>
    </row>
    <row r="249" spans="1:12" x14ac:dyDescent="0.25">
      <c r="A249" s="10" t="s">
        <v>4</v>
      </c>
      <c r="B249" s="10" t="s">
        <v>11</v>
      </c>
      <c r="C249" s="10" t="s">
        <v>0</v>
      </c>
    </row>
    <row r="250" spans="1:12" ht="15.75" thickBot="1" x14ac:dyDescent="0.3">
      <c r="A250" s="18" t="s">
        <v>4</v>
      </c>
      <c r="B250" s="18" t="s">
        <v>12</v>
      </c>
      <c r="C250" s="18" t="s">
        <v>1</v>
      </c>
    </row>
    <row r="251" spans="1:12" x14ac:dyDescent="0.25">
      <c r="A251" s="10" t="s">
        <v>4</v>
      </c>
      <c r="B251" s="10" t="s">
        <v>11</v>
      </c>
      <c r="C251" s="10" t="s">
        <v>1</v>
      </c>
      <c r="E251" s="8" t="s">
        <v>10</v>
      </c>
      <c r="F251" s="4" t="s">
        <v>5</v>
      </c>
      <c r="G251" s="4" t="s">
        <v>0</v>
      </c>
      <c r="H251" s="4" t="s">
        <v>1</v>
      </c>
      <c r="I251" s="13" t="s">
        <v>31</v>
      </c>
      <c r="J251" s="13" t="s">
        <v>32</v>
      </c>
      <c r="K251" s="4" t="s">
        <v>2</v>
      </c>
    </row>
    <row r="252" spans="1:12" x14ac:dyDescent="0.25">
      <c r="A252" s="10" t="s">
        <v>7</v>
      </c>
      <c r="B252" s="10" t="s">
        <v>11</v>
      </c>
      <c r="C252" s="10" t="s">
        <v>1</v>
      </c>
      <c r="E252" s="7" t="s">
        <v>11</v>
      </c>
      <c r="F252" s="1">
        <f>10/14</f>
        <v>0.7142857142857143</v>
      </c>
      <c r="G252" s="1">
        <v>6</v>
      </c>
      <c r="H252" s="1">
        <v>4</v>
      </c>
      <c r="I252" s="1">
        <f>6/10</f>
        <v>0.6</v>
      </c>
      <c r="J252" s="1">
        <f>4/10</f>
        <v>0.4</v>
      </c>
      <c r="K252" s="1">
        <f>-I252*LOG(I252,2) - J252*LOG(J252,2)</f>
        <v>0.97095059445466858</v>
      </c>
    </row>
    <row r="253" spans="1:12" x14ac:dyDescent="0.25">
      <c r="A253" s="10" t="s">
        <v>7</v>
      </c>
      <c r="B253" s="10" t="s">
        <v>11</v>
      </c>
      <c r="C253" s="15" t="s">
        <v>1</v>
      </c>
      <c r="E253" s="7"/>
      <c r="F253" s="1"/>
      <c r="G253" s="1"/>
      <c r="H253" s="1"/>
      <c r="I253" s="1"/>
      <c r="J253" s="1"/>
      <c r="K253" s="1"/>
    </row>
    <row r="254" spans="1:12" x14ac:dyDescent="0.25">
      <c r="A254" s="10" t="s">
        <v>7</v>
      </c>
      <c r="B254" s="10" t="s">
        <v>11</v>
      </c>
      <c r="C254" s="10" t="s">
        <v>1</v>
      </c>
      <c r="E254" s="7"/>
      <c r="F254" s="1"/>
      <c r="G254" s="1"/>
      <c r="H254" s="1"/>
      <c r="I254" s="1"/>
      <c r="J254" s="1"/>
      <c r="K254" s="1"/>
    </row>
    <row r="255" spans="1:12" x14ac:dyDescent="0.25">
      <c r="A255" s="18" t="s">
        <v>6</v>
      </c>
      <c r="B255" s="18" t="s">
        <v>12</v>
      </c>
      <c r="C255" s="18" t="s">
        <v>1</v>
      </c>
      <c r="E255" s="7"/>
      <c r="F255" s="1"/>
      <c r="G255" s="1"/>
      <c r="H255" s="1"/>
      <c r="I255" s="2" t="s">
        <v>2</v>
      </c>
      <c r="J255" s="12">
        <f>1</f>
        <v>1</v>
      </c>
      <c r="K255" s="1"/>
    </row>
    <row r="256" spans="1:12" x14ac:dyDescent="0.25">
      <c r="A256" s="18" t="s">
        <v>4</v>
      </c>
      <c r="B256" s="18" t="s">
        <v>12</v>
      </c>
      <c r="C256" s="18" t="s">
        <v>1</v>
      </c>
      <c r="E256" s="7"/>
      <c r="F256" s="1"/>
      <c r="G256" s="1"/>
      <c r="H256" s="1"/>
      <c r="I256" s="2" t="s">
        <v>37</v>
      </c>
      <c r="J256" s="2">
        <f>(F252*K252)+(F253*K253)</f>
        <v>0.69353613889619181</v>
      </c>
      <c r="K256" s="1"/>
    </row>
    <row r="257" spans="1:11" x14ac:dyDescent="0.25">
      <c r="A257" s="10" t="s">
        <v>4</v>
      </c>
      <c r="B257" s="10" t="s">
        <v>11</v>
      </c>
      <c r="C257" s="10" t="s">
        <v>0</v>
      </c>
      <c r="E257" s="7"/>
      <c r="F257" s="1"/>
      <c r="G257" s="1"/>
      <c r="H257" s="1"/>
      <c r="I257" s="2" t="s">
        <v>9</v>
      </c>
      <c r="J257" s="2">
        <f>J255-J256</f>
        <v>0.30646386110380819</v>
      </c>
      <c r="K257" s="1"/>
    </row>
    <row r="258" spans="1:11" x14ac:dyDescent="0.25">
      <c r="A258" s="10" t="s">
        <v>4</v>
      </c>
      <c r="B258" s="10" t="s">
        <v>11</v>
      </c>
      <c r="C258" s="10" t="s">
        <v>0</v>
      </c>
    </row>
    <row r="259" spans="1:11" x14ac:dyDescent="0.25">
      <c r="A259" s="10" t="s">
        <v>4</v>
      </c>
      <c r="B259" s="10" t="s">
        <v>11</v>
      </c>
      <c r="C259" s="10" t="s">
        <v>0</v>
      </c>
    </row>
    <row r="260" spans="1:11" x14ac:dyDescent="0.25">
      <c r="A260" s="18" t="s">
        <v>7</v>
      </c>
      <c r="B260" s="18" t="s">
        <v>34</v>
      </c>
      <c r="C260" s="18" t="s">
        <v>1</v>
      </c>
    </row>
    <row r="261" spans="1:11" x14ac:dyDescent="0.25">
      <c r="A261" s="10" t="s">
        <v>4</v>
      </c>
      <c r="B261" s="10" t="s">
        <v>11</v>
      </c>
      <c r="C261" s="10" t="s">
        <v>0</v>
      </c>
    </row>
    <row r="262" spans="1:11" x14ac:dyDescent="0.25">
      <c r="A262" s="15" t="s">
        <v>6</v>
      </c>
      <c r="B262" s="15" t="s">
        <v>11</v>
      </c>
      <c r="C262" s="15" t="s">
        <v>1</v>
      </c>
    </row>
    <row r="263" spans="1:11" x14ac:dyDescent="0.25">
      <c r="A263" s="18" t="s">
        <v>4</v>
      </c>
      <c r="B263" s="18" t="s">
        <v>12</v>
      </c>
      <c r="C263" s="18" t="s">
        <v>0</v>
      </c>
    </row>
    <row r="264" spans="1:11" x14ac:dyDescent="0.25">
      <c r="A264" s="10" t="s">
        <v>4</v>
      </c>
      <c r="B264" s="10" t="s">
        <v>11</v>
      </c>
      <c r="C264" s="15" t="s">
        <v>0</v>
      </c>
    </row>
    <row r="265" spans="1:11" x14ac:dyDescent="0.25">
      <c r="A265" s="10" t="s">
        <v>4</v>
      </c>
      <c r="B265" s="10" t="s">
        <v>11</v>
      </c>
      <c r="C265" s="10" t="s">
        <v>1</v>
      </c>
    </row>
    <row r="266" spans="1:11" x14ac:dyDescent="0.25">
      <c r="A266" s="15" t="s">
        <v>6</v>
      </c>
      <c r="B266" s="15" t="s">
        <v>11</v>
      </c>
      <c r="C266" s="15" t="s">
        <v>0</v>
      </c>
    </row>
    <row r="269" spans="1:11" x14ac:dyDescent="0.25">
      <c r="A269" s="20" t="s">
        <v>42</v>
      </c>
      <c r="B269" s="20">
        <f>-7/13*LOG(7/13,2)-6/13*LOG(6/13,2)</f>
        <v>0.99572745208492563</v>
      </c>
    </row>
    <row r="272" spans="1:11" x14ac:dyDescent="0.25">
      <c r="A272" s="14" t="s">
        <v>3</v>
      </c>
      <c r="B272" s="14" t="s">
        <v>13</v>
      </c>
      <c r="C272" s="14" t="s">
        <v>30</v>
      </c>
    </row>
    <row r="273" spans="1:11" ht="15.75" thickBot="1" x14ac:dyDescent="0.3">
      <c r="A273" s="10" t="s">
        <v>4</v>
      </c>
      <c r="B273" s="10" t="s">
        <v>14</v>
      </c>
      <c r="C273" s="10" t="s">
        <v>0</v>
      </c>
    </row>
    <row r="274" spans="1:11" x14ac:dyDescent="0.25">
      <c r="A274" s="18" t="s">
        <v>4</v>
      </c>
      <c r="B274" s="18" t="s">
        <v>15</v>
      </c>
      <c r="C274" s="18" t="s">
        <v>1</v>
      </c>
      <c r="E274" s="8" t="s">
        <v>13</v>
      </c>
      <c r="F274" s="4" t="s">
        <v>5</v>
      </c>
      <c r="G274" s="4" t="s">
        <v>0</v>
      </c>
      <c r="H274" s="4" t="s">
        <v>1</v>
      </c>
      <c r="I274" s="13" t="s">
        <v>31</v>
      </c>
      <c r="J274" s="13" t="s">
        <v>32</v>
      </c>
      <c r="K274" s="4" t="s">
        <v>2</v>
      </c>
    </row>
    <row r="275" spans="1:11" x14ac:dyDescent="0.25">
      <c r="A275" s="10" t="s">
        <v>4</v>
      </c>
      <c r="B275" s="10" t="s">
        <v>15</v>
      </c>
      <c r="C275" s="10" t="s">
        <v>1</v>
      </c>
      <c r="E275" s="7" t="s">
        <v>14</v>
      </c>
      <c r="F275" s="1">
        <f>6/13</f>
        <v>0.46153846153846156</v>
      </c>
      <c r="G275" s="1">
        <v>5</v>
      </c>
      <c r="H275" s="1">
        <v>1</v>
      </c>
      <c r="I275" s="1">
        <f>5/6</f>
        <v>0.83333333333333337</v>
      </c>
      <c r="J275" s="1">
        <f>1/6</f>
        <v>0.16666666666666666</v>
      </c>
      <c r="K275" s="1">
        <f>-I275*LOG(I275,2) - J275*LOG(J275,2)</f>
        <v>0.65002242164835411</v>
      </c>
    </row>
    <row r="276" spans="1:11" x14ac:dyDescent="0.25">
      <c r="A276" s="10" t="s">
        <v>7</v>
      </c>
      <c r="B276" s="10" t="s">
        <v>15</v>
      </c>
      <c r="C276" s="10" t="s">
        <v>1</v>
      </c>
      <c r="E276" s="7" t="s">
        <v>15</v>
      </c>
      <c r="F276" s="1">
        <f>6/13</f>
        <v>0.46153846153846156</v>
      </c>
      <c r="G276" s="1">
        <v>1</v>
      </c>
      <c r="H276" s="1">
        <v>5</v>
      </c>
      <c r="I276" s="1">
        <f>1/6</f>
        <v>0.16666666666666666</v>
      </c>
      <c r="J276" s="1">
        <f>5/6</f>
        <v>0.83333333333333337</v>
      </c>
      <c r="K276" s="1">
        <f>-I276*LOG(I276,2) - J276*LOG(J276,2)</f>
        <v>0.65002242164835411</v>
      </c>
    </row>
    <row r="277" spans="1:11" x14ac:dyDescent="0.25">
      <c r="A277" s="10" t="s">
        <v>7</v>
      </c>
      <c r="B277" s="10" t="s">
        <v>14</v>
      </c>
      <c r="C277" s="15" t="s">
        <v>1</v>
      </c>
      <c r="E277" s="7" t="s">
        <v>28</v>
      </c>
      <c r="F277" s="1">
        <f>1/13</f>
        <v>7.6923076923076927E-2</v>
      </c>
      <c r="G277" s="1">
        <v>1</v>
      </c>
      <c r="H277" s="1">
        <v>0</v>
      </c>
      <c r="I277" s="1"/>
      <c r="J277" s="1"/>
      <c r="K277" s="1">
        <v>0</v>
      </c>
    </row>
    <row r="278" spans="1:11" x14ac:dyDescent="0.25">
      <c r="A278" s="10" t="s">
        <v>7</v>
      </c>
      <c r="B278" s="10" t="s">
        <v>15</v>
      </c>
      <c r="C278" s="10" t="s">
        <v>1</v>
      </c>
      <c r="E278" s="7"/>
      <c r="F278" s="1"/>
      <c r="G278" s="1"/>
      <c r="H278" s="1"/>
      <c r="I278" s="2" t="s">
        <v>2</v>
      </c>
      <c r="J278" s="12">
        <f>B269</f>
        <v>0.99572745208492563</v>
      </c>
      <c r="K278" s="1"/>
    </row>
    <row r="279" spans="1:11" x14ac:dyDescent="0.25">
      <c r="A279" s="18" t="s">
        <v>6</v>
      </c>
      <c r="B279" s="18" t="s">
        <v>14</v>
      </c>
      <c r="C279" s="18" t="s">
        <v>1</v>
      </c>
      <c r="E279" s="7"/>
      <c r="F279" s="1"/>
      <c r="G279" s="1"/>
      <c r="H279" s="1"/>
      <c r="I279" s="2" t="s">
        <v>40</v>
      </c>
      <c r="J279" s="2">
        <f>(F275*K275)+(F276*K276)</f>
        <v>0.6000206969061731</v>
      </c>
      <c r="K279" s="1"/>
    </row>
    <row r="280" spans="1:11" x14ac:dyDescent="0.25">
      <c r="A280" s="18" t="s">
        <v>4</v>
      </c>
      <c r="B280" s="18" t="s">
        <v>14</v>
      </c>
      <c r="C280" s="18" t="s">
        <v>1</v>
      </c>
      <c r="E280" s="7"/>
      <c r="F280" s="1"/>
      <c r="G280" s="1"/>
      <c r="H280" s="1"/>
      <c r="I280" s="2" t="s">
        <v>9</v>
      </c>
      <c r="J280" s="2">
        <f>G372</f>
        <v>0.39570675517875253</v>
      </c>
      <c r="K280" s="1"/>
    </row>
    <row r="281" spans="1:11" x14ac:dyDescent="0.25">
      <c r="A281" s="10" t="s">
        <v>4</v>
      </c>
      <c r="B281" s="10" t="s">
        <v>14</v>
      </c>
      <c r="C281" s="10" t="s">
        <v>0</v>
      </c>
    </row>
    <row r="282" spans="1:11" x14ac:dyDescent="0.25">
      <c r="A282" s="10" t="s">
        <v>4</v>
      </c>
      <c r="B282" s="10" t="s">
        <v>14</v>
      </c>
      <c r="C282" s="10" t="s">
        <v>0</v>
      </c>
    </row>
    <row r="283" spans="1:11" x14ac:dyDescent="0.25">
      <c r="A283" s="10" t="s">
        <v>4</v>
      </c>
      <c r="B283" s="10" t="s">
        <v>15</v>
      </c>
      <c r="C283" s="10" t="s">
        <v>0</v>
      </c>
    </row>
    <row r="284" spans="1:11" x14ac:dyDescent="0.25">
      <c r="A284" s="18" t="s">
        <v>7</v>
      </c>
      <c r="B284" s="18" t="s">
        <v>14</v>
      </c>
      <c r="C284" s="18" t="s">
        <v>1</v>
      </c>
    </row>
    <row r="285" spans="1:11" x14ac:dyDescent="0.25">
      <c r="A285" s="10" t="s">
        <v>4</v>
      </c>
      <c r="B285" s="10" t="s">
        <v>28</v>
      </c>
      <c r="C285" s="10" t="s">
        <v>0</v>
      </c>
    </row>
    <row r="286" spans="1:11" x14ac:dyDescent="0.25">
      <c r="A286" s="15" t="s">
        <v>6</v>
      </c>
      <c r="B286" s="15" t="s">
        <v>15</v>
      </c>
      <c r="C286" s="15" t="s">
        <v>1</v>
      </c>
    </row>
    <row r="287" spans="1:11" x14ac:dyDescent="0.25">
      <c r="A287" s="18" t="s">
        <v>4</v>
      </c>
      <c r="B287" s="18" t="s">
        <v>15</v>
      </c>
      <c r="C287" s="18" t="s">
        <v>0</v>
      </c>
    </row>
    <row r="288" spans="1:11" x14ac:dyDescent="0.25">
      <c r="A288" s="10" t="s">
        <v>4</v>
      </c>
      <c r="B288" s="10" t="s">
        <v>14</v>
      </c>
      <c r="C288" s="15" t="s">
        <v>0</v>
      </c>
    </row>
    <row r="289" spans="1:11" x14ac:dyDescent="0.25">
      <c r="A289" s="10" t="s">
        <v>4</v>
      </c>
      <c r="B289" s="10" t="s">
        <v>15</v>
      </c>
      <c r="C289" s="10" t="s">
        <v>1</v>
      </c>
    </row>
    <row r="290" spans="1:11" x14ac:dyDescent="0.25">
      <c r="A290" s="15" t="s">
        <v>6</v>
      </c>
      <c r="B290" s="15" t="s">
        <v>14</v>
      </c>
      <c r="C290" s="15" t="s">
        <v>0</v>
      </c>
    </row>
    <row r="293" spans="1:11" x14ac:dyDescent="0.25">
      <c r="A293" s="14" t="s">
        <v>3</v>
      </c>
      <c r="B293" s="14" t="s">
        <v>16</v>
      </c>
      <c r="C293" s="14" t="s">
        <v>30</v>
      </c>
    </row>
    <row r="294" spans="1:11" ht="15.75" thickBot="1" x14ac:dyDescent="0.3">
      <c r="A294" s="10" t="s">
        <v>4</v>
      </c>
      <c r="B294" s="10" t="s">
        <v>18</v>
      </c>
      <c r="C294" s="10" t="s">
        <v>0</v>
      </c>
    </row>
    <row r="295" spans="1:11" x14ac:dyDescent="0.25">
      <c r="A295" s="18" t="s">
        <v>4</v>
      </c>
      <c r="B295" s="18" t="s">
        <v>19</v>
      </c>
      <c r="C295" s="18" t="s">
        <v>1</v>
      </c>
      <c r="E295" s="8" t="s">
        <v>16</v>
      </c>
      <c r="F295" s="4" t="s">
        <v>5</v>
      </c>
      <c r="G295" s="4" t="s">
        <v>0</v>
      </c>
      <c r="H295" s="4" t="s">
        <v>1</v>
      </c>
      <c r="I295" s="13" t="s">
        <v>31</v>
      </c>
      <c r="J295" s="13" t="s">
        <v>32</v>
      </c>
      <c r="K295" s="4" t="s">
        <v>2</v>
      </c>
    </row>
    <row r="296" spans="1:11" x14ac:dyDescent="0.25">
      <c r="A296" s="10" t="s">
        <v>4</v>
      </c>
      <c r="B296" s="10" t="s">
        <v>18</v>
      </c>
      <c r="C296" s="10" t="s">
        <v>1</v>
      </c>
      <c r="E296" s="7" t="s">
        <v>18</v>
      </c>
      <c r="F296" s="1">
        <f>10/13</f>
        <v>0.76923076923076927</v>
      </c>
      <c r="G296" s="1">
        <v>6</v>
      </c>
      <c r="H296" s="1">
        <v>4</v>
      </c>
      <c r="I296" s="1">
        <f>6/10</f>
        <v>0.6</v>
      </c>
      <c r="J296" s="1">
        <f>4/10</f>
        <v>0.4</v>
      </c>
      <c r="K296" s="1">
        <f>-I296*LOG(I296,2) - J296*LOG(J296,2)</f>
        <v>0.97095059445466858</v>
      </c>
    </row>
    <row r="297" spans="1:11" x14ac:dyDescent="0.25">
      <c r="A297" s="10" t="s">
        <v>7</v>
      </c>
      <c r="B297" s="10" t="s">
        <v>18</v>
      </c>
      <c r="C297" s="10" t="s">
        <v>1</v>
      </c>
      <c r="E297" s="7" t="s">
        <v>19</v>
      </c>
      <c r="F297" s="1">
        <f>1/13</f>
        <v>7.6923076923076927E-2</v>
      </c>
      <c r="G297" s="1">
        <v>0</v>
      </c>
      <c r="H297" s="1">
        <v>1</v>
      </c>
      <c r="I297" s="1"/>
      <c r="J297" s="1"/>
      <c r="K297" s="1">
        <f>0</f>
        <v>0</v>
      </c>
    </row>
    <row r="298" spans="1:11" x14ac:dyDescent="0.25">
      <c r="A298" s="10" t="s">
        <v>7</v>
      </c>
      <c r="B298" s="10" t="s">
        <v>17</v>
      </c>
      <c r="C298" s="15" t="s">
        <v>1</v>
      </c>
      <c r="E298" s="7" t="s">
        <v>17</v>
      </c>
      <c r="F298" s="1">
        <f>2/13</f>
        <v>0.15384615384615385</v>
      </c>
      <c r="G298" s="1">
        <v>1</v>
      </c>
      <c r="H298" s="1">
        <v>1</v>
      </c>
      <c r="I298" s="1"/>
      <c r="J298" s="1"/>
      <c r="K298" s="1">
        <v>1</v>
      </c>
    </row>
    <row r="299" spans="1:11" x14ac:dyDescent="0.25">
      <c r="A299" s="10" t="s">
        <v>7</v>
      </c>
      <c r="B299" s="10" t="s">
        <v>18</v>
      </c>
      <c r="C299" s="10" t="s">
        <v>1</v>
      </c>
      <c r="E299" s="7"/>
      <c r="F299" s="1"/>
      <c r="G299" s="1"/>
      <c r="H299" s="1"/>
      <c r="I299" s="2" t="s">
        <v>2</v>
      </c>
      <c r="J299" s="12">
        <f>B269</f>
        <v>0.99572745208492563</v>
      </c>
      <c r="K299" s="1"/>
    </row>
    <row r="300" spans="1:11" x14ac:dyDescent="0.25">
      <c r="A300" s="18" t="s">
        <v>6</v>
      </c>
      <c r="B300" s="18" t="s">
        <v>18</v>
      </c>
      <c r="C300" s="18" t="s">
        <v>1</v>
      </c>
      <c r="E300" s="7"/>
      <c r="F300" s="1"/>
      <c r="G300" s="1"/>
      <c r="H300" s="1"/>
      <c r="I300" s="2" t="s">
        <v>36</v>
      </c>
      <c r="J300" s="2">
        <f>(F296*K296)+(F298*K298)</f>
        <v>0.90073122650359128</v>
      </c>
      <c r="K300" s="1"/>
    </row>
    <row r="301" spans="1:11" x14ac:dyDescent="0.25">
      <c r="A301" s="18" t="s">
        <v>4</v>
      </c>
      <c r="B301" s="18" t="s">
        <v>18</v>
      </c>
      <c r="C301" s="18" t="s">
        <v>1</v>
      </c>
      <c r="E301" s="7"/>
      <c r="F301" s="1"/>
      <c r="G301" s="1"/>
      <c r="H301" s="1"/>
      <c r="I301" s="2" t="s">
        <v>9</v>
      </c>
      <c r="J301" s="12">
        <f>G373</f>
        <v>9.4996225581334359E-2</v>
      </c>
      <c r="K301" s="1"/>
    </row>
    <row r="302" spans="1:11" x14ac:dyDescent="0.25">
      <c r="A302" s="10" t="s">
        <v>4</v>
      </c>
      <c r="B302" s="10" t="s">
        <v>18</v>
      </c>
      <c r="C302" s="10" t="s">
        <v>0</v>
      </c>
    </row>
    <row r="303" spans="1:11" x14ac:dyDescent="0.25">
      <c r="A303" s="10" t="s">
        <v>4</v>
      </c>
      <c r="B303" s="10" t="s">
        <v>18</v>
      </c>
      <c r="C303" s="10" t="s">
        <v>0</v>
      </c>
    </row>
    <row r="304" spans="1:11" x14ac:dyDescent="0.25">
      <c r="A304" s="10" t="s">
        <v>4</v>
      </c>
      <c r="B304" s="10" t="s">
        <v>18</v>
      </c>
      <c r="C304" s="10" t="s">
        <v>0</v>
      </c>
    </row>
    <row r="305" spans="1:11" x14ac:dyDescent="0.25">
      <c r="A305" s="18" t="s">
        <v>7</v>
      </c>
      <c r="B305" s="18" t="s">
        <v>18</v>
      </c>
      <c r="C305" s="18" t="s">
        <v>1</v>
      </c>
    </row>
    <row r="306" spans="1:11" x14ac:dyDescent="0.25">
      <c r="A306" s="10" t="s">
        <v>4</v>
      </c>
      <c r="B306" s="10" t="s">
        <v>18</v>
      </c>
      <c r="C306" s="10" t="s">
        <v>0</v>
      </c>
    </row>
    <row r="307" spans="1:11" x14ac:dyDescent="0.25">
      <c r="A307" s="15" t="s">
        <v>6</v>
      </c>
      <c r="B307" s="15" t="s">
        <v>19</v>
      </c>
      <c r="C307" s="15" t="s">
        <v>1</v>
      </c>
    </row>
    <row r="308" spans="1:11" x14ac:dyDescent="0.25">
      <c r="A308" s="18" t="s">
        <v>4</v>
      </c>
      <c r="B308" s="18" t="s">
        <v>18</v>
      </c>
      <c r="C308" s="18" t="s">
        <v>0</v>
      </c>
    </row>
    <row r="309" spans="1:11" x14ac:dyDescent="0.25">
      <c r="A309" s="10" t="s">
        <v>4</v>
      </c>
      <c r="B309" s="10" t="s">
        <v>17</v>
      </c>
      <c r="C309" s="15" t="s">
        <v>0</v>
      </c>
    </row>
    <row r="310" spans="1:11" x14ac:dyDescent="0.25">
      <c r="A310" s="10" t="s">
        <v>4</v>
      </c>
      <c r="B310" s="10" t="s">
        <v>18</v>
      </c>
      <c r="C310" s="10" t="s">
        <v>1</v>
      </c>
    </row>
    <row r="311" spans="1:11" x14ac:dyDescent="0.25">
      <c r="A311" s="15" t="s">
        <v>6</v>
      </c>
      <c r="B311" s="15" t="s">
        <v>18</v>
      </c>
      <c r="C311" s="15" t="s">
        <v>0</v>
      </c>
    </row>
    <row r="314" spans="1:11" ht="15.75" thickBot="1" x14ac:dyDescent="0.3">
      <c r="A314" s="14" t="s">
        <v>3</v>
      </c>
      <c r="B314" s="14" t="s">
        <v>23</v>
      </c>
      <c r="C314" s="14" t="s">
        <v>30</v>
      </c>
    </row>
    <row r="315" spans="1:11" x14ac:dyDescent="0.25">
      <c r="A315" s="10" t="s">
        <v>4</v>
      </c>
      <c r="B315" s="10" t="s">
        <v>12</v>
      </c>
      <c r="C315" s="10" t="s">
        <v>0</v>
      </c>
      <c r="E315" s="8" t="s">
        <v>23</v>
      </c>
      <c r="F315" s="4" t="s">
        <v>5</v>
      </c>
      <c r="G315" s="4" t="s">
        <v>0</v>
      </c>
      <c r="H315" s="4" t="s">
        <v>1</v>
      </c>
      <c r="I315" s="13" t="s">
        <v>31</v>
      </c>
      <c r="J315" s="13" t="s">
        <v>32</v>
      </c>
      <c r="K315" s="4" t="s">
        <v>2</v>
      </c>
    </row>
    <row r="316" spans="1:11" x14ac:dyDescent="0.25">
      <c r="A316" s="18" t="s">
        <v>4</v>
      </c>
      <c r="B316" s="18" t="s">
        <v>12</v>
      </c>
      <c r="C316" s="18" t="s">
        <v>1</v>
      </c>
      <c r="E316" s="7" t="s">
        <v>12</v>
      </c>
      <c r="F316" s="1">
        <f>6/13</f>
        <v>0.46153846153846156</v>
      </c>
      <c r="G316" s="1">
        <v>4</v>
      </c>
      <c r="H316" s="1">
        <v>2</v>
      </c>
      <c r="I316" s="1">
        <f>4/6</f>
        <v>0.66666666666666663</v>
      </c>
      <c r="J316" s="1">
        <f>2/6</f>
        <v>0.33333333333333331</v>
      </c>
      <c r="K316" s="1">
        <f>-I316*LOG(I316,2) - J316*LOG(J316,2)</f>
        <v>0.91829583405448956</v>
      </c>
    </row>
    <row r="317" spans="1:11" x14ac:dyDescent="0.25">
      <c r="A317" s="10" t="s">
        <v>4</v>
      </c>
      <c r="B317" s="10" t="s">
        <v>12</v>
      </c>
      <c r="C317" s="10" t="s">
        <v>1</v>
      </c>
      <c r="E317" s="7" t="s">
        <v>11</v>
      </c>
      <c r="F317" s="1">
        <f>7/13</f>
        <v>0.53846153846153844</v>
      </c>
      <c r="G317" s="1">
        <v>3</v>
      </c>
      <c r="H317" s="1">
        <v>4</v>
      </c>
      <c r="I317" s="1">
        <f>3/7</f>
        <v>0.42857142857142855</v>
      </c>
      <c r="J317" s="1">
        <f>4/7</f>
        <v>0.5714285714285714</v>
      </c>
      <c r="K317" s="1">
        <f>-I317*LOG(I317,2) - J317*LOG(J317,2)</f>
        <v>0.98522813603425163</v>
      </c>
    </row>
    <row r="318" spans="1:11" x14ac:dyDescent="0.25">
      <c r="A318" s="10" t="s">
        <v>7</v>
      </c>
      <c r="B318" s="10" t="s">
        <v>11</v>
      </c>
      <c r="C318" s="10" t="s">
        <v>1</v>
      </c>
      <c r="E318" s="7"/>
      <c r="F318" s="1"/>
      <c r="G318" s="1"/>
      <c r="H318" s="1"/>
      <c r="I318" s="1"/>
      <c r="J318" s="1"/>
      <c r="K318" s="1"/>
    </row>
    <row r="319" spans="1:11" x14ac:dyDescent="0.25">
      <c r="A319" s="10" t="s">
        <v>7</v>
      </c>
      <c r="B319" s="10" t="s">
        <v>11</v>
      </c>
      <c r="C319" s="15" t="s">
        <v>1</v>
      </c>
      <c r="E319" s="7"/>
      <c r="F319" s="1"/>
      <c r="G319" s="1"/>
      <c r="H319" s="1"/>
      <c r="I319" s="2" t="s">
        <v>2</v>
      </c>
      <c r="J319" s="12">
        <f>J299</f>
        <v>0.99572745208492563</v>
      </c>
      <c r="K319" s="1"/>
    </row>
    <row r="320" spans="1:11" x14ac:dyDescent="0.25">
      <c r="A320" s="10" t="s">
        <v>7</v>
      </c>
      <c r="B320" s="10" t="s">
        <v>12</v>
      </c>
      <c r="C320" s="10" t="s">
        <v>1</v>
      </c>
      <c r="E320" s="7"/>
      <c r="F320" s="1"/>
      <c r="G320" s="1"/>
      <c r="H320" s="1"/>
      <c r="I320" s="2" t="s">
        <v>43</v>
      </c>
      <c r="J320" s="2">
        <f>(F316*K316)+(F317*K317)</f>
        <v>0.95433630435128447</v>
      </c>
      <c r="K320" s="1"/>
    </row>
    <row r="321" spans="1:11" x14ac:dyDescent="0.25">
      <c r="A321" s="18" t="s">
        <v>6</v>
      </c>
      <c r="B321" s="18" t="s">
        <v>12</v>
      </c>
      <c r="C321" s="18" t="s">
        <v>1</v>
      </c>
      <c r="E321" s="7"/>
      <c r="F321" s="1"/>
      <c r="G321" s="1"/>
      <c r="H321" s="1"/>
      <c r="I321" s="2" t="s">
        <v>9</v>
      </c>
      <c r="J321" s="12">
        <f>G374</f>
        <v>4.1391147733641165E-2</v>
      </c>
      <c r="K321" s="1"/>
    </row>
    <row r="322" spans="1:11" x14ac:dyDescent="0.25">
      <c r="A322" s="18" t="s">
        <v>4</v>
      </c>
      <c r="B322" s="18" t="s">
        <v>12</v>
      </c>
      <c r="C322" s="18" t="s">
        <v>1</v>
      </c>
    </row>
    <row r="323" spans="1:11" x14ac:dyDescent="0.25">
      <c r="A323" s="10" t="s">
        <v>4</v>
      </c>
      <c r="B323" s="10" t="s">
        <v>12</v>
      </c>
      <c r="C323" s="10" t="s">
        <v>0</v>
      </c>
    </row>
    <row r="324" spans="1:11" x14ac:dyDescent="0.25">
      <c r="A324" s="10" t="s">
        <v>4</v>
      </c>
      <c r="B324" s="10" t="s">
        <v>12</v>
      </c>
      <c r="C324" s="10" t="s">
        <v>0</v>
      </c>
    </row>
    <row r="325" spans="1:11" x14ac:dyDescent="0.25">
      <c r="A325" s="10" t="s">
        <v>4</v>
      </c>
      <c r="B325" s="10" t="s">
        <v>11</v>
      </c>
      <c r="C325" s="10" t="s">
        <v>0</v>
      </c>
    </row>
    <row r="326" spans="1:11" x14ac:dyDescent="0.25">
      <c r="A326" s="18" t="s">
        <v>7</v>
      </c>
      <c r="B326" s="18" t="s">
        <v>11</v>
      </c>
      <c r="C326" s="18" t="s">
        <v>1</v>
      </c>
    </row>
    <row r="327" spans="1:11" x14ac:dyDescent="0.25">
      <c r="A327" s="10" t="s">
        <v>4</v>
      </c>
      <c r="B327" s="10" t="s">
        <v>12</v>
      </c>
      <c r="C327" s="10" t="s">
        <v>0</v>
      </c>
    </row>
    <row r="328" spans="1:11" x14ac:dyDescent="0.25">
      <c r="A328" s="15" t="s">
        <v>6</v>
      </c>
      <c r="B328" s="15" t="s">
        <v>11</v>
      </c>
      <c r="C328" s="15" t="s">
        <v>1</v>
      </c>
    </row>
    <row r="329" spans="1:11" x14ac:dyDescent="0.25">
      <c r="A329" s="18" t="s">
        <v>4</v>
      </c>
      <c r="B329" s="18" t="s">
        <v>12</v>
      </c>
      <c r="C329" s="18" t="s">
        <v>0</v>
      </c>
    </row>
    <row r="330" spans="1:11" x14ac:dyDescent="0.25">
      <c r="A330" s="10" t="s">
        <v>4</v>
      </c>
      <c r="B330" s="10" t="s">
        <v>11</v>
      </c>
      <c r="C330" s="15" t="s">
        <v>0</v>
      </c>
    </row>
    <row r="331" spans="1:11" x14ac:dyDescent="0.25">
      <c r="A331" s="10" t="s">
        <v>4</v>
      </c>
      <c r="B331" s="10" t="s">
        <v>11</v>
      </c>
      <c r="C331" s="10" t="s">
        <v>1</v>
      </c>
    </row>
    <row r="332" spans="1:11" x14ac:dyDescent="0.25">
      <c r="A332" s="15" t="s">
        <v>6</v>
      </c>
      <c r="B332" s="15" t="s">
        <v>11</v>
      </c>
      <c r="C332" s="15" t="s">
        <v>0</v>
      </c>
    </row>
    <row r="335" spans="1:11" ht="15.75" thickBot="1" x14ac:dyDescent="0.3">
      <c r="A335" s="14" t="s">
        <v>3</v>
      </c>
      <c r="B335" s="14" t="s">
        <v>20</v>
      </c>
      <c r="C335" s="14" t="s">
        <v>30</v>
      </c>
    </row>
    <row r="336" spans="1:11" x14ac:dyDescent="0.25">
      <c r="A336" s="10" t="s">
        <v>4</v>
      </c>
      <c r="B336" s="10" t="s">
        <v>21</v>
      </c>
      <c r="C336" s="10" t="s">
        <v>0</v>
      </c>
      <c r="E336" s="8" t="s">
        <v>20</v>
      </c>
      <c r="F336" s="4" t="s">
        <v>5</v>
      </c>
      <c r="G336" s="4" t="s">
        <v>0</v>
      </c>
      <c r="H336" s="4" t="s">
        <v>1</v>
      </c>
      <c r="I336" s="13" t="s">
        <v>31</v>
      </c>
      <c r="J336" s="13" t="s">
        <v>32</v>
      </c>
      <c r="K336" s="4" t="s">
        <v>2</v>
      </c>
    </row>
    <row r="337" spans="1:11" x14ac:dyDescent="0.25">
      <c r="A337" s="18" t="s">
        <v>4</v>
      </c>
      <c r="B337" s="18" t="s">
        <v>12</v>
      </c>
      <c r="C337" s="18" t="s">
        <v>1</v>
      </c>
      <c r="E337" s="7" t="s">
        <v>21</v>
      </c>
      <c r="F337" s="1">
        <f>10/13</f>
        <v>0.76923076923076927</v>
      </c>
      <c r="G337" s="1">
        <v>6</v>
      </c>
      <c r="H337" s="1">
        <v>4</v>
      </c>
      <c r="I337" s="1">
        <f>6/10</f>
        <v>0.6</v>
      </c>
      <c r="J337" s="1">
        <f>4/10</f>
        <v>0.4</v>
      </c>
      <c r="K337" s="1">
        <f>-I337*LOG(I337,2) - J337*LOG(J337,2)</f>
        <v>0.97095059445466858</v>
      </c>
    </row>
    <row r="338" spans="1:11" x14ac:dyDescent="0.25">
      <c r="A338" s="10" t="s">
        <v>4</v>
      </c>
      <c r="B338" s="10" t="s">
        <v>12</v>
      </c>
      <c r="C338" s="10" t="s">
        <v>1</v>
      </c>
      <c r="E338" s="7" t="s">
        <v>12</v>
      </c>
      <c r="F338" s="1">
        <f>2/13</f>
        <v>0.15384615384615385</v>
      </c>
      <c r="G338" s="1">
        <v>1</v>
      </c>
      <c r="H338" s="1">
        <v>1</v>
      </c>
      <c r="I338" s="1"/>
      <c r="J338" s="1"/>
      <c r="K338" s="1">
        <f>1</f>
        <v>1</v>
      </c>
    </row>
    <row r="339" spans="1:11" x14ac:dyDescent="0.25">
      <c r="A339" s="10" t="s">
        <v>7</v>
      </c>
      <c r="B339" s="10" t="s">
        <v>21</v>
      </c>
      <c r="C339" s="10" t="s">
        <v>1</v>
      </c>
      <c r="E339" s="7" t="s">
        <v>33</v>
      </c>
      <c r="F339" s="1">
        <f>1/13</f>
        <v>7.6923076923076927E-2</v>
      </c>
      <c r="G339" s="1">
        <v>0</v>
      </c>
      <c r="H339" s="1">
        <v>1</v>
      </c>
      <c r="I339" s="1"/>
      <c r="J339" s="1"/>
      <c r="K339" s="1">
        <v>0</v>
      </c>
    </row>
    <row r="340" spans="1:11" x14ac:dyDescent="0.25">
      <c r="A340" s="10" t="s">
        <v>7</v>
      </c>
      <c r="B340" s="10" t="s">
        <v>33</v>
      </c>
      <c r="C340" s="15" t="s">
        <v>1</v>
      </c>
      <c r="E340" s="7"/>
      <c r="F340" s="1"/>
      <c r="G340" s="1"/>
      <c r="H340" s="1"/>
      <c r="I340" s="2" t="s">
        <v>2</v>
      </c>
      <c r="J340" s="12">
        <f>J319</f>
        <v>0.99572745208492563</v>
      </c>
      <c r="K340" s="1"/>
    </row>
    <row r="341" spans="1:11" x14ac:dyDescent="0.25">
      <c r="A341" s="10" t="s">
        <v>7</v>
      </c>
      <c r="B341" s="10" t="s">
        <v>21</v>
      </c>
      <c r="C341" s="10" t="s">
        <v>1</v>
      </c>
      <c r="E341" s="7"/>
      <c r="F341" s="1"/>
      <c r="G341" s="1"/>
      <c r="H341" s="1"/>
      <c r="I341" s="2" t="s">
        <v>38</v>
      </c>
      <c r="J341" s="2">
        <f>(F337*K337)+(F338*K338)</f>
        <v>0.90073122650359128</v>
      </c>
      <c r="K341" s="1"/>
    </row>
    <row r="342" spans="1:11" x14ac:dyDescent="0.25">
      <c r="A342" s="18" t="s">
        <v>6</v>
      </c>
      <c r="B342" s="18" t="s">
        <v>12</v>
      </c>
      <c r="C342" s="18" t="s">
        <v>1</v>
      </c>
      <c r="E342" s="7"/>
      <c r="F342" s="1"/>
      <c r="G342" s="1"/>
      <c r="H342" s="1"/>
      <c r="I342" s="2" t="s">
        <v>9</v>
      </c>
      <c r="J342" s="2">
        <f>J340-J341</f>
        <v>9.4996225581334359E-2</v>
      </c>
      <c r="K342" s="1"/>
    </row>
    <row r="343" spans="1:11" x14ac:dyDescent="0.25">
      <c r="A343" s="18" t="s">
        <v>4</v>
      </c>
      <c r="B343" s="18" t="s">
        <v>21</v>
      </c>
      <c r="C343" s="18" t="s">
        <v>1</v>
      </c>
    </row>
    <row r="344" spans="1:11" x14ac:dyDescent="0.25">
      <c r="A344" s="10" t="s">
        <v>4</v>
      </c>
      <c r="B344" s="10" t="s">
        <v>21</v>
      </c>
      <c r="C344" s="10" t="s">
        <v>0</v>
      </c>
    </row>
    <row r="345" spans="1:11" x14ac:dyDescent="0.25">
      <c r="A345" s="10" t="s">
        <v>4</v>
      </c>
      <c r="B345" s="10" t="s">
        <v>21</v>
      </c>
      <c r="C345" s="10" t="s">
        <v>0</v>
      </c>
    </row>
    <row r="346" spans="1:11" x14ac:dyDescent="0.25">
      <c r="A346" s="10" t="s">
        <v>4</v>
      </c>
      <c r="B346" s="10" t="s">
        <v>21</v>
      </c>
      <c r="C346" s="10" t="s">
        <v>0</v>
      </c>
    </row>
    <row r="347" spans="1:11" x14ac:dyDescent="0.25">
      <c r="A347" s="18" t="s">
        <v>7</v>
      </c>
      <c r="B347" s="18" t="s">
        <v>21</v>
      </c>
      <c r="C347" s="18" t="s">
        <v>1</v>
      </c>
    </row>
    <row r="348" spans="1:11" x14ac:dyDescent="0.25">
      <c r="A348" s="10" t="s">
        <v>4</v>
      </c>
      <c r="B348" s="10" t="s">
        <v>21</v>
      </c>
      <c r="C348" s="10" t="s">
        <v>0</v>
      </c>
    </row>
    <row r="349" spans="1:11" x14ac:dyDescent="0.25">
      <c r="A349" s="15" t="s">
        <v>6</v>
      </c>
      <c r="B349" s="15" t="s">
        <v>21</v>
      </c>
      <c r="C349" s="15" t="s">
        <v>1</v>
      </c>
    </row>
    <row r="350" spans="1:11" x14ac:dyDescent="0.25">
      <c r="A350" s="18" t="s">
        <v>4</v>
      </c>
      <c r="B350" s="18" t="s">
        <v>21</v>
      </c>
      <c r="C350" s="18" t="s">
        <v>0</v>
      </c>
    </row>
    <row r="351" spans="1:11" x14ac:dyDescent="0.25">
      <c r="A351" s="10" t="s">
        <v>4</v>
      </c>
      <c r="B351" s="10" t="s">
        <v>12</v>
      </c>
      <c r="C351" s="15" t="s">
        <v>0</v>
      </c>
    </row>
    <row r="352" spans="1:11" x14ac:dyDescent="0.25">
      <c r="A352" s="10" t="s">
        <v>4</v>
      </c>
      <c r="B352" s="10" t="s">
        <v>21</v>
      </c>
      <c r="C352" s="10" t="s">
        <v>1</v>
      </c>
    </row>
    <row r="353" spans="1:11" x14ac:dyDescent="0.25">
      <c r="A353" s="15" t="s">
        <v>6</v>
      </c>
      <c r="B353" s="15" t="s">
        <v>21</v>
      </c>
      <c r="C353" s="15" t="s">
        <v>0</v>
      </c>
    </row>
    <row r="356" spans="1:11" x14ac:dyDescent="0.25">
      <c r="A356" s="14" t="s">
        <v>3</v>
      </c>
      <c r="B356" s="14" t="s">
        <v>27</v>
      </c>
      <c r="C356" s="14" t="s">
        <v>30</v>
      </c>
    </row>
    <row r="357" spans="1:11" ht="15.75" thickBot="1" x14ac:dyDescent="0.3">
      <c r="A357" s="10" t="s">
        <v>4</v>
      </c>
      <c r="B357" s="10" t="s">
        <v>12</v>
      </c>
      <c r="C357" s="10" t="s">
        <v>0</v>
      </c>
    </row>
    <row r="358" spans="1:11" x14ac:dyDescent="0.25">
      <c r="A358" s="18" t="s">
        <v>4</v>
      </c>
      <c r="B358" s="18" t="s">
        <v>12</v>
      </c>
      <c r="C358" s="18" t="s">
        <v>1</v>
      </c>
      <c r="E358" s="8" t="s">
        <v>27</v>
      </c>
      <c r="F358" s="4" t="s">
        <v>5</v>
      </c>
      <c r="G358" s="4" t="s">
        <v>0</v>
      </c>
      <c r="H358" s="4" t="s">
        <v>1</v>
      </c>
      <c r="I358" s="13" t="s">
        <v>31</v>
      </c>
      <c r="J358" s="13" t="s">
        <v>32</v>
      </c>
      <c r="K358" s="4" t="s">
        <v>2</v>
      </c>
    </row>
    <row r="359" spans="1:11" x14ac:dyDescent="0.25">
      <c r="A359" s="10" t="s">
        <v>4</v>
      </c>
      <c r="B359" s="10" t="s">
        <v>12</v>
      </c>
      <c r="C359" s="10" t="s">
        <v>1</v>
      </c>
      <c r="E359" s="7" t="s">
        <v>12</v>
      </c>
      <c r="F359" s="1">
        <f>8/13</f>
        <v>0.61538461538461542</v>
      </c>
      <c r="G359" s="1">
        <v>6</v>
      </c>
      <c r="H359" s="1">
        <v>2</v>
      </c>
      <c r="I359" s="1">
        <f>6/8</f>
        <v>0.75</v>
      </c>
      <c r="J359" s="1">
        <f>2/8</f>
        <v>0.25</v>
      </c>
      <c r="K359" s="1">
        <f>-I359*LOG(I359,2) - J359*LOG(J359,2)</f>
        <v>0.81127812445913283</v>
      </c>
    </row>
    <row r="360" spans="1:11" x14ac:dyDescent="0.25">
      <c r="A360" s="10" t="s">
        <v>7</v>
      </c>
      <c r="B360" s="10" t="s">
        <v>14</v>
      </c>
      <c r="C360" s="10" t="s">
        <v>1</v>
      </c>
      <c r="E360" s="7" t="s">
        <v>14</v>
      </c>
      <c r="F360" s="1">
        <f>5/13</f>
        <v>0.38461538461538464</v>
      </c>
      <c r="G360" s="1">
        <v>1</v>
      </c>
      <c r="H360" s="1">
        <v>4</v>
      </c>
      <c r="I360" s="1">
        <f>1/5</f>
        <v>0.2</v>
      </c>
      <c r="J360" s="1">
        <f>4/5</f>
        <v>0.8</v>
      </c>
      <c r="K360" s="1">
        <f>-I360*LOG(I360,2) - J360*LOG(J360,2)</f>
        <v>0.72192809488736231</v>
      </c>
    </row>
    <row r="361" spans="1:11" x14ac:dyDescent="0.25">
      <c r="A361" s="10" t="s">
        <v>7</v>
      </c>
      <c r="B361" s="10" t="s">
        <v>14</v>
      </c>
      <c r="C361" s="15" t="s">
        <v>1</v>
      </c>
      <c r="E361" s="7"/>
      <c r="F361" s="1"/>
      <c r="G361" s="1"/>
      <c r="H361" s="1"/>
      <c r="I361" s="1"/>
      <c r="J361" s="1"/>
      <c r="K361" s="1"/>
    </row>
    <row r="362" spans="1:11" x14ac:dyDescent="0.25">
      <c r="A362" s="10" t="s">
        <v>7</v>
      </c>
      <c r="B362" s="10" t="s">
        <v>14</v>
      </c>
      <c r="C362" s="10" t="s">
        <v>1</v>
      </c>
      <c r="E362" s="7"/>
      <c r="F362" s="1"/>
      <c r="G362" s="1"/>
      <c r="H362" s="1"/>
      <c r="I362" s="2" t="s">
        <v>2</v>
      </c>
      <c r="J362" s="12">
        <f>J340</f>
        <v>0.99572745208492563</v>
      </c>
      <c r="K362" s="1"/>
    </row>
    <row r="363" spans="1:11" x14ac:dyDescent="0.25">
      <c r="A363" s="18" t="s">
        <v>6</v>
      </c>
      <c r="B363" s="18" t="s">
        <v>12</v>
      </c>
      <c r="C363" s="18" t="s">
        <v>1</v>
      </c>
      <c r="E363" s="7"/>
      <c r="F363" s="1"/>
      <c r="G363" s="1"/>
      <c r="H363" s="1"/>
      <c r="I363" s="2" t="s">
        <v>39</v>
      </c>
      <c r="J363" s="2">
        <f>(F359*K359)+(F360*K360)</f>
        <v>0.77691272846999038</v>
      </c>
      <c r="K363" s="1"/>
    </row>
    <row r="364" spans="1:11" x14ac:dyDescent="0.25">
      <c r="A364" s="18" t="s">
        <v>4</v>
      </c>
      <c r="B364" s="18" t="s">
        <v>12</v>
      </c>
      <c r="C364" s="18" t="s">
        <v>1</v>
      </c>
      <c r="E364" s="7"/>
      <c r="F364" s="1"/>
      <c r="G364" s="1"/>
      <c r="H364" s="1"/>
      <c r="I364" s="2" t="s">
        <v>49</v>
      </c>
      <c r="J364" s="2">
        <f>J362-J363</f>
        <v>0.21881472361493526</v>
      </c>
      <c r="K364" s="1"/>
    </row>
    <row r="365" spans="1:11" x14ac:dyDescent="0.25">
      <c r="A365" s="10" t="s">
        <v>4</v>
      </c>
      <c r="B365" s="10" t="s">
        <v>12</v>
      </c>
      <c r="C365" s="10" t="s">
        <v>0</v>
      </c>
    </row>
    <row r="366" spans="1:11" x14ac:dyDescent="0.25">
      <c r="A366" s="10" t="s">
        <v>4</v>
      </c>
      <c r="B366" s="10" t="s">
        <v>12</v>
      </c>
      <c r="C366" s="10" t="s">
        <v>0</v>
      </c>
    </row>
    <row r="367" spans="1:11" x14ac:dyDescent="0.25">
      <c r="A367" s="10" t="s">
        <v>4</v>
      </c>
      <c r="B367" s="10" t="s">
        <v>12</v>
      </c>
      <c r="C367" s="10" t="s">
        <v>0</v>
      </c>
    </row>
    <row r="368" spans="1:11" x14ac:dyDescent="0.25">
      <c r="A368" s="18" t="s">
        <v>7</v>
      </c>
      <c r="B368" s="18" t="s">
        <v>35</v>
      </c>
      <c r="C368" s="18" t="s">
        <v>1</v>
      </c>
    </row>
    <row r="369" spans="1:13" x14ac:dyDescent="0.25">
      <c r="A369" s="10" t="s">
        <v>4</v>
      </c>
      <c r="B369" s="10" t="s">
        <v>12</v>
      </c>
      <c r="C369" s="10" t="s">
        <v>0</v>
      </c>
    </row>
    <row r="370" spans="1:13" x14ac:dyDescent="0.25">
      <c r="A370" s="15" t="s">
        <v>6</v>
      </c>
      <c r="B370" s="15" t="s">
        <v>14</v>
      </c>
      <c r="C370" s="15" t="s">
        <v>1</v>
      </c>
    </row>
    <row r="371" spans="1:13" x14ac:dyDescent="0.25">
      <c r="A371" s="18" t="s">
        <v>4</v>
      </c>
      <c r="B371" s="18" t="s">
        <v>12</v>
      </c>
      <c r="C371" s="18" t="s">
        <v>0</v>
      </c>
      <c r="F371" s="43" t="s">
        <v>44</v>
      </c>
      <c r="G371" s="44"/>
    </row>
    <row r="372" spans="1:13" x14ac:dyDescent="0.25">
      <c r="A372" s="10" t="s">
        <v>4</v>
      </c>
      <c r="B372" s="10" t="s">
        <v>12</v>
      </c>
      <c r="C372" s="15" t="s">
        <v>0</v>
      </c>
      <c r="F372" s="25" t="s">
        <v>13</v>
      </c>
      <c r="G372" s="26">
        <f>J278-J279</f>
        <v>0.39570675517875253</v>
      </c>
    </row>
    <row r="373" spans="1:13" x14ac:dyDescent="0.25">
      <c r="A373" s="10" t="s">
        <v>4</v>
      </c>
      <c r="B373" s="10" t="s">
        <v>12</v>
      </c>
      <c r="C373" s="10" t="s">
        <v>1</v>
      </c>
      <c r="F373" s="15" t="s">
        <v>16</v>
      </c>
      <c r="G373" s="24">
        <f>J299-J300</f>
        <v>9.4996225581334359E-2</v>
      </c>
    </row>
    <row r="374" spans="1:13" x14ac:dyDescent="0.25">
      <c r="A374" s="15" t="s">
        <v>6</v>
      </c>
      <c r="B374" s="15" t="s">
        <v>14</v>
      </c>
      <c r="C374" s="15" t="s">
        <v>0</v>
      </c>
      <c r="F374" s="10" t="s">
        <v>25</v>
      </c>
      <c r="G374" s="23">
        <f>J319-J320</f>
        <v>4.1391147733641165E-2</v>
      </c>
    </row>
    <row r="375" spans="1:13" x14ac:dyDescent="0.25">
      <c r="F375" s="10" t="s">
        <v>26</v>
      </c>
      <c r="G375" s="23">
        <f>J340-J341</f>
        <v>9.4996225581334359E-2</v>
      </c>
    </row>
    <row r="376" spans="1:13" x14ac:dyDescent="0.25">
      <c r="F376" s="10" t="s">
        <v>27</v>
      </c>
      <c r="G376" s="23">
        <f>J362-J363</f>
        <v>0.21881472361493526</v>
      </c>
    </row>
    <row r="380" spans="1:13" ht="15.75" thickBo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2" spans="1:13" x14ac:dyDescent="0.25">
      <c r="A382" s="28"/>
      <c r="B382" s="20" t="s">
        <v>47</v>
      </c>
      <c r="C382" s="20" t="s">
        <v>51</v>
      </c>
    </row>
    <row r="383" spans="1:13" x14ac:dyDescent="0.25">
      <c r="A383" s="14" t="s">
        <v>3</v>
      </c>
      <c r="B383" s="14" t="s">
        <v>13</v>
      </c>
      <c r="C383" s="14" t="s">
        <v>30</v>
      </c>
    </row>
    <row r="384" spans="1:13" x14ac:dyDescent="0.25">
      <c r="A384" s="10" t="s">
        <v>4</v>
      </c>
      <c r="B384" s="10" t="s">
        <v>14</v>
      </c>
      <c r="C384" s="10" t="s">
        <v>0</v>
      </c>
    </row>
    <row r="385" spans="1:3" x14ac:dyDescent="0.25">
      <c r="A385" s="18" t="s">
        <v>4</v>
      </c>
      <c r="B385" s="18" t="s">
        <v>15</v>
      </c>
      <c r="C385" s="18" t="s">
        <v>1</v>
      </c>
    </row>
    <row r="386" spans="1:3" x14ac:dyDescent="0.25">
      <c r="A386" s="18" t="s">
        <v>4</v>
      </c>
      <c r="B386" s="18" t="s">
        <v>15</v>
      </c>
      <c r="C386" s="18" t="s">
        <v>1</v>
      </c>
    </row>
    <row r="387" spans="1:3" x14ac:dyDescent="0.25">
      <c r="A387" s="18" t="s">
        <v>7</v>
      </c>
      <c r="B387" s="18" t="s">
        <v>15</v>
      </c>
      <c r="C387" s="18" t="s">
        <v>1</v>
      </c>
    </row>
    <row r="388" spans="1:3" x14ac:dyDescent="0.25">
      <c r="A388" s="10" t="s">
        <v>7</v>
      </c>
      <c r="B388" s="10" t="s">
        <v>14</v>
      </c>
      <c r="C388" s="15" t="s">
        <v>1</v>
      </c>
    </row>
    <row r="389" spans="1:3" x14ac:dyDescent="0.25">
      <c r="A389" s="18" t="s">
        <v>7</v>
      </c>
      <c r="B389" s="18" t="s">
        <v>15</v>
      </c>
      <c r="C389" s="18" t="s">
        <v>1</v>
      </c>
    </row>
    <row r="390" spans="1:3" x14ac:dyDescent="0.25">
      <c r="A390" s="15" t="s">
        <v>6</v>
      </c>
      <c r="B390" s="15" t="s">
        <v>14</v>
      </c>
      <c r="C390" s="15" t="s">
        <v>1</v>
      </c>
    </row>
    <row r="391" spans="1:3" x14ac:dyDescent="0.25">
      <c r="A391" s="15" t="s">
        <v>4</v>
      </c>
      <c r="B391" s="15" t="s">
        <v>14</v>
      </c>
      <c r="C391" s="15" t="s">
        <v>1</v>
      </c>
    </row>
    <row r="392" spans="1:3" x14ac:dyDescent="0.25">
      <c r="A392" s="10" t="s">
        <v>4</v>
      </c>
      <c r="B392" s="10" t="s">
        <v>14</v>
      </c>
      <c r="C392" s="10" t="s">
        <v>0</v>
      </c>
    </row>
    <row r="393" spans="1:3" x14ac:dyDescent="0.25">
      <c r="A393" s="10" t="s">
        <v>4</v>
      </c>
      <c r="B393" s="10" t="s">
        <v>14</v>
      </c>
      <c r="C393" s="10" t="s">
        <v>0</v>
      </c>
    </row>
    <row r="394" spans="1:3" x14ac:dyDescent="0.25">
      <c r="A394" s="18" t="s">
        <v>4</v>
      </c>
      <c r="B394" s="18" t="s">
        <v>15</v>
      </c>
      <c r="C394" s="18" t="s">
        <v>0</v>
      </c>
    </row>
    <row r="395" spans="1:3" x14ac:dyDescent="0.25">
      <c r="A395" s="15" t="s">
        <v>7</v>
      </c>
      <c r="B395" s="15" t="s">
        <v>14</v>
      </c>
      <c r="C395" s="15" t="s">
        <v>1</v>
      </c>
    </row>
    <row r="396" spans="1:3" x14ac:dyDescent="0.25">
      <c r="A396" s="18" t="s">
        <v>4</v>
      </c>
      <c r="B396" s="18" t="s">
        <v>28</v>
      </c>
      <c r="C396" s="18" t="s">
        <v>0</v>
      </c>
    </row>
    <row r="397" spans="1:3" x14ac:dyDescent="0.25">
      <c r="A397" s="18" t="s">
        <v>6</v>
      </c>
      <c r="B397" s="18" t="s">
        <v>15</v>
      </c>
      <c r="C397" s="18" t="s">
        <v>1</v>
      </c>
    </row>
    <row r="398" spans="1:3" x14ac:dyDescent="0.25">
      <c r="A398" s="18" t="s">
        <v>4</v>
      </c>
      <c r="B398" s="18" t="s">
        <v>15</v>
      </c>
      <c r="C398" s="18" t="s">
        <v>0</v>
      </c>
    </row>
    <row r="399" spans="1:3" x14ac:dyDescent="0.25">
      <c r="A399" s="10" t="s">
        <v>4</v>
      </c>
      <c r="B399" s="10" t="s">
        <v>14</v>
      </c>
      <c r="C399" s="15" t="s">
        <v>0</v>
      </c>
    </row>
    <row r="400" spans="1:3" x14ac:dyDescent="0.25">
      <c r="A400" s="18" t="s">
        <v>4</v>
      </c>
      <c r="B400" s="18" t="s">
        <v>15</v>
      </c>
      <c r="C400" s="18" t="s">
        <v>1</v>
      </c>
    </row>
    <row r="401" spans="1:11" x14ac:dyDescent="0.25">
      <c r="A401" s="15" t="s">
        <v>6</v>
      </c>
      <c r="B401" s="15" t="s">
        <v>14</v>
      </c>
      <c r="C401" s="15" t="s">
        <v>0</v>
      </c>
    </row>
    <row r="403" spans="1:11" x14ac:dyDescent="0.25">
      <c r="A403" s="20" t="s">
        <v>42</v>
      </c>
      <c r="B403" s="20">
        <f>-5/9*LOG(5/9,2)-4/9*LOG(4/9,2)</f>
        <v>0.99107605983822222</v>
      </c>
    </row>
    <row r="405" spans="1:11" x14ac:dyDescent="0.25">
      <c r="A405" s="14" t="s">
        <v>3</v>
      </c>
      <c r="B405" s="14" t="s">
        <v>16</v>
      </c>
      <c r="C405" s="14" t="s">
        <v>30</v>
      </c>
    </row>
    <row r="406" spans="1:11" ht="15.75" thickBot="1" x14ac:dyDescent="0.3">
      <c r="A406" s="10" t="s">
        <v>4</v>
      </c>
      <c r="B406" s="10" t="s">
        <v>18</v>
      </c>
      <c r="C406" s="10" t="s">
        <v>0</v>
      </c>
    </row>
    <row r="407" spans="1:11" x14ac:dyDescent="0.25">
      <c r="A407" s="18" t="s">
        <v>4</v>
      </c>
      <c r="B407" s="18" t="s">
        <v>19</v>
      </c>
      <c r="C407" s="18" t="s">
        <v>1</v>
      </c>
      <c r="E407" s="8" t="s">
        <v>16</v>
      </c>
      <c r="F407" s="4" t="s">
        <v>5</v>
      </c>
      <c r="G407" s="4" t="s">
        <v>0</v>
      </c>
      <c r="H407" s="4" t="s">
        <v>1</v>
      </c>
      <c r="I407" s="13" t="s">
        <v>31</v>
      </c>
      <c r="J407" s="13" t="s">
        <v>32</v>
      </c>
      <c r="K407" s="4" t="s">
        <v>2</v>
      </c>
    </row>
    <row r="408" spans="1:11" x14ac:dyDescent="0.25">
      <c r="A408" s="18" t="s">
        <v>4</v>
      </c>
      <c r="B408" s="18" t="s">
        <v>18</v>
      </c>
      <c r="C408" s="18" t="s">
        <v>1</v>
      </c>
      <c r="E408" s="7" t="s">
        <v>18</v>
      </c>
      <c r="F408" s="1">
        <f>7/9</f>
        <v>0.77777777777777779</v>
      </c>
      <c r="G408" s="1">
        <v>4</v>
      </c>
      <c r="H408" s="1">
        <v>3</v>
      </c>
      <c r="I408" s="1">
        <f>4/7</f>
        <v>0.5714285714285714</v>
      </c>
      <c r="J408" s="1">
        <f>3/7</f>
        <v>0.42857142857142855</v>
      </c>
      <c r="K408" s="1">
        <f>-I408*LOG(I408,2) - J408*LOG(J408,2)</f>
        <v>0.98522813603425163</v>
      </c>
    </row>
    <row r="409" spans="1:11" x14ac:dyDescent="0.25">
      <c r="A409" s="18" t="s">
        <v>7</v>
      </c>
      <c r="B409" s="18" t="s">
        <v>18</v>
      </c>
      <c r="C409" s="18" t="s">
        <v>1</v>
      </c>
      <c r="E409" s="7" t="s">
        <v>17</v>
      </c>
      <c r="F409" s="1">
        <f>2/9</f>
        <v>0.22222222222222221</v>
      </c>
      <c r="G409" s="1">
        <v>1</v>
      </c>
      <c r="H409" s="1">
        <v>1</v>
      </c>
      <c r="I409" s="1"/>
      <c r="J409" s="1"/>
      <c r="K409" s="1">
        <f>1</f>
        <v>1</v>
      </c>
    </row>
    <row r="410" spans="1:11" x14ac:dyDescent="0.25">
      <c r="A410" s="10" t="s">
        <v>7</v>
      </c>
      <c r="B410" s="10" t="s">
        <v>17</v>
      </c>
      <c r="C410" s="15" t="s">
        <v>1</v>
      </c>
      <c r="E410" s="7"/>
      <c r="F410" s="1"/>
      <c r="G410" s="1"/>
      <c r="H410" s="1"/>
      <c r="I410" s="1"/>
      <c r="J410" s="1"/>
      <c r="K410" s="1"/>
    </row>
    <row r="411" spans="1:11" x14ac:dyDescent="0.25">
      <c r="A411" s="18" t="s">
        <v>7</v>
      </c>
      <c r="B411" s="18" t="s">
        <v>18</v>
      </c>
      <c r="C411" s="18" t="s">
        <v>1</v>
      </c>
      <c r="E411" s="7"/>
      <c r="F411" s="1"/>
      <c r="G411" s="1"/>
      <c r="H411" s="1"/>
      <c r="I411" s="2" t="s">
        <v>2</v>
      </c>
      <c r="J411" s="12">
        <f>B403</f>
        <v>0.99107605983822222</v>
      </c>
      <c r="K411" s="1"/>
    </row>
    <row r="412" spans="1:11" x14ac:dyDescent="0.25">
      <c r="A412" s="15" t="s">
        <v>6</v>
      </c>
      <c r="B412" s="15" t="s">
        <v>18</v>
      </c>
      <c r="C412" s="15" t="s">
        <v>1</v>
      </c>
      <c r="E412" s="7"/>
      <c r="F412" s="1"/>
      <c r="G412" s="1"/>
      <c r="H412" s="1"/>
      <c r="I412" s="2" t="s">
        <v>36</v>
      </c>
      <c r="J412" s="2">
        <f>(F408*K408)+(F409*K409)</f>
        <v>0.98851077247108465</v>
      </c>
      <c r="K412" s="1"/>
    </row>
    <row r="413" spans="1:11" x14ac:dyDescent="0.25">
      <c r="A413" s="15" t="s">
        <v>4</v>
      </c>
      <c r="B413" s="10" t="s">
        <v>18</v>
      </c>
      <c r="C413" s="15" t="s">
        <v>1</v>
      </c>
      <c r="E413" s="7"/>
      <c r="F413" s="1"/>
      <c r="G413" s="1"/>
      <c r="H413" s="1"/>
      <c r="I413" s="2" t="s">
        <v>50</v>
      </c>
      <c r="J413" s="2">
        <f>J411-J412</f>
        <v>2.5652873671375698E-3</v>
      </c>
      <c r="K413" s="1"/>
    </row>
    <row r="414" spans="1:11" x14ac:dyDescent="0.25">
      <c r="A414" s="10" t="s">
        <v>4</v>
      </c>
      <c r="B414" s="10" t="s">
        <v>18</v>
      </c>
      <c r="C414" s="10" t="s">
        <v>0</v>
      </c>
    </row>
    <row r="415" spans="1:11" x14ac:dyDescent="0.25">
      <c r="A415" s="10" t="s">
        <v>4</v>
      </c>
      <c r="B415" s="10" t="s">
        <v>18</v>
      </c>
      <c r="C415" s="10" t="s">
        <v>0</v>
      </c>
    </row>
    <row r="416" spans="1:11" x14ac:dyDescent="0.25">
      <c r="A416" s="18" t="s">
        <v>4</v>
      </c>
      <c r="B416" s="18" t="s">
        <v>18</v>
      </c>
      <c r="C416" s="18" t="s">
        <v>0</v>
      </c>
    </row>
    <row r="417" spans="1:11" x14ac:dyDescent="0.25">
      <c r="A417" s="15" t="s">
        <v>7</v>
      </c>
      <c r="B417" s="10" t="s">
        <v>18</v>
      </c>
      <c r="C417" s="15" t="s">
        <v>1</v>
      </c>
    </row>
    <row r="418" spans="1:11" x14ac:dyDescent="0.25">
      <c r="A418" s="18" t="s">
        <v>4</v>
      </c>
      <c r="B418" s="18" t="s">
        <v>18</v>
      </c>
      <c r="C418" s="18" t="s">
        <v>0</v>
      </c>
    </row>
    <row r="419" spans="1:11" x14ac:dyDescent="0.25">
      <c r="A419" s="18" t="s">
        <v>6</v>
      </c>
      <c r="B419" s="18" t="s">
        <v>19</v>
      </c>
      <c r="C419" s="18" t="s">
        <v>1</v>
      </c>
    </row>
    <row r="420" spans="1:11" x14ac:dyDescent="0.25">
      <c r="A420" s="18" t="s">
        <v>4</v>
      </c>
      <c r="B420" s="18" t="s">
        <v>18</v>
      </c>
      <c r="C420" s="18" t="s">
        <v>0</v>
      </c>
    </row>
    <row r="421" spans="1:11" x14ac:dyDescent="0.25">
      <c r="A421" s="10" t="s">
        <v>4</v>
      </c>
      <c r="B421" s="10" t="s">
        <v>17</v>
      </c>
      <c r="C421" s="15" t="s">
        <v>0</v>
      </c>
    </row>
    <row r="422" spans="1:11" x14ac:dyDescent="0.25">
      <c r="A422" s="18" t="s">
        <v>4</v>
      </c>
      <c r="B422" s="18" t="s">
        <v>18</v>
      </c>
      <c r="C422" s="18" t="s">
        <v>1</v>
      </c>
    </row>
    <row r="423" spans="1:11" x14ac:dyDescent="0.25">
      <c r="A423" s="15" t="s">
        <v>6</v>
      </c>
      <c r="B423" s="15" t="s">
        <v>18</v>
      </c>
      <c r="C423" s="15" t="s">
        <v>0</v>
      </c>
    </row>
    <row r="426" spans="1:11" ht="15.75" thickBot="1" x14ac:dyDescent="0.3">
      <c r="A426" s="14" t="s">
        <v>3</v>
      </c>
      <c r="B426" s="14" t="s">
        <v>23</v>
      </c>
      <c r="C426" s="14" t="s">
        <v>30</v>
      </c>
    </row>
    <row r="427" spans="1:11" x14ac:dyDescent="0.25">
      <c r="A427" s="10" t="s">
        <v>4</v>
      </c>
      <c r="B427" s="10" t="s">
        <v>12</v>
      </c>
      <c r="C427" s="10" t="s">
        <v>0</v>
      </c>
      <c r="E427" s="8" t="s">
        <v>23</v>
      </c>
      <c r="F427" s="4" t="s">
        <v>5</v>
      </c>
      <c r="G427" s="4" t="s">
        <v>0</v>
      </c>
      <c r="H427" s="4" t="s">
        <v>1</v>
      </c>
      <c r="I427" s="13" t="s">
        <v>31</v>
      </c>
      <c r="J427" s="13" t="s">
        <v>32</v>
      </c>
      <c r="K427" s="4" t="s">
        <v>2</v>
      </c>
    </row>
    <row r="428" spans="1:11" x14ac:dyDescent="0.25">
      <c r="A428" s="18" t="s">
        <v>4</v>
      </c>
      <c r="B428" s="18" t="s">
        <v>12</v>
      </c>
      <c r="C428" s="18" t="s">
        <v>1</v>
      </c>
      <c r="E428" s="7" t="s">
        <v>12</v>
      </c>
      <c r="F428" s="1">
        <f>5/9</f>
        <v>0.55555555555555558</v>
      </c>
      <c r="G428" s="1">
        <v>3</v>
      </c>
      <c r="H428" s="1">
        <v>2</v>
      </c>
      <c r="I428" s="1">
        <f>3/5</f>
        <v>0.6</v>
      </c>
      <c r="J428" s="1">
        <f>2/5</f>
        <v>0.4</v>
      </c>
      <c r="K428" s="1">
        <f>-I428*LOG(I428,2) - J428*LOG(J428,2)</f>
        <v>0.97095059445466858</v>
      </c>
    </row>
    <row r="429" spans="1:11" x14ac:dyDescent="0.25">
      <c r="A429" s="18" t="s">
        <v>4</v>
      </c>
      <c r="B429" s="18" t="s">
        <v>12</v>
      </c>
      <c r="C429" s="18" t="s">
        <v>1</v>
      </c>
      <c r="E429" s="7" t="s">
        <v>11</v>
      </c>
      <c r="F429" s="1">
        <f>4/9</f>
        <v>0.44444444444444442</v>
      </c>
      <c r="G429" s="1">
        <v>2</v>
      </c>
      <c r="H429" s="1">
        <v>2</v>
      </c>
      <c r="I429" s="1">
        <f>2/4</f>
        <v>0.5</v>
      </c>
      <c r="J429" s="1">
        <f>2/4</f>
        <v>0.5</v>
      </c>
      <c r="K429" s="1">
        <f>-I429*LOG(I429,2) - J429*LOG(J429,2)</f>
        <v>1</v>
      </c>
    </row>
    <row r="430" spans="1:11" x14ac:dyDescent="0.25">
      <c r="A430" s="18" t="s">
        <v>7</v>
      </c>
      <c r="B430" s="18" t="s">
        <v>11</v>
      </c>
      <c r="C430" s="18" t="s">
        <v>1</v>
      </c>
      <c r="E430" s="7"/>
      <c r="F430" s="1"/>
      <c r="G430" s="1"/>
      <c r="H430" s="1"/>
      <c r="I430" s="1"/>
      <c r="J430" s="1"/>
      <c r="K430" s="1"/>
    </row>
    <row r="431" spans="1:11" x14ac:dyDescent="0.25">
      <c r="A431" s="10" t="s">
        <v>7</v>
      </c>
      <c r="B431" s="10" t="s">
        <v>11</v>
      </c>
      <c r="C431" s="15" t="s">
        <v>1</v>
      </c>
      <c r="E431" s="7"/>
      <c r="F431" s="1"/>
      <c r="G431" s="1"/>
      <c r="H431" s="1"/>
      <c r="I431" s="2" t="s">
        <v>2</v>
      </c>
      <c r="J431" s="12">
        <f>J411</f>
        <v>0.99107605983822222</v>
      </c>
      <c r="K431" s="1"/>
    </row>
    <row r="432" spans="1:11" x14ac:dyDescent="0.25">
      <c r="A432" s="18" t="s">
        <v>7</v>
      </c>
      <c r="B432" s="18" t="s">
        <v>12</v>
      </c>
      <c r="C432" s="18" t="s">
        <v>1</v>
      </c>
      <c r="E432" s="7"/>
      <c r="F432" s="1"/>
      <c r="G432" s="1"/>
      <c r="H432" s="1"/>
      <c r="I432" s="2" t="s">
        <v>43</v>
      </c>
      <c r="J432" s="2">
        <f>(F428*K428)+(F429*K429)</f>
        <v>0.98386144136370479</v>
      </c>
      <c r="K432" s="1"/>
    </row>
    <row r="433" spans="1:11" x14ac:dyDescent="0.25">
      <c r="A433" s="15" t="s">
        <v>6</v>
      </c>
      <c r="B433" s="15" t="s">
        <v>12</v>
      </c>
      <c r="C433" s="15" t="s">
        <v>1</v>
      </c>
      <c r="E433" s="7"/>
      <c r="F433" s="1"/>
      <c r="G433" s="1"/>
      <c r="H433" s="1"/>
      <c r="I433" s="2" t="s">
        <v>48</v>
      </c>
      <c r="J433" s="2">
        <f>J431-J432</f>
        <v>7.2146184745174313E-3</v>
      </c>
      <c r="K433" s="1"/>
    </row>
    <row r="434" spans="1:11" x14ac:dyDescent="0.25">
      <c r="A434" s="15" t="s">
        <v>4</v>
      </c>
      <c r="B434" s="10" t="s">
        <v>12</v>
      </c>
      <c r="C434" s="15" t="s">
        <v>1</v>
      </c>
    </row>
    <row r="435" spans="1:11" x14ac:dyDescent="0.25">
      <c r="A435" s="10" t="s">
        <v>4</v>
      </c>
      <c r="B435" s="10" t="s">
        <v>12</v>
      </c>
      <c r="C435" s="10" t="s">
        <v>0</v>
      </c>
    </row>
    <row r="436" spans="1:11" x14ac:dyDescent="0.25">
      <c r="A436" s="10" t="s">
        <v>4</v>
      </c>
      <c r="B436" s="10" t="s">
        <v>12</v>
      </c>
      <c r="C436" s="10" t="s">
        <v>0</v>
      </c>
    </row>
    <row r="437" spans="1:11" x14ac:dyDescent="0.25">
      <c r="A437" s="18" t="s">
        <v>4</v>
      </c>
      <c r="B437" s="18" t="s">
        <v>11</v>
      </c>
      <c r="C437" s="18" t="s">
        <v>0</v>
      </c>
    </row>
    <row r="438" spans="1:11" x14ac:dyDescent="0.25">
      <c r="A438" s="15" t="s">
        <v>7</v>
      </c>
      <c r="B438" s="10" t="s">
        <v>11</v>
      </c>
      <c r="C438" s="15" t="s">
        <v>1</v>
      </c>
    </row>
    <row r="439" spans="1:11" x14ac:dyDescent="0.25">
      <c r="A439" s="18" t="s">
        <v>4</v>
      </c>
      <c r="B439" s="18" t="s">
        <v>12</v>
      </c>
      <c r="C439" s="18" t="s">
        <v>0</v>
      </c>
    </row>
    <row r="440" spans="1:11" x14ac:dyDescent="0.25">
      <c r="A440" s="18" t="s">
        <v>6</v>
      </c>
      <c r="B440" s="18" t="s">
        <v>11</v>
      </c>
      <c r="C440" s="18" t="s">
        <v>1</v>
      </c>
    </row>
    <row r="441" spans="1:11" x14ac:dyDescent="0.25">
      <c r="A441" s="18" t="s">
        <v>4</v>
      </c>
      <c r="B441" s="18" t="s">
        <v>12</v>
      </c>
      <c r="C441" s="18" t="s">
        <v>0</v>
      </c>
    </row>
    <row r="442" spans="1:11" x14ac:dyDescent="0.25">
      <c r="A442" s="10" t="s">
        <v>4</v>
      </c>
      <c r="B442" s="10" t="s">
        <v>11</v>
      </c>
      <c r="C442" s="15" t="s">
        <v>0</v>
      </c>
    </row>
    <row r="443" spans="1:11" x14ac:dyDescent="0.25">
      <c r="A443" s="18" t="s">
        <v>4</v>
      </c>
      <c r="B443" s="18" t="s">
        <v>11</v>
      </c>
      <c r="C443" s="18" t="s">
        <v>1</v>
      </c>
    </row>
    <row r="444" spans="1:11" x14ac:dyDescent="0.25">
      <c r="A444" s="15" t="s">
        <v>6</v>
      </c>
      <c r="B444" s="15" t="s">
        <v>11</v>
      </c>
      <c r="C444" s="15" t="s">
        <v>0</v>
      </c>
    </row>
    <row r="446" spans="1:11" ht="15.75" thickBot="1" x14ac:dyDescent="0.3">
      <c r="A446" s="14" t="s">
        <v>3</v>
      </c>
      <c r="B446" s="14" t="s">
        <v>20</v>
      </c>
      <c r="C446" s="14" t="s">
        <v>30</v>
      </c>
    </row>
    <row r="447" spans="1:11" x14ac:dyDescent="0.25">
      <c r="A447" s="10" t="s">
        <v>4</v>
      </c>
      <c r="B447" s="10" t="s">
        <v>21</v>
      </c>
      <c r="C447" s="10" t="s">
        <v>0</v>
      </c>
      <c r="E447" s="8" t="s">
        <v>20</v>
      </c>
      <c r="F447" s="4" t="s">
        <v>5</v>
      </c>
      <c r="G447" s="4" t="s">
        <v>0</v>
      </c>
      <c r="H447" s="4" t="s">
        <v>1</v>
      </c>
      <c r="I447" s="13" t="s">
        <v>31</v>
      </c>
      <c r="J447" s="13" t="s">
        <v>32</v>
      </c>
      <c r="K447" s="4" t="s">
        <v>2</v>
      </c>
    </row>
    <row r="448" spans="1:11" x14ac:dyDescent="0.25">
      <c r="A448" s="18" t="s">
        <v>4</v>
      </c>
      <c r="B448" s="18" t="s">
        <v>12</v>
      </c>
      <c r="C448" s="18" t="s">
        <v>1</v>
      </c>
      <c r="E448" s="7" t="s">
        <v>21</v>
      </c>
      <c r="F448" s="1">
        <f>6/9</f>
        <v>0.66666666666666663</v>
      </c>
      <c r="G448" s="1">
        <v>4</v>
      </c>
      <c r="H448" s="1">
        <v>2</v>
      </c>
      <c r="I448" s="1">
        <f>4/6</f>
        <v>0.66666666666666663</v>
      </c>
      <c r="J448" s="1">
        <f>2/6</f>
        <v>0.33333333333333331</v>
      </c>
      <c r="K448" s="1">
        <f>-I448*LOG(I448,2) - J448*LOG(J448,2)</f>
        <v>0.91829583405448956</v>
      </c>
    </row>
    <row r="449" spans="1:11" x14ac:dyDescent="0.25">
      <c r="A449" s="18" t="s">
        <v>4</v>
      </c>
      <c r="B449" s="18" t="s">
        <v>12</v>
      </c>
      <c r="C449" s="18" t="s">
        <v>1</v>
      </c>
      <c r="E449" s="7" t="s">
        <v>33</v>
      </c>
      <c r="F449" s="1">
        <f>1/9</f>
        <v>0.1111111111111111</v>
      </c>
      <c r="G449" s="1">
        <v>0</v>
      </c>
      <c r="H449" s="1">
        <v>1</v>
      </c>
      <c r="I449" s="1">
        <f>2/4</f>
        <v>0.5</v>
      </c>
      <c r="J449" s="1">
        <f>2/4</f>
        <v>0.5</v>
      </c>
      <c r="K449" s="1">
        <f>0</f>
        <v>0</v>
      </c>
    </row>
    <row r="450" spans="1:11" x14ac:dyDescent="0.25">
      <c r="A450" s="18" t="s">
        <v>7</v>
      </c>
      <c r="B450" s="18" t="s">
        <v>21</v>
      </c>
      <c r="C450" s="18" t="s">
        <v>1</v>
      </c>
      <c r="E450" s="7" t="s">
        <v>12</v>
      </c>
      <c r="F450" s="1">
        <f>2/9</f>
        <v>0.22222222222222221</v>
      </c>
      <c r="G450" s="1">
        <v>1</v>
      </c>
      <c r="H450" s="1">
        <v>1</v>
      </c>
      <c r="I450" s="1"/>
      <c r="J450" s="1"/>
      <c r="K450" s="1">
        <f>1</f>
        <v>1</v>
      </c>
    </row>
    <row r="451" spans="1:11" x14ac:dyDescent="0.25">
      <c r="A451" s="10" t="s">
        <v>7</v>
      </c>
      <c r="B451" s="10" t="s">
        <v>33</v>
      </c>
      <c r="C451" s="15" t="s">
        <v>1</v>
      </c>
      <c r="E451" s="7"/>
      <c r="F451" s="1"/>
      <c r="G451" s="1"/>
      <c r="H451" s="1"/>
      <c r="I451" s="2" t="s">
        <v>2</v>
      </c>
      <c r="J451" s="12">
        <f>J431</f>
        <v>0.99107605983822222</v>
      </c>
      <c r="K451" s="1"/>
    </row>
    <row r="452" spans="1:11" x14ac:dyDescent="0.25">
      <c r="A452" s="18" t="s">
        <v>7</v>
      </c>
      <c r="B452" s="18" t="s">
        <v>21</v>
      </c>
      <c r="C452" s="18" t="s">
        <v>1</v>
      </c>
      <c r="E452" s="7"/>
      <c r="F452" s="1"/>
      <c r="G452" s="1"/>
      <c r="H452" s="1"/>
      <c r="I452" s="2" t="s">
        <v>38</v>
      </c>
      <c r="J452" s="2">
        <f>(F448*K448)+(F450*K450)</f>
        <v>0.83441944492521525</v>
      </c>
      <c r="K452" s="1"/>
    </row>
    <row r="453" spans="1:11" x14ac:dyDescent="0.25">
      <c r="A453" s="15" t="s">
        <v>6</v>
      </c>
      <c r="B453" s="15" t="s">
        <v>12</v>
      </c>
      <c r="C453" s="15" t="s">
        <v>1</v>
      </c>
      <c r="E453" s="7"/>
      <c r="F453" s="1"/>
      <c r="G453" s="1"/>
      <c r="H453" s="1"/>
      <c r="I453" s="2" t="s">
        <v>52</v>
      </c>
      <c r="J453" s="2">
        <f>J451-J452</f>
        <v>0.15665661491300698</v>
      </c>
      <c r="K453" s="1"/>
    </row>
    <row r="454" spans="1:11" x14ac:dyDescent="0.25">
      <c r="A454" s="15" t="s">
        <v>4</v>
      </c>
      <c r="B454" s="10" t="s">
        <v>21</v>
      </c>
      <c r="C454" s="15" t="s">
        <v>1</v>
      </c>
    </row>
    <row r="455" spans="1:11" x14ac:dyDescent="0.25">
      <c r="A455" s="10" t="s">
        <v>4</v>
      </c>
      <c r="B455" s="10" t="s">
        <v>21</v>
      </c>
      <c r="C455" s="10" t="s">
        <v>0</v>
      </c>
    </row>
    <row r="456" spans="1:11" x14ac:dyDescent="0.25">
      <c r="A456" s="10" t="s">
        <v>4</v>
      </c>
      <c r="B456" s="10" t="s">
        <v>21</v>
      </c>
      <c r="C456" s="10" t="s">
        <v>0</v>
      </c>
    </row>
    <row r="457" spans="1:11" x14ac:dyDescent="0.25">
      <c r="A457" s="18" t="s">
        <v>4</v>
      </c>
      <c r="B457" s="18" t="s">
        <v>21</v>
      </c>
      <c r="C457" s="18" t="s">
        <v>0</v>
      </c>
    </row>
    <row r="458" spans="1:11" x14ac:dyDescent="0.25">
      <c r="A458" s="15" t="s">
        <v>7</v>
      </c>
      <c r="B458" s="10" t="s">
        <v>21</v>
      </c>
      <c r="C458" s="15" t="s">
        <v>1</v>
      </c>
    </row>
    <row r="459" spans="1:11" x14ac:dyDescent="0.25">
      <c r="A459" s="18" t="s">
        <v>4</v>
      </c>
      <c r="B459" s="18" t="s">
        <v>21</v>
      </c>
      <c r="C459" s="18" t="s">
        <v>0</v>
      </c>
    </row>
    <row r="460" spans="1:11" x14ac:dyDescent="0.25">
      <c r="A460" s="18" t="s">
        <v>6</v>
      </c>
      <c r="B460" s="18" t="s">
        <v>21</v>
      </c>
      <c r="C460" s="18" t="s">
        <v>1</v>
      </c>
    </row>
    <row r="461" spans="1:11" x14ac:dyDescent="0.25">
      <c r="A461" s="18" t="s">
        <v>4</v>
      </c>
      <c r="B461" s="18" t="s">
        <v>21</v>
      </c>
      <c r="C461" s="18" t="s">
        <v>0</v>
      </c>
    </row>
    <row r="462" spans="1:11" x14ac:dyDescent="0.25">
      <c r="A462" s="10" t="s">
        <v>4</v>
      </c>
      <c r="B462" s="10" t="s">
        <v>12</v>
      </c>
      <c r="C462" s="15" t="s">
        <v>0</v>
      </c>
    </row>
    <row r="463" spans="1:11" x14ac:dyDescent="0.25">
      <c r="A463" s="18" t="s">
        <v>4</v>
      </c>
      <c r="B463" s="18" t="s">
        <v>21</v>
      </c>
      <c r="C463" s="18" t="s">
        <v>1</v>
      </c>
    </row>
    <row r="464" spans="1:11" x14ac:dyDescent="0.25">
      <c r="A464" s="15" t="s">
        <v>6</v>
      </c>
      <c r="B464" s="15" t="s">
        <v>21</v>
      </c>
      <c r="C464" s="15" t="s">
        <v>0</v>
      </c>
    </row>
    <row r="467" spans="1:11" x14ac:dyDescent="0.25">
      <c r="A467" s="14" t="s">
        <v>3</v>
      </c>
      <c r="B467" s="14" t="s">
        <v>27</v>
      </c>
      <c r="C467" s="14" t="s">
        <v>30</v>
      </c>
    </row>
    <row r="468" spans="1:11" ht="15.75" thickBot="1" x14ac:dyDescent="0.3">
      <c r="A468" s="10" t="s">
        <v>4</v>
      </c>
      <c r="B468" s="10" t="s">
        <v>12</v>
      </c>
      <c r="C468" s="10" t="s">
        <v>0</v>
      </c>
    </row>
    <row r="469" spans="1:11" x14ac:dyDescent="0.25">
      <c r="A469" s="18" t="s">
        <v>4</v>
      </c>
      <c r="B469" s="18" t="s">
        <v>12</v>
      </c>
      <c r="C469" s="18" t="s">
        <v>1</v>
      </c>
      <c r="E469" s="8" t="s">
        <v>27</v>
      </c>
      <c r="F469" s="4" t="s">
        <v>5</v>
      </c>
      <c r="G469" s="4" t="s">
        <v>0</v>
      </c>
      <c r="H469" s="4" t="s">
        <v>1</v>
      </c>
      <c r="I469" s="13" t="s">
        <v>31</v>
      </c>
      <c r="J469" s="13" t="s">
        <v>32</v>
      </c>
      <c r="K469" s="4" t="s">
        <v>2</v>
      </c>
    </row>
    <row r="470" spans="1:11" x14ac:dyDescent="0.25">
      <c r="A470" s="18" t="s">
        <v>4</v>
      </c>
      <c r="B470" s="18" t="s">
        <v>12</v>
      </c>
      <c r="C470" s="18" t="s">
        <v>1</v>
      </c>
      <c r="E470" s="7" t="s">
        <v>12</v>
      </c>
      <c r="F470" s="1">
        <f>6/9</f>
        <v>0.66666666666666663</v>
      </c>
      <c r="G470" s="1">
        <v>4</v>
      </c>
      <c r="H470" s="1">
        <v>2</v>
      </c>
      <c r="I470" s="1">
        <f>4/6</f>
        <v>0.66666666666666663</v>
      </c>
      <c r="J470" s="1">
        <f>2/6</f>
        <v>0.33333333333333331</v>
      </c>
      <c r="K470" s="1">
        <f>-I470*LOG(I470,2) - J470*LOG(J470,2)</f>
        <v>0.91829583405448956</v>
      </c>
    </row>
    <row r="471" spans="1:11" x14ac:dyDescent="0.25">
      <c r="A471" s="18" t="s">
        <v>7</v>
      </c>
      <c r="B471" s="18" t="s">
        <v>14</v>
      </c>
      <c r="C471" s="18" t="s">
        <v>1</v>
      </c>
      <c r="E471" s="7" t="s">
        <v>14</v>
      </c>
      <c r="F471" s="1">
        <f>2/9</f>
        <v>0.22222222222222221</v>
      </c>
      <c r="G471" s="1">
        <v>1</v>
      </c>
      <c r="H471" s="1">
        <v>1</v>
      </c>
      <c r="I471" s="1">
        <f>1/2</f>
        <v>0.5</v>
      </c>
      <c r="J471" s="1">
        <f>1/2</f>
        <v>0.5</v>
      </c>
      <c r="K471" s="1">
        <f>-I471*LOG(I471,2) - J471*LOG(J471,2)</f>
        <v>1</v>
      </c>
    </row>
    <row r="472" spans="1:11" x14ac:dyDescent="0.25">
      <c r="A472" s="10" t="s">
        <v>7</v>
      </c>
      <c r="B472" s="10" t="s">
        <v>14</v>
      </c>
      <c r="C472" s="15" t="s">
        <v>1</v>
      </c>
      <c r="E472" s="7" t="s">
        <v>35</v>
      </c>
      <c r="F472" s="1">
        <f>1/9</f>
        <v>0.1111111111111111</v>
      </c>
      <c r="G472" s="1">
        <v>0</v>
      </c>
      <c r="H472" s="1">
        <v>1</v>
      </c>
      <c r="I472" s="1"/>
      <c r="J472" s="1"/>
      <c r="K472" s="1">
        <f>0</f>
        <v>0</v>
      </c>
    </row>
    <row r="473" spans="1:11" x14ac:dyDescent="0.25">
      <c r="A473" s="18" t="s">
        <v>7</v>
      </c>
      <c r="B473" s="18" t="s">
        <v>14</v>
      </c>
      <c r="C473" s="18" t="s">
        <v>1</v>
      </c>
      <c r="E473" s="7"/>
      <c r="F473" s="1"/>
      <c r="G473" s="1"/>
      <c r="H473" s="1"/>
      <c r="I473" s="2" t="s">
        <v>2</v>
      </c>
      <c r="J473" s="12">
        <f>J451</f>
        <v>0.99107605983822222</v>
      </c>
      <c r="K473" s="1"/>
    </row>
    <row r="474" spans="1:11" x14ac:dyDescent="0.25">
      <c r="A474" s="15" t="s">
        <v>6</v>
      </c>
      <c r="B474" s="15" t="s">
        <v>12</v>
      </c>
      <c r="C474" s="15" t="s">
        <v>1</v>
      </c>
      <c r="E474" s="7"/>
      <c r="F474" s="1"/>
      <c r="G474" s="1"/>
      <c r="H474" s="1"/>
      <c r="I474" s="2" t="s">
        <v>39</v>
      </c>
      <c r="J474" s="2">
        <f>(F470*K470)+(F471*K471)</f>
        <v>0.83441944492521525</v>
      </c>
      <c r="K474" s="1"/>
    </row>
    <row r="475" spans="1:11" x14ac:dyDescent="0.25">
      <c r="A475" s="15" t="s">
        <v>4</v>
      </c>
      <c r="B475" s="10" t="s">
        <v>12</v>
      </c>
      <c r="C475" s="15" t="s">
        <v>1</v>
      </c>
      <c r="E475" s="7"/>
      <c r="F475" s="1"/>
      <c r="G475" s="1"/>
      <c r="H475" s="1"/>
      <c r="I475" s="2" t="s">
        <v>49</v>
      </c>
      <c r="J475" s="2">
        <f>J473-J474</f>
        <v>0.15665661491300698</v>
      </c>
      <c r="K475" s="1"/>
    </row>
    <row r="476" spans="1:11" x14ac:dyDescent="0.25">
      <c r="A476" s="10" t="s">
        <v>4</v>
      </c>
      <c r="B476" s="10" t="s">
        <v>12</v>
      </c>
      <c r="C476" s="10" t="s">
        <v>0</v>
      </c>
    </row>
    <row r="477" spans="1:11" x14ac:dyDescent="0.25">
      <c r="A477" s="10" t="s">
        <v>4</v>
      </c>
      <c r="B477" s="10" t="s">
        <v>12</v>
      </c>
      <c r="C477" s="10" t="s">
        <v>0</v>
      </c>
    </row>
    <row r="478" spans="1:11" x14ac:dyDescent="0.25">
      <c r="A478" s="18" t="s">
        <v>4</v>
      </c>
      <c r="B478" s="18" t="s">
        <v>12</v>
      </c>
      <c r="C478" s="18" t="s">
        <v>0</v>
      </c>
    </row>
    <row r="479" spans="1:11" x14ac:dyDescent="0.25">
      <c r="A479" s="15" t="s">
        <v>7</v>
      </c>
      <c r="B479" s="10" t="s">
        <v>35</v>
      </c>
      <c r="C479" s="15" t="s">
        <v>1</v>
      </c>
      <c r="G479" s="43" t="s">
        <v>44</v>
      </c>
      <c r="H479" s="44"/>
    </row>
    <row r="480" spans="1:11" x14ac:dyDescent="0.25">
      <c r="A480" s="18" t="s">
        <v>4</v>
      </c>
      <c r="B480" s="18" t="s">
        <v>12</v>
      </c>
      <c r="C480" s="18" t="s">
        <v>0</v>
      </c>
      <c r="G480" s="15" t="s">
        <v>16</v>
      </c>
      <c r="H480" s="24">
        <f>J411-J412</f>
        <v>2.5652873671375698E-3</v>
      </c>
    </row>
    <row r="481" spans="1:13" x14ac:dyDescent="0.25">
      <c r="A481" s="18" t="s">
        <v>6</v>
      </c>
      <c r="B481" s="18" t="s">
        <v>14</v>
      </c>
      <c r="C481" s="18" t="s">
        <v>1</v>
      </c>
      <c r="G481" s="10" t="s">
        <v>25</v>
      </c>
      <c r="H481" s="23">
        <f>J431-J432</f>
        <v>7.2146184745174313E-3</v>
      </c>
    </row>
    <row r="482" spans="1:13" x14ac:dyDescent="0.25">
      <c r="A482" s="18" t="s">
        <v>4</v>
      </c>
      <c r="B482" s="18" t="s">
        <v>12</v>
      </c>
      <c r="C482" s="18" t="s">
        <v>0</v>
      </c>
      <c r="G482" s="11" t="s">
        <v>26</v>
      </c>
      <c r="H482" s="22">
        <f>J451-J452</f>
        <v>0.15665661491300698</v>
      </c>
    </row>
    <row r="483" spans="1:13" x14ac:dyDescent="0.25">
      <c r="A483" s="10" t="s">
        <v>4</v>
      </c>
      <c r="B483" s="10" t="s">
        <v>12</v>
      </c>
      <c r="C483" s="15" t="s">
        <v>0</v>
      </c>
      <c r="G483" s="10" t="s">
        <v>27</v>
      </c>
      <c r="H483" s="23">
        <f>J473-J474</f>
        <v>0.15665661491300698</v>
      </c>
    </row>
    <row r="484" spans="1:13" x14ac:dyDescent="0.25">
      <c r="A484" s="18" t="s">
        <v>4</v>
      </c>
      <c r="B484" s="18" t="s">
        <v>12</v>
      </c>
      <c r="C484" s="18" t="s">
        <v>1</v>
      </c>
    </row>
    <row r="485" spans="1:13" x14ac:dyDescent="0.25">
      <c r="A485" s="15" t="s">
        <v>6</v>
      </c>
      <c r="B485" s="15" t="s">
        <v>14</v>
      </c>
      <c r="C485" s="15" t="s">
        <v>0</v>
      </c>
    </row>
    <row r="488" spans="1:13" ht="15.75" thickBo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90" spans="1:13" x14ac:dyDescent="0.25">
      <c r="B490" s="20" t="s">
        <v>53</v>
      </c>
      <c r="C490" s="20" t="s">
        <v>54</v>
      </c>
      <c r="D490" t="s">
        <v>24</v>
      </c>
    </row>
    <row r="492" spans="1:13" x14ac:dyDescent="0.25">
      <c r="A492" s="14" t="s">
        <v>3</v>
      </c>
      <c r="B492" s="14" t="s">
        <v>20</v>
      </c>
      <c r="C492" s="14" t="s">
        <v>30</v>
      </c>
    </row>
    <row r="493" spans="1:13" x14ac:dyDescent="0.25">
      <c r="A493" s="10" t="s">
        <v>4</v>
      </c>
      <c r="B493" s="10" t="s">
        <v>21</v>
      </c>
      <c r="C493" s="10" t="s">
        <v>0</v>
      </c>
    </row>
    <row r="494" spans="1:13" x14ac:dyDescent="0.25">
      <c r="A494" s="18" t="s">
        <v>4</v>
      </c>
      <c r="B494" s="18" t="s">
        <v>12</v>
      </c>
      <c r="C494" s="18" t="s">
        <v>1</v>
      </c>
    </row>
    <row r="495" spans="1:13" x14ac:dyDescent="0.25">
      <c r="A495" s="18" t="s">
        <v>4</v>
      </c>
      <c r="B495" s="18" t="s">
        <v>12</v>
      </c>
      <c r="C495" s="18" t="s">
        <v>1</v>
      </c>
    </row>
    <row r="496" spans="1:13" x14ac:dyDescent="0.25">
      <c r="A496" s="15" t="s">
        <v>7</v>
      </c>
      <c r="B496" s="15" t="s">
        <v>21</v>
      </c>
      <c r="C496" s="15" t="s">
        <v>1</v>
      </c>
    </row>
    <row r="497" spans="1:3" x14ac:dyDescent="0.25">
      <c r="A497" s="18" t="s">
        <v>7</v>
      </c>
      <c r="B497" s="18" t="s">
        <v>33</v>
      </c>
      <c r="C497" s="18" t="s">
        <v>1</v>
      </c>
    </row>
    <row r="498" spans="1:3" x14ac:dyDescent="0.25">
      <c r="A498" s="15" t="s">
        <v>7</v>
      </c>
      <c r="B498" s="15" t="s">
        <v>21</v>
      </c>
      <c r="C498" s="15" t="s">
        <v>1</v>
      </c>
    </row>
    <row r="499" spans="1:3" x14ac:dyDescent="0.25">
      <c r="A499" s="18" t="s">
        <v>6</v>
      </c>
      <c r="B499" s="18" t="s">
        <v>12</v>
      </c>
      <c r="C499" s="18" t="s">
        <v>1</v>
      </c>
    </row>
    <row r="500" spans="1:3" x14ac:dyDescent="0.25">
      <c r="A500" s="15" t="s">
        <v>4</v>
      </c>
      <c r="B500" s="10" t="s">
        <v>21</v>
      </c>
      <c r="C500" s="15" t="s">
        <v>1</v>
      </c>
    </row>
    <row r="501" spans="1:3" x14ac:dyDescent="0.25">
      <c r="A501" s="10" t="s">
        <v>4</v>
      </c>
      <c r="B501" s="10" t="s">
        <v>21</v>
      </c>
      <c r="C501" s="10" t="s">
        <v>0</v>
      </c>
    </row>
    <row r="502" spans="1:3" x14ac:dyDescent="0.25">
      <c r="A502" s="10" t="s">
        <v>4</v>
      </c>
      <c r="B502" s="10" t="s">
        <v>21</v>
      </c>
      <c r="C502" s="10" t="s">
        <v>0</v>
      </c>
    </row>
    <row r="503" spans="1:3" x14ac:dyDescent="0.25">
      <c r="A503" s="15" t="s">
        <v>4</v>
      </c>
      <c r="B503" s="15" t="s">
        <v>21</v>
      </c>
      <c r="C503" s="15" t="s">
        <v>0</v>
      </c>
    </row>
    <row r="504" spans="1:3" x14ac:dyDescent="0.25">
      <c r="A504" s="15" t="s">
        <v>7</v>
      </c>
      <c r="B504" s="10" t="s">
        <v>21</v>
      </c>
      <c r="C504" s="15" t="s">
        <v>1</v>
      </c>
    </row>
    <row r="505" spans="1:3" x14ac:dyDescent="0.25">
      <c r="A505" s="15" t="s">
        <v>4</v>
      </c>
      <c r="B505" s="15" t="s">
        <v>21</v>
      </c>
      <c r="C505" s="15" t="s">
        <v>0</v>
      </c>
    </row>
    <row r="506" spans="1:3" x14ac:dyDescent="0.25">
      <c r="A506" s="15" t="s">
        <v>6</v>
      </c>
      <c r="B506" s="15" t="s">
        <v>21</v>
      </c>
      <c r="C506" s="15" t="s">
        <v>1</v>
      </c>
    </row>
    <row r="507" spans="1:3" x14ac:dyDescent="0.25">
      <c r="A507" s="15" t="s">
        <v>4</v>
      </c>
      <c r="B507" s="15" t="s">
        <v>21</v>
      </c>
      <c r="C507" s="15" t="s">
        <v>0</v>
      </c>
    </row>
    <row r="508" spans="1:3" x14ac:dyDescent="0.25">
      <c r="A508" s="18" t="s">
        <v>4</v>
      </c>
      <c r="B508" s="18" t="s">
        <v>12</v>
      </c>
      <c r="C508" s="18" t="s">
        <v>0</v>
      </c>
    </row>
    <row r="509" spans="1:3" x14ac:dyDescent="0.25">
      <c r="A509" s="15" t="s">
        <v>4</v>
      </c>
      <c r="B509" s="15" t="s">
        <v>21</v>
      </c>
      <c r="C509" s="15" t="s">
        <v>1</v>
      </c>
    </row>
    <row r="510" spans="1:3" x14ac:dyDescent="0.25">
      <c r="A510" s="15" t="s">
        <v>6</v>
      </c>
      <c r="B510" s="15" t="s">
        <v>21</v>
      </c>
      <c r="C510" s="15" t="s">
        <v>0</v>
      </c>
    </row>
    <row r="512" spans="1:3" x14ac:dyDescent="0.25">
      <c r="A512" s="31" t="s">
        <v>42</v>
      </c>
      <c r="B512" s="20">
        <f>-7/13*LOG(7/13,2)-6/13*LOG(6/13,2)</f>
        <v>0.99572745208492563</v>
      </c>
    </row>
    <row r="514" spans="1:11" x14ac:dyDescent="0.25">
      <c r="A514" s="14" t="s">
        <v>3</v>
      </c>
      <c r="B514" s="14" t="s">
        <v>16</v>
      </c>
      <c r="C514" s="14" t="s">
        <v>30</v>
      </c>
    </row>
    <row r="515" spans="1:11" x14ac:dyDescent="0.25">
      <c r="A515" s="10" t="s">
        <v>4</v>
      </c>
      <c r="B515" s="10" t="s">
        <v>18</v>
      </c>
      <c r="C515" s="10" t="s">
        <v>0</v>
      </c>
    </row>
    <row r="516" spans="1:11" ht="15.75" thickBot="1" x14ac:dyDescent="0.3">
      <c r="A516" s="18" t="s">
        <v>4</v>
      </c>
      <c r="B516" s="18" t="s">
        <v>19</v>
      </c>
      <c r="C516" s="18" t="s">
        <v>1</v>
      </c>
    </row>
    <row r="517" spans="1:11" x14ac:dyDescent="0.25">
      <c r="A517" s="18" t="s">
        <v>4</v>
      </c>
      <c r="B517" s="18" t="s">
        <v>18</v>
      </c>
      <c r="C517" s="18" t="s">
        <v>1</v>
      </c>
      <c r="E517" s="8" t="s">
        <v>16</v>
      </c>
      <c r="F517" s="4" t="s">
        <v>5</v>
      </c>
      <c r="G517" s="4" t="s">
        <v>0</v>
      </c>
      <c r="H517" s="4" t="s">
        <v>1</v>
      </c>
      <c r="I517" s="13" t="s">
        <v>31</v>
      </c>
      <c r="J517" s="13" t="s">
        <v>32</v>
      </c>
      <c r="K517" s="4" t="s">
        <v>2</v>
      </c>
    </row>
    <row r="518" spans="1:11" x14ac:dyDescent="0.25">
      <c r="A518" s="15" t="s">
        <v>7</v>
      </c>
      <c r="B518" s="10" t="s">
        <v>18</v>
      </c>
      <c r="C518" s="15" t="s">
        <v>1</v>
      </c>
      <c r="E518" s="7" t="s">
        <v>18</v>
      </c>
      <c r="F518" s="1">
        <f>12/13</f>
        <v>0.92307692307692313</v>
      </c>
      <c r="G518" s="1">
        <v>7</v>
      </c>
      <c r="H518" s="1">
        <v>5</v>
      </c>
      <c r="I518" s="1">
        <f>7/12</f>
        <v>0.58333333333333337</v>
      </c>
      <c r="J518" s="1">
        <f>5/12</f>
        <v>0.41666666666666669</v>
      </c>
      <c r="K518" s="1">
        <f>-I518*LOG(I518,2) - J518*LOG(J518,2)</f>
        <v>0.97986875665115269</v>
      </c>
    </row>
    <row r="519" spans="1:11" x14ac:dyDescent="0.25">
      <c r="A519" s="18" t="s">
        <v>7</v>
      </c>
      <c r="B519" s="18" t="s">
        <v>17</v>
      </c>
      <c r="C519" s="18" t="s">
        <v>1</v>
      </c>
      <c r="E519" s="7" t="s">
        <v>19</v>
      </c>
      <c r="F519" s="1">
        <f>1/13</f>
        <v>7.6923076923076927E-2</v>
      </c>
      <c r="G519" s="1">
        <v>0</v>
      </c>
      <c r="H519" s="1">
        <v>1</v>
      </c>
      <c r="I519" s="1"/>
      <c r="J519" s="1"/>
      <c r="K519" s="1">
        <f>0</f>
        <v>0</v>
      </c>
    </row>
    <row r="520" spans="1:11" x14ac:dyDescent="0.25">
      <c r="A520" s="15" t="s">
        <v>7</v>
      </c>
      <c r="B520" s="10" t="s">
        <v>18</v>
      </c>
      <c r="C520" s="15" t="s">
        <v>1</v>
      </c>
      <c r="E520" s="7"/>
      <c r="F520" s="1"/>
      <c r="G520" s="1"/>
      <c r="H520" s="1"/>
      <c r="I520" s="1"/>
      <c r="J520" s="1"/>
      <c r="K520" s="1"/>
    </row>
    <row r="521" spans="1:11" x14ac:dyDescent="0.25">
      <c r="A521" s="18" t="s">
        <v>6</v>
      </c>
      <c r="B521" s="18" t="s">
        <v>18</v>
      </c>
      <c r="C521" s="18" t="s">
        <v>1</v>
      </c>
      <c r="E521" s="7"/>
      <c r="F521" s="1"/>
      <c r="G521" s="1"/>
      <c r="H521" s="1"/>
      <c r="I521" s="2" t="s">
        <v>2</v>
      </c>
      <c r="J521" s="12">
        <f>B512</f>
        <v>0.99572745208492563</v>
      </c>
      <c r="K521" s="1"/>
    </row>
    <row r="522" spans="1:11" x14ac:dyDescent="0.25">
      <c r="A522" s="15" t="s">
        <v>4</v>
      </c>
      <c r="B522" s="10" t="s">
        <v>18</v>
      </c>
      <c r="C522" s="15" t="s">
        <v>1</v>
      </c>
      <c r="E522" s="7"/>
      <c r="F522" s="1"/>
      <c r="G522" s="1"/>
      <c r="H522" s="1"/>
      <c r="I522" s="2" t="s">
        <v>36</v>
      </c>
      <c r="J522" s="2">
        <f>(F518*K518)+(F519*K519)</f>
        <v>0.90449423690875641</v>
      </c>
      <c r="K522" s="1"/>
    </row>
    <row r="523" spans="1:11" x14ac:dyDescent="0.25">
      <c r="A523" s="10" t="s">
        <v>4</v>
      </c>
      <c r="B523" s="10" t="s">
        <v>18</v>
      </c>
      <c r="C523" s="10" t="s">
        <v>0</v>
      </c>
      <c r="E523" s="7"/>
      <c r="F523" s="1"/>
      <c r="G523" s="1"/>
      <c r="H523" s="1"/>
      <c r="I523" s="2" t="s">
        <v>50</v>
      </c>
      <c r="J523" s="12">
        <f>J521-J522</f>
        <v>9.1233215176169224E-2</v>
      </c>
      <c r="K523" s="1"/>
    </row>
    <row r="524" spans="1:11" x14ac:dyDescent="0.25">
      <c r="A524" s="10" t="s">
        <v>4</v>
      </c>
      <c r="B524" s="10" t="s">
        <v>18</v>
      </c>
      <c r="C524" s="10" t="s">
        <v>0</v>
      </c>
    </row>
    <row r="525" spans="1:11" x14ac:dyDescent="0.25">
      <c r="A525" s="15" t="s">
        <v>4</v>
      </c>
      <c r="B525" s="10" t="s">
        <v>18</v>
      </c>
      <c r="C525" s="15" t="s">
        <v>0</v>
      </c>
    </row>
    <row r="526" spans="1:11" x14ac:dyDescent="0.25">
      <c r="A526" s="15" t="s">
        <v>7</v>
      </c>
      <c r="B526" s="10" t="s">
        <v>18</v>
      </c>
      <c r="C526" s="15" t="s">
        <v>1</v>
      </c>
    </row>
    <row r="527" spans="1:11" x14ac:dyDescent="0.25">
      <c r="A527" s="15" t="s">
        <v>4</v>
      </c>
      <c r="B527" s="10" t="s">
        <v>18</v>
      </c>
      <c r="C527" s="15" t="s">
        <v>0</v>
      </c>
    </row>
    <row r="528" spans="1:11" x14ac:dyDescent="0.25">
      <c r="A528" s="15" t="s">
        <v>6</v>
      </c>
      <c r="B528" s="15" t="s">
        <v>19</v>
      </c>
      <c r="C528" s="15" t="s">
        <v>1</v>
      </c>
    </row>
    <row r="529" spans="1:11" x14ac:dyDescent="0.25">
      <c r="A529" s="15" t="s">
        <v>4</v>
      </c>
      <c r="B529" s="10" t="s">
        <v>18</v>
      </c>
      <c r="C529" s="15" t="s">
        <v>0</v>
      </c>
    </row>
    <row r="530" spans="1:11" x14ac:dyDescent="0.25">
      <c r="A530" s="18" t="s">
        <v>4</v>
      </c>
      <c r="B530" s="18" t="s">
        <v>17</v>
      </c>
      <c r="C530" s="18" t="s">
        <v>0</v>
      </c>
    </row>
    <row r="531" spans="1:11" x14ac:dyDescent="0.25">
      <c r="A531" s="15" t="s">
        <v>4</v>
      </c>
      <c r="B531" s="10" t="s">
        <v>18</v>
      </c>
      <c r="C531" s="15" t="s">
        <v>1</v>
      </c>
    </row>
    <row r="532" spans="1:11" x14ac:dyDescent="0.25">
      <c r="A532" s="15" t="s">
        <v>6</v>
      </c>
      <c r="B532" s="15" t="s">
        <v>18</v>
      </c>
      <c r="C532" s="15" t="s">
        <v>0</v>
      </c>
    </row>
    <row r="535" spans="1:11" x14ac:dyDescent="0.25">
      <c r="A535" s="14" t="s">
        <v>3</v>
      </c>
      <c r="B535" s="14" t="s">
        <v>23</v>
      </c>
      <c r="C535" s="14" t="s">
        <v>30</v>
      </c>
    </row>
    <row r="536" spans="1:11" x14ac:dyDescent="0.25">
      <c r="A536" s="10" t="s">
        <v>4</v>
      </c>
      <c r="B536" s="10" t="s">
        <v>12</v>
      </c>
      <c r="C536" s="10" t="s">
        <v>0</v>
      </c>
    </row>
    <row r="537" spans="1:11" ht="15.75" thickBot="1" x14ac:dyDescent="0.3">
      <c r="A537" s="18" t="s">
        <v>4</v>
      </c>
      <c r="B537" s="18" t="s">
        <v>12</v>
      </c>
      <c r="C537" s="18" t="s">
        <v>1</v>
      </c>
    </row>
    <row r="538" spans="1:11" x14ac:dyDescent="0.25">
      <c r="A538" s="18" t="s">
        <v>4</v>
      </c>
      <c r="B538" s="18" t="s">
        <v>12</v>
      </c>
      <c r="C538" s="18" t="s">
        <v>1</v>
      </c>
      <c r="E538" s="8" t="s">
        <v>23</v>
      </c>
      <c r="F538" s="4" t="s">
        <v>5</v>
      </c>
      <c r="G538" s="4" t="s">
        <v>0</v>
      </c>
      <c r="H538" s="4" t="s">
        <v>1</v>
      </c>
      <c r="I538" s="13" t="s">
        <v>31</v>
      </c>
      <c r="J538" s="13" t="s">
        <v>32</v>
      </c>
      <c r="K538" s="4" t="s">
        <v>2</v>
      </c>
    </row>
    <row r="539" spans="1:11" x14ac:dyDescent="0.25">
      <c r="A539" s="15" t="s">
        <v>7</v>
      </c>
      <c r="B539" s="10" t="s">
        <v>11</v>
      </c>
      <c r="C539" s="15" t="s">
        <v>1</v>
      </c>
      <c r="E539" s="7" t="s">
        <v>12</v>
      </c>
      <c r="F539" s="1">
        <f>7/13</f>
        <v>0.53846153846153844</v>
      </c>
      <c r="G539" s="1">
        <v>5</v>
      </c>
      <c r="H539" s="1">
        <v>2</v>
      </c>
      <c r="I539" s="1">
        <f>5/7</f>
        <v>0.7142857142857143</v>
      </c>
      <c r="J539" s="1">
        <f>2/7</f>
        <v>0.2857142857142857</v>
      </c>
      <c r="K539" s="1">
        <f>-I539*LOG(I539,2) - J539*LOG(J539,2)</f>
        <v>0.863120568566631</v>
      </c>
    </row>
    <row r="540" spans="1:11" x14ac:dyDescent="0.25">
      <c r="A540" s="18" t="s">
        <v>7</v>
      </c>
      <c r="B540" s="18" t="s">
        <v>11</v>
      </c>
      <c r="C540" s="18" t="s">
        <v>1</v>
      </c>
      <c r="E540" s="7" t="s">
        <v>11</v>
      </c>
      <c r="F540" s="1">
        <f>6/13</f>
        <v>0.46153846153846156</v>
      </c>
      <c r="G540" s="1">
        <v>2</v>
      </c>
      <c r="H540" s="1">
        <v>4</v>
      </c>
      <c r="I540" s="1">
        <f>2/6</f>
        <v>0.33333333333333331</v>
      </c>
      <c r="J540" s="1">
        <f>4/6</f>
        <v>0.66666666666666663</v>
      </c>
      <c r="K540" s="1">
        <f>-I540*LOG(I540,2) - J540*LOG(J540,2)</f>
        <v>0.91829583405448956</v>
      </c>
    </row>
    <row r="541" spans="1:11" x14ac:dyDescent="0.25">
      <c r="A541" s="15" t="s">
        <v>7</v>
      </c>
      <c r="B541" s="10" t="s">
        <v>12</v>
      </c>
      <c r="C541" s="15" t="s">
        <v>1</v>
      </c>
      <c r="E541" s="7"/>
      <c r="F541" s="1"/>
      <c r="G541" s="1"/>
      <c r="H541" s="1"/>
      <c r="I541" s="1"/>
      <c r="J541" s="1"/>
      <c r="K541" s="1"/>
    </row>
    <row r="542" spans="1:11" x14ac:dyDescent="0.25">
      <c r="A542" s="18" t="s">
        <v>6</v>
      </c>
      <c r="B542" s="18" t="s">
        <v>12</v>
      </c>
      <c r="C542" s="18" t="s">
        <v>1</v>
      </c>
      <c r="E542" s="7"/>
      <c r="F542" s="1"/>
      <c r="G542" s="1"/>
      <c r="H542" s="1"/>
      <c r="I542" s="2" t="s">
        <v>2</v>
      </c>
      <c r="J542" s="12">
        <f>B512</f>
        <v>0.99572745208492563</v>
      </c>
      <c r="K542" s="1"/>
    </row>
    <row r="543" spans="1:11" x14ac:dyDescent="0.25">
      <c r="A543" s="15" t="s">
        <v>4</v>
      </c>
      <c r="B543" s="10" t="s">
        <v>12</v>
      </c>
      <c r="C543" s="15" t="s">
        <v>1</v>
      </c>
      <c r="E543" s="7"/>
      <c r="F543" s="1"/>
      <c r="G543" s="1"/>
      <c r="H543" s="1"/>
      <c r="I543" s="2" t="s">
        <v>43</v>
      </c>
      <c r="J543" s="2">
        <f>(F539*K539)+(F540*K540)</f>
        <v>0.88858607571487336</v>
      </c>
      <c r="K543" s="1"/>
    </row>
    <row r="544" spans="1:11" x14ac:dyDescent="0.25">
      <c r="A544" s="10" t="s">
        <v>4</v>
      </c>
      <c r="B544" s="10" t="s">
        <v>12</v>
      </c>
      <c r="C544" s="10" t="s">
        <v>0</v>
      </c>
      <c r="E544" s="7"/>
      <c r="F544" s="1"/>
      <c r="G544" s="1"/>
      <c r="H544" s="1"/>
      <c r="I544" s="2" t="s">
        <v>48</v>
      </c>
      <c r="J544" s="12">
        <f>J542-J543</f>
        <v>0.10714137637005228</v>
      </c>
      <c r="K544" s="1"/>
    </row>
    <row r="545" spans="1:11" x14ac:dyDescent="0.25">
      <c r="A545" s="10" t="s">
        <v>4</v>
      </c>
      <c r="B545" s="10" t="s">
        <v>12</v>
      </c>
      <c r="C545" s="10" t="s">
        <v>0</v>
      </c>
    </row>
    <row r="546" spans="1:11" x14ac:dyDescent="0.25">
      <c r="A546" s="15" t="s">
        <v>4</v>
      </c>
      <c r="B546" s="10" t="s">
        <v>11</v>
      </c>
      <c r="C546" s="15" t="s">
        <v>0</v>
      </c>
    </row>
    <row r="547" spans="1:11" x14ac:dyDescent="0.25">
      <c r="A547" s="15" t="s">
        <v>7</v>
      </c>
      <c r="B547" s="10" t="s">
        <v>11</v>
      </c>
      <c r="C547" s="15" t="s">
        <v>1</v>
      </c>
    </row>
    <row r="548" spans="1:11" x14ac:dyDescent="0.25">
      <c r="A548" s="15" t="s">
        <v>4</v>
      </c>
      <c r="B548" s="10" t="s">
        <v>12</v>
      </c>
      <c r="C548" s="15" t="s">
        <v>0</v>
      </c>
    </row>
    <row r="549" spans="1:11" x14ac:dyDescent="0.25">
      <c r="A549" s="15" t="s">
        <v>6</v>
      </c>
      <c r="B549" s="15" t="s">
        <v>11</v>
      </c>
      <c r="C549" s="15" t="s">
        <v>1</v>
      </c>
    </row>
    <row r="550" spans="1:11" x14ac:dyDescent="0.25">
      <c r="A550" s="15" t="s">
        <v>4</v>
      </c>
      <c r="B550" s="10" t="s">
        <v>12</v>
      </c>
      <c r="C550" s="15" t="s">
        <v>0</v>
      </c>
    </row>
    <row r="551" spans="1:11" x14ac:dyDescent="0.25">
      <c r="A551" s="18" t="s">
        <v>4</v>
      </c>
      <c r="B551" s="18" t="s">
        <v>11</v>
      </c>
      <c r="C551" s="18" t="s">
        <v>0</v>
      </c>
    </row>
    <row r="552" spans="1:11" x14ac:dyDescent="0.25">
      <c r="A552" s="15" t="s">
        <v>4</v>
      </c>
      <c r="B552" s="10" t="s">
        <v>11</v>
      </c>
      <c r="C552" s="15" t="s">
        <v>1</v>
      </c>
    </row>
    <row r="553" spans="1:11" x14ac:dyDescent="0.25">
      <c r="A553" s="15" t="s">
        <v>6</v>
      </c>
      <c r="B553" s="15" t="s">
        <v>11</v>
      </c>
      <c r="C553" s="15" t="s">
        <v>0</v>
      </c>
    </row>
    <row r="556" spans="1:11" x14ac:dyDescent="0.25">
      <c r="A556" s="14" t="s">
        <v>3</v>
      </c>
      <c r="B556" s="14" t="s">
        <v>27</v>
      </c>
      <c r="C556" s="14" t="s">
        <v>30</v>
      </c>
    </row>
    <row r="557" spans="1:11" ht="15.75" thickBot="1" x14ac:dyDescent="0.3">
      <c r="A557" s="10" t="s">
        <v>4</v>
      </c>
      <c r="B557" s="10" t="s">
        <v>12</v>
      </c>
      <c r="C557" s="10" t="s">
        <v>0</v>
      </c>
    </row>
    <row r="558" spans="1:11" x14ac:dyDescent="0.25">
      <c r="A558" s="18" t="s">
        <v>4</v>
      </c>
      <c r="B558" s="18" t="s">
        <v>12</v>
      </c>
      <c r="C558" s="18" t="s">
        <v>1</v>
      </c>
      <c r="E558" s="8" t="s">
        <v>27</v>
      </c>
      <c r="F558" s="4" t="s">
        <v>5</v>
      </c>
      <c r="G558" s="4" t="s">
        <v>0</v>
      </c>
      <c r="H558" s="4" t="s">
        <v>1</v>
      </c>
      <c r="I558" s="13" t="s">
        <v>31</v>
      </c>
      <c r="J558" s="13" t="s">
        <v>32</v>
      </c>
      <c r="K558" s="4" t="s">
        <v>2</v>
      </c>
    </row>
    <row r="559" spans="1:11" x14ac:dyDescent="0.25">
      <c r="A559" s="18" t="s">
        <v>4</v>
      </c>
      <c r="B559" s="18" t="s">
        <v>12</v>
      </c>
      <c r="C559" s="18" t="s">
        <v>1</v>
      </c>
      <c r="E559" s="7" t="s">
        <v>12</v>
      </c>
      <c r="F559" s="1">
        <f>8/13</f>
        <v>0.61538461538461542</v>
      </c>
      <c r="G559" s="1">
        <v>6</v>
      </c>
      <c r="H559" s="1">
        <v>2</v>
      </c>
      <c r="I559" s="1">
        <f>6/8</f>
        <v>0.75</v>
      </c>
      <c r="J559" s="1">
        <f>2/8</f>
        <v>0.25</v>
      </c>
      <c r="K559" s="1">
        <f>-I559*LOG(I559,2) - J559*LOG(J559,2)</f>
        <v>0.81127812445913283</v>
      </c>
    </row>
    <row r="560" spans="1:11" x14ac:dyDescent="0.25">
      <c r="A560" s="15" t="s">
        <v>7</v>
      </c>
      <c r="B560" s="10" t="s">
        <v>14</v>
      </c>
      <c r="C560" s="15" t="s">
        <v>1</v>
      </c>
      <c r="E560" s="7" t="s">
        <v>14</v>
      </c>
      <c r="F560" s="1">
        <f>4/13</f>
        <v>0.30769230769230771</v>
      </c>
      <c r="G560" s="1">
        <v>1</v>
      </c>
      <c r="H560" s="1">
        <v>3</v>
      </c>
      <c r="I560" s="1">
        <f>1/4</f>
        <v>0.25</v>
      </c>
      <c r="J560" s="1">
        <f>3/4</f>
        <v>0.75</v>
      </c>
      <c r="K560" s="1">
        <f>-I560*LOG(I560,2) - J560*LOG(J560,2)</f>
        <v>0.81127812445913283</v>
      </c>
    </row>
    <row r="561" spans="1:11" x14ac:dyDescent="0.25">
      <c r="A561" s="18" t="s">
        <v>7</v>
      </c>
      <c r="B561" s="18" t="s">
        <v>14</v>
      </c>
      <c r="C561" s="18" t="s">
        <v>1</v>
      </c>
      <c r="E561" s="7" t="s">
        <v>35</v>
      </c>
      <c r="F561" s="1">
        <f>1/13</f>
        <v>7.6923076923076927E-2</v>
      </c>
      <c r="G561" s="1">
        <v>0</v>
      </c>
      <c r="H561" s="1">
        <v>1</v>
      </c>
      <c r="I561" s="1"/>
      <c r="J561" s="1"/>
      <c r="K561" s="1">
        <f>0</f>
        <v>0</v>
      </c>
    </row>
    <row r="562" spans="1:11" x14ac:dyDescent="0.25">
      <c r="A562" s="15" t="s">
        <v>7</v>
      </c>
      <c r="B562" s="10" t="s">
        <v>14</v>
      </c>
      <c r="C562" s="15" t="s">
        <v>1</v>
      </c>
      <c r="E562" s="7"/>
      <c r="F562" s="1"/>
      <c r="G562" s="1"/>
      <c r="H562" s="1"/>
      <c r="I562" s="2" t="s">
        <v>2</v>
      </c>
      <c r="J562" s="12">
        <f>J542</f>
        <v>0.99572745208492563</v>
      </c>
      <c r="K562" s="1"/>
    </row>
    <row r="563" spans="1:11" x14ac:dyDescent="0.25">
      <c r="A563" s="18" t="s">
        <v>6</v>
      </c>
      <c r="B563" s="18" t="s">
        <v>12</v>
      </c>
      <c r="C563" s="18" t="s">
        <v>1</v>
      </c>
      <c r="E563" s="7"/>
      <c r="F563" s="1"/>
      <c r="G563" s="1"/>
      <c r="H563" s="1"/>
      <c r="I563" s="2" t="s">
        <v>39</v>
      </c>
      <c r="J563" s="2">
        <f>(F559*K559)+(F560*K560)</f>
        <v>0.74887211488535343</v>
      </c>
      <c r="K563" s="1"/>
    </row>
    <row r="564" spans="1:11" x14ac:dyDescent="0.25">
      <c r="A564" s="15" t="s">
        <v>4</v>
      </c>
      <c r="B564" s="10" t="s">
        <v>12</v>
      </c>
      <c r="C564" s="15" t="s">
        <v>1</v>
      </c>
      <c r="E564" s="7"/>
      <c r="F564" s="1"/>
      <c r="G564" s="1"/>
      <c r="H564" s="1"/>
      <c r="I564" s="2" t="s">
        <v>49</v>
      </c>
      <c r="J564" s="12">
        <f>J562-J563</f>
        <v>0.2468553371995722</v>
      </c>
      <c r="K564" s="1"/>
    </row>
    <row r="565" spans="1:11" x14ac:dyDescent="0.25">
      <c r="A565" s="10" t="s">
        <v>4</v>
      </c>
      <c r="B565" s="10" t="s">
        <v>12</v>
      </c>
      <c r="C565" s="10" t="s">
        <v>0</v>
      </c>
    </row>
    <row r="566" spans="1:11" x14ac:dyDescent="0.25">
      <c r="A566" s="10" t="s">
        <v>4</v>
      </c>
      <c r="B566" s="10" t="s">
        <v>12</v>
      </c>
      <c r="C566" s="10" t="s">
        <v>0</v>
      </c>
    </row>
    <row r="567" spans="1:11" x14ac:dyDescent="0.25">
      <c r="A567" s="15" t="s">
        <v>4</v>
      </c>
      <c r="B567" s="10" t="s">
        <v>12</v>
      </c>
      <c r="C567" s="15" t="s">
        <v>0</v>
      </c>
    </row>
    <row r="568" spans="1:11" x14ac:dyDescent="0.25">
      <c r="A568" s="15" t="s">
        <v>7</v>
      </c>
      <c r="B568" s="10" t="s">
        <v>35</v>
      </c>
      <c r="C568" s="15" t="s">
        <v>1</v>
      </c>
      <c r="G568" s="43" t="s">
        <v>44</v>
      </c>
      <c r="H568" s="44"/>
    </row>
    <row r="569" spans="1:11" x14ac:dyDescent="0.25">
      <c r="A569" s="15" t="s">
        <v>4</v>
      </c>
      <c r="B569" s="10" t="s">
        <v>12</v>
      </c>
      <c r="C569" s="15" t="s">
        <v>0</v>
      </c>
      <c r="G569" s="15" t="s">
        <v>16</v>
      </c>
      <c r="H569" s="24">
        <f>J523</f>
        <v>9.1233215176169224E-2</v>
      </c>
    </row>
    <row r="570" spans="1:11" x14ac:dyDescent="0.25">
      <c r="A570" s="15" t="s">
        <v>6</v>
      </c>
      <c r="B570" s="15" t="s">
        <v>14</v>
      </c>
      <c r="C570" s="15" t="s">
        <v>1</v>
      </c>
      <c r="G570" s="10" t="s">
        <v>25</v>
      </c>
      <c r="H570" s="23">
        <f>J544</f>
        <v>0.10714137637005228</v>
      </c>
    </row>
    <row r="571" spans="1:11" x14ac:dyDescent="0.25">
      <c r="A571" s="15" t="s">
        <v>4</v>
      </c>
      <c r="B571" s="10" t="s">
        <v>12</v>
      </c>
      <c r="C571" s="15" t="s">
        <v>0</v>
      </c>
      <c r="G571" s="11" t="s">
        <v>27</v>
      </c>
      <c r="H571" s="22">
        <f>J562-J563</f>
        <v>0.2468553371995722</v>
      </c>
    </row>
    <row r="572" spans="1:11" x14ac:dyDescent="0.25">
      <c r="A572" s="18" t="s">
        <v>4</v>
      </c>
      <c r="B572" s="18" t="s">
        <v>12</v>
      </c>
      <c r="C572" s="18" t="s">
        <v>0</v>
      </c>
    </row>
    <row r="573" spans="1:11" x14ac:dyDescent="0.25">
      <c r="A573" s="15" t="s">
        <v>4</v>
      </c>
      <c r="B573" s="10" t="s">
        <v>12</v>
      </c>
      <c r="C573" s="15" t="s">
        <v>1</v>
      </c>
    </row>
    <row r="574" spans="1:11" x14ac:dyDescent="0.25">
      <c r="A574" s="15" t="s">
        <v>6</v>
      </c>
      <c r="B574" s="15" t="s">
        <v>14</v>
      </c>
      <c r="C574" s="15" t="s">
        <v>0</v>
      </c>
    </row>
    <row r="577" spans="1:12" ht="15.75" thickBo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9" spans="1:12" x14ac:dyDescent="0.25">
      <c r="B579" s="20" t="s">
        <v>53</v>
      </c>
      <c r="C579" s="20" t="s">
        <v>55</v>
      </c>
    </row>
    <row r="580" spans="1:12" x14ac:dyDescent="0.25">
      <c r="A580" s="14" t="s">
        <v>3</v>
      </c>
      <c r="B580" s="14" t="s">
        <v>27</v>
      </c>
      <c r="C580" s="14" t="s">
        <v>30</v>
      </c>
    </row>
    <row r="581" spans="1:12" x14ac:dyDescent="0.25">
      <c r="A581" s="10" t="s">
        <v>4</v>
      </c>
      <c r="B581" s="10" t="s">
        <v>12</v>
      </c>
      <c r="C581" s="10" t="s">
        <v>0</v>
      </c>
    </row>
    <row r="582" spans="1:12" x14ac:dyDescent="0.25">
      <c r="A582" s="15" t="s">
        <v>4</v>
      </c>
      <c r="B582" s="15" t="s">
        <v>12</v>
      </c>
      <c r="C582" s="15" t="s">
        <v>1</v>
      </c>
    </row>
    <row r="583" spans="1:12" x14ac:dyDescent="0.25">
      <c r="A583" s="15" t="s">
        <v>4</v>
      </c>
      <c r="B583" s="15" t="s">
        <v>12</v>
      </c>
      <c r="C583" s="15" t="s">
        <v>1</v>
      </c>
    </row>
    <row r="584" spans="1:12" x14ac:dyDescent="0.25">
      <c r="A584" s="18" t="s">
        <v>7</v>
      </c>
      <c r="B584" s="18" t="s">
        <v>14</v>
      </c>
      <c r="C584" s="18" t="s">
        <v>1</v>
      </c>
    </row>
    <row r="585" spans="1:12" x14ac:dyDescent="0.25">
      <c r="A585" s="18" t="s">
        <v>7</v>
      </c>
      <c r="B585" s="18" t="s">
        <v>14</v>
      </c>
      <c r="C585" s="18" t="s">
        <v>1</v>
      </c>
    </row>
    <row r="586" spans="1:12" x14ac:dyDescent="0.25">
      <c r="A586" s="18" t="s">
        <v>7</v>
      </c>
      <c r="B586" s="18" t="s">
        <v>14</v>
      </c>
      <c r="C586" s="18" t="s">
        <v>1</v>
      </c>
    </row>
    <row r="587" spans="1:12" x14ac:dyDescent="0.25">
      <c r="A587" s="15" t="s">
        <v>6</v>
      </c>
      <c r="B587" s="15" t="s">
        <v>12</v>
      </c>
      <c r="C587" s="15" t="s">
        <v>1</v>
      </c>
    </row>
    <row r="588" spans="1:12" x14ac:dyDescent="0.25">
      <c r="A588" s="15" t="s">
        <v>4</v>
      </c>
      <c r="B588" s="15" t="s">
        <v>12</v>
      </c>
      <c r="C588" s="15" t="s">
        <v>1</v>
      </c>
    </row>
    <row r="589" spans="1:12" x14ac:dyDescent="0.25">
      <c r="A589" s="15" t="s">
        <v>4</v>
      </c>
      <c r="B589" s="15" t="s">
        <v>12</v>
      </c>
      <c r="C589" s="15" t="s">
        <v>0</v>
      </c>
    </row>
    <row r="590" spans="1:12" x14ac:dyDescent="0.25">
      <c r="A590" s="15" t="s">
        <v>4</v>
      </c>
      <c r="B590" s="15" t="s">
        <v>12</v>
      </c>
      <c r="C590" s="15" t="s">
        <v>0</v>
      </c>
    </row>
    <row r="591" spans="1:12" x14ac:dyDescent="0.25">
      <c r="A591" s="15" t="s">
        <v>4</v>
      </c>
      <c r="B591" s="15" t="s">
        <v>12</v>
      </c>
      <c r="C591" s="15" t="s">
        <v>0</v>
      </c>
    </row>
    <row r="592" spans="1:12" x14ac:dyDescent="0.25">
      <c r="A592" s="18" t="s">
        <v>7</v>
      </c>
      <c r="B592" s="18" t="s">
        <v>35</v>
      </c>
      <c r="C592" s="18" t="s">
        <v>1</v>
      </c>
    </row>
    <row r="593" spans="1:11" x14ac:dyDescent="0.25">
      <c r="A593" s="15" t="s">
        <v>4</v>
      </c>
      <c r="B593" s="15" t="s">
        <v>12</v>
      </c>
      <c r="C593" s="15" t="s">
        <v>0</v>
      </c>
    </row>
    <row r="594" spans="1:11" x14ac:dyDescent="0.25">
      <c r="A594" s="18" t="s">
        <v>6</v>
      </c>
      <c r="B594" s="18" t="s">
        <v>14</v>
      </c>
      <c r="C594" s="18" t="s">
        <v>1</v>
      </c>
    </row>
    <row r="595" spans="1:11" x14ac:dyDescent="0.25">
      <c r="A595" s="15" t="s">
        <v>4</v>
      </c>
      <c r="B595" s="15" t="s">
        <v>12</v>
      </c>
      <c r="C595" s="15" t="s">
        <v>0</v>
      </c>
    </row>
    <row r="596" spans="1:11" x14ac:dyDescent="0.25">
      <c r="A596" s="15" t="s">
        <v>4</v>
      </c>
      <c r="B596" s="15" t="s">
        <v>12</v>
      </c>
      <c r="C596" s="15" t="s">
        <v>0</v>
      </c>
    </row>
    <row r="597" spans="1:11" x14ac:dyDescent="0.25">
      <c r="A597" s="15" t="s">
        <v>4</v>
      </c>
      <c r="B597" s="15" t="s">
        <v>12</v>
      </c>
      <c r="C597" s="15" t="s">
        <v>1</v>
      </c>
    </row>
    <row r="598" spans="1:11" x14ac:dyDescent="0.25">
      <c r="A598" s="18" t="s">
        <v>6</v>
      </c>
      <c r="B598" s="18" t="s">
        <v>14</v>
      </c>
      <c r="C598" s="18" t="s">
        <v>0</v>
      </c>
    </row>
    <row r="600" spans="1:11" x14ac:dyDescent="0.25">
      <c r="A600" s="31" t="s">
        <v>42</v>
      </c>
      <c r="B600" s="20">
        <f>-7/12*LOG(7/12,2)-5/12*LOG(5/12,2)</f>
        <v>0.97986875665115269</v>
      </c>
    </row>
    <row r="603" spans="1:11" x14ac:dyDescent="0.25">
      <c r="A603" s="14" t="s">
        <v>3</v>
      </c>
      <c r="B603" s="14" t="s">
        <v>16</v>
      </c>
      <c r="C603" s="14" t="s">
        <v>30</v>
      </c>
    </row>
    <row r="604" spans="1:11" ht="15.75" thickBot="1" x14ac:dyDescent="0.3">
      <c r="A604" s="10" t="s">
        <v>4</v>
      </c>
      <c r="B604" s="10" t="s">
        <v>18</v>
      </c>
      <c r="C604" s="10" t="s">
        <v>0</v>
      </c>
    </row>
    <row r="605" spans="1:11" x14ac:dyDescent="0.25">
      <c r="A605" s="15" t="s">
        <v>4</v>
      </c>
      <c r="B605" s="10" t="s">
        <v>19</v>
      </c>
      <c r="C605" s="15" t="s">
        <v>1</v>
      </c>
      <c r="E605" s="8" t="s">
        <v>16</v>
      </c>
      <c r="F605" s="4" t="s">
        <v>5</v>
      </c>
      <c r="G605" s="4" t="s">
        <v>0</v>
      </c>
      <c r="H605" s="4" t="s">
        <v>1</v>
      </c>
      <c r="I605" s="13" t="s">
        <v>31</v>
      </c>
      <c r="J605" s="13" t="s">
        <v>32</v>
      </c>
      <c r="K605" s="4" t="s">
        <v>2</v>
      </c>
    </row>
    <row r="606" spans="1:11" x14ac:dyDescent="0.25">
      <c r="A606" s="15" t="s">
        <v>4</v>
      </c>
      <c r="B606" s="10" t="s">
        <v>18</v>
      </c>
      <c r="C606" s="15" t="s">
        <v>1</v>
      </c>
      <c r="E606" s="7" t="s">
        <v>18</v>
      </c>
      <c r="F606" s="1">
        <f>10/12</f>
        <v>0.83333333333333337</v>
      </c>
      <c r="G606" s="1">
        <v>6</v>
      </c>
      <c r="H606" s="1">
        <v>4</v>
      </c>
      <c r="I606" s="1">
        <f>6/10</f>
        <v>0.6</v>
      </c>
      <c r="J606" s="1">
        <f>4/10</f>
        <v>0.4</v>
      </c>
      <c r="K606" s="1">
        <f>-I606*LOG(I606,2) - J606*LOG(J606,2)</f>
        <v>0.97095059445466858</v>
      </c>
    </row>
    <row r="607" spans="1:11" x14ac:dyDescent="0.25">
      <c r="A607" s="18" t="s">
        <v>7</v>
      </c>
      <c r="B607" s="18" t="s">
        <v>18</v>
      </c>
      <c r="C607" s="18" t="s">
        <v>1</v>
      </c>
      <c r="E607" s="7" t="s">
        <v>19</v>
      </c>
      <c r="F607" s="1">
        <f>1/12</f>
        <v>8.3333333333333329E-2</v>
      </c>
      <c r="G607" s="1">
        <v>0</v>
      </c>
      <c r="H607" s="1">
        <v>1</v>
      </c>
      <c r="I607" s="1"/>
      <c r="J607" s="1"/>
      <c r="K607" s="1">
        <f>0</f>
        <v>0</v>
      </c>
    </row>
    <row r="608" spans="1:11" x14ac:dyDescent="0.25">
      <c r="A608" s="18" t="s">
        <v>7</v>
      </c>
      <c r="B608" s="18" t="s">
        <v>17</v>
      </c>
      <c r="C608" s="18" t="s">
        <v>1</v>
      </c>
      <c r="E608" s="7" t="s">
        <v>17</v>
      </c>
      <c r="F608" s="1">
        <f>1/12</f>
        <v>8.3333333333333329E-2</v>
      </c>
      <c r="G608" s="1">
        <v>1</v>
      </c>
      <c r="H608" s="1">
        <v>0</v>
      </c>
      <c r="I608" s="1"/>
      <c r="J608" s="1"/>
      <c r="K608" s="1">
        <v>0</v>
      </c>
    </row>
    <row r="609" spans="1:11" x14ac:dyDescent="0.25">
      <c r="A609" s="18" t="s">
        <v>7</v>
      </c>
      <c r="B609" s="18" t="s">
        <v>18</v>
      </c>
      <c r="C609" s="18" t="s">
        <v>1</v>
      </c>
      <c r="E609" s="7"/>
      <c r="F609" s="1"/>
      <c r="G609" s="1"/>
      <c r="H609" s="1"/>
      <c r="I609" s="2" t="s">
        <v>2</v>
      </c>
      <c r="J609" s="12">
        <f>B600</f>
        <v>0.97986875665115269</v>
      </c>
      <c r="K609" s="1"/>
    </row>
    <row r="610" spans="1:11" x14ac:dyDescent="0.25">
      <c r="A610" s="15" t="s">
        <v>6</v>
      </c>
      <c r="B610" s="15" t="s">
        <v>18</v>
      </c>
      <c r="C610" s="15" t="s">
        <v>1</v>
      </c>
      <c r="E610" s="7"/>
      <c r="F610" s="1"/>
      <c r="G610" s="1"/>
      <c r="H610" s="1"/>
      <c r="I610" s="2" t="s">
        <v>36</v>
      </c>
      <c r="J610" s="2">
        <f>(F606*K606)</f>
        <v>0.80912549537889056</v>
      </c>
      <c r="K610" s="1"/>
    </row>
    <row r="611" spans="1:11" x14ac:dyDescent="0.25">
      <c r="A611" s="15" t="s">
        <v>4</v>
      </c>
      <c r="B611" s="10" t="s">
        <v>18</v>
      </c>
      <c r="C611" s="15" t="s">
        <v>1</v>
      </c>
      <c r="E611" s="7"/>
      <c r="F611" s="1"/>
      <c r="G611" s="1"/>
      <c r="H611" s="1"/>
      <c r="I611" s="2" t="s">
        <v>50</v>
      </c>
      <c r="J611" s="12">
        <f>J609-J610</f>
        <v>0.17074326127226214</v>
      </c>
      <c r="K611" s="1"/>
    </row>
    <row r="612" spans="1:11" x14ac:dyDescent="0.25">
      <c r="A612" s="15" t="s">
        <v>4</v>
      </c>
      <c r="B612" s="10" t="s">
        <v>18</v>
      </c>
      <c r="C612" s="15" t="s">
        <v>0</v>
      </c>
    </row>
    <row r="613" spans="1:11" x14ac:dyDescent="0.25">
      <c r="A613" s="15" t="s">
        <v>4</v>
      </c>
      <c r="B613" s="10" t="s">
        <v>18</v>
      </c>
      <c r="C613" s="15" t="s">
        <v>0</v>
      </c>
    </row>
    <row r="614" spans="1:11" x14ac:dyDescent="0.25">
      <c r="A614" s="15" t="s">
        <v>4</v>
      </c>
      <c r="B614" s="10" t="s">
        <v>18</v>
      </c>
      <c r="C614" s="15" t="s">
        <v>0</v>
      </c>
    </row>
    <row r="615" spans="1:11" x14ac:dyDescent="0.25">
      <c r="A615" s="18" t="s">
        <v>7</v>
      </c>
      <c r="B615" s="18" t="s">
        <v>18</v>
      </c>
      <c r="C615" s="18" t="s">
        <v>1</v>
      </c>
    </row>
    <row r="616" spans="1:11" x14ac:dyDescent="0.25">
      <c r="A616" s="15" t="s">
        <v>4</v>
      </c>
      <c r="B616" s="10" t="s">
        <v>18</v>
      </c>
      <c r="C616" s="15" t="s">
        <v>0</v>
      </c>
    </row>
    <row r="617" spans="1:11" x14ac:dyDescent="0.25">
      <c r="A617" s="18" t="s">
        <v>6</v>
      </c>
      <c r="B617" s="18" t="s">
        <v>19</v>
      </c>
      <c r="C617" s="18" t="s">
        <v>1</v>
      </c>
    </row>
    <row r="618" spans="1:11" x14ac:dyDescent="0.25">
      <c r="A618" s="15" t="s">
        <v>4</v>
      </c>
      <c r="B618" s="10" t="s">
        <v>18</v>
      </c>
      <c r="C618" s="15" t="s">
        <v>0</v>
      </c>
    </row>
    <row r="619" spans="1:11" x14ac:dyDescent="0.25">
      <c r="A619" s="15" t="s">
        <v>4</v>
      </c>
      <c r="B619" s="10" t="s">
        <v>17</v>
      </c>
      <c r="C619" s="15" t="s">
        <v>0</v>
      </c>
    </row>
    <row r="620" spans="1:11" x14ac:dyDescent="0.25">
      <c r="A620" s="15" t="s">
        <v>4</v>
      </c>
      <c r="B620" s="10" t="s">
        <v>18</v>
      </c>
      <c r="C620" s="15" t="s">
        <v>1</v>
      </c>
    </row>
    <row r="621" spans="1:11" x14ac:dyDescent="0.25">
      <c r="A621" s="18" t="s">
        <v>6</v>
      </c>
      <c r="B621" s="18" t="s">
        <v>18</v>
      </c>
      <c r="C621" s="18" t="s">
        <v>0</v>
      </c>
    </row>
    <row r="624" spans="1:11" x14ac:dyDescent="0.25">
      <c r="A624" s="14" t="s">
        <v>3</v>
      </c>
      <c r="B624" s="14" t="s">
        <v>23</v>
      </c>
      <c r="C624" s="14" t="s">
        <v>30</v>
      </c>
    </row>
    <row r="625" spans="1:11" x14ac:dyDescent="0.25">
      <c r="A625" s="10" t="s">
        <v>4</v>
      </c>
      <c r="B625" s="10" t="s">
        <v>12</v>
      </c>
      <c r="C625" s="10" t="s">
        <v>0</v>
      </c>
    </row>
    <row r="626" spans="1:11" ht="15.75" thickBot="1" x14ac:dyDescent="0.3">
      <c r="A626" s="15" t="s">
        <v>4</v>
      </c>
      <c r="B626" s="10" t="s">
        <v>12</v>
      </c>
      <c r="C626" s="15" t="s">
        <v>1</v>
      </c>
    </row>
    <row r="627" spans="1:11" x14ac:dyDescent="0.25">
      <c r="A627" s="15" t="s">
        <v>4</v>
      </c>
      <c r="B627" s="10" t="s">
        <v>12</v>
      </c>
      <c r="C627" s="15" t="s">
        <v>1</v>
      </c>
      <c r="E627" s="8" t="s">
        <v>23</v>
      </c>
      <c r="F627" s="4" t="s">
        <v>5</v>
      </c>
      <c r="G627" s="4" t="s">
        <v>0</v>
      </c>
      <c r="H627" s="4" t="s">
        <v>1</v>
      </c>
      <c r="I627" s="13" t="s">
        <v>31</v>
      </c>
      <c r="J627" s="13" t="s">
        <v>32</v>
      </c>
      <c r="K627" s="4" t="s">
        <v>2</v>
      </c>
    </row>
    <row r="628" spans="1:11" x14ac:dyDescent="0.25">
      <c r="A628" s="18" t="s">
        <v>7</v>
      </c>
      <c r="B628" s="18" t="s">
        <v>11</v>
      </c>
      <c r="C628" s="18" t="s">
        <v>1</v>
      </c>
      <c r="E628" s="7" t="s">
        <v>12</v>
      </c>
      <c r="F628" s="1">
        <f>9/12</f>
        <v>0.75</v>
      </c>
      <c r="G628" s="1">
        <v>5</v>
      </c>
      <c r="H628" s="1">
        <v>4</v>
      </c>
      <c r="I628" s="1">
        <f>5/9</f>
        <v>0.55555555555555558</v>
      </c>
      <c r="J628" s="1">
        <f>4/9</f>
        <v>0.44444444444444442</v>
      </c>
      <c r="K628" s="1">
        <f>-I628*LOG(I628,2) - J628*LOG(J628,2)</f>
        <v>0.99107605983822222</v>
      </c>
    </row>
    <row r="629" spans="1:11" x14ac:dyDescent="0.25">
      <c r="A629" s="18" t="s">
        <v>7</v>
      </c>
      <c r="B629" s="18" t="s">
        <v>11</v>
      </c>
      <c r="C629" s="18" t="s">
        <v>1</v>
      </c>
      <c r="E629" s="7" t="s">
        <v>11</v>
      </c>
      <c r="F629" s="1">
        <f>3/12</f>
        <v>0.25</v>
      </c>
      <c r="G629" s="1">
        <v>2</v>
      </c>
      <c r="H629" s="1">
        <v>1</v>
      </c>
      <c r="I629" s="1">
        <f>2/3</f>
        <v>0.66666666666666663</v>
      </c>
      <c r="J629" s="1">
        <f>1/3</f>
        <v>0.33333333333333331</v>
      </c>
      <c r="K629" s="1">
        <f>-I629*LOG(I629,2) - J629*LOG(J629,2)</f>
        <v>0.91829583405448956</v>
      </c>
    </row>
    <row r="630" spans="1:11" x14ac:dyDescent="0.25">
      <c r="A630" s="18" t="s">
        <v>7</v>
      </c>
      <c r="B630" s="18" t="s">
        <v>12</v>
      </c>
      <c r="C630" s="18" t="s">
        <v>1</v>
      </c>
      <c r="E630" s="7"/>
      <c r="F630" s="1"/>
      <c r="G630" s="1"/>
      <c r="H630" s="1"/>
      <c r="I630" s="1"/>
      <c r="J630" s="1"/>
      <c r="K630" s="1"/>
    </row>
    <row r="631" spans="1:11" x14ac:dyDescent="0.25">
      <c r="A631" s="15" t="s">
        <v>6</v>
      </c>
      <c r="B631" s="15" t="s">
        <v>12</v>
      </c>
      <c r="C631" s="15" t="s">
        <v>1</v>
      </c>
      <c r="E631" s="7"/>
      <c r="F631" s="1"/>
      <c r="G631" s="1"/>
      <c r="H631" s="1"/>
      <c r="I631" s="2" t="s">
        <v>2</v>
      </c>
      <c r="J631" s="12">
        <f>B600</f>
        <v>0.97986875665115269</v>
      </c>
      <c r="K631" s="1"/>
    </row>
    <row r="632" spans="1:11" x14ac:dyDescent="0.25">
      <c r="A632" s="15" t="s">
        <v>4</v>
      </c>
      <c r="B632" s="10" t="s">
        <v>12</v>
      </c>
      <c r="C632" s="15" t="s">
        <v>1</v>
      </c>
      <c r="E632" s="7"/>
      <c r="F632" s="1"/>
      <c r="G632" s="1"/>
      <c r="H632" s="1"/>
      <c r="I632" s="2" t="s">
        <v>43</v>
      </c>
      <c r="J632" s="2">
        <f>(F628*K628)+(F629*K629)</f>
        <v>0.97288100339228911</v>
      </c>
      <c r="K632" s="1"/>
    </row>
    <row r="633" spans="1:11" x14ac:dyDescent="0.25">
      <c r="A633" s="15" t="s">
        <v>4</v>
      </c>
      <c r="B633" s="10" t="s">
        <v>12</v>
      </c>
      <c r="C633" s="15" t="s">
        <v>0</v>
      </c>
      <c r="E633" s="7"/>
      <c r="F633" s="1"/>
      <c r="G633" s="1"/>
      <c r="H633" s="1"/>
      <c r="I633" s="2" t="s">
        <v>48</v>
      </c>
      <c r="J633" s="12">
        <f>J631-J632</f>
        <v>6.9877532588635827E-3</v>
      </c>
      <c r="K633" s="1"/>
    </row>
    <row r="634" spans="1:11" x14ac:dyDescent="0.25">
      <c r="A634" s="15" t="s">
        <v>4</v>
      </c>
      <c r="B634" s="10" t="s">
        <v>12</v>
      </c>
      <c r="C634" s="15" t="s">
        <v>0</v>
      </c>
    </row>
    <row r="635" spans="1:11" x14ac:dyDescent="0.25">
      <c r="A635" s="15" t="s">
        <v>4</v>
      </c>
      <c r="B635" s="10" t="s">
        <v>11</v>
      </c>
      <c r="C635" s="15" t="s">
        <v>0</v>
      </c>
    </row>
    <row r="636" spans="1:11" x14ac:dyDescent="0.25">
      <c r="A636" s="18" t="s">
        <v>7</v>
      </c>
      <c r="B636" s="18" t="s">
        <v>11</v>
      </c>
      <c r="C636" s="18" t="s">
        <v>1</v>
      </c>
    </row>
    <row r="637" spans="1:11" x14ac:dyDescent="0.25">
      <c r="A637" s="15" t="s">
        <v>4</v>
      </c>
      <c r="B637" s="10" t="s">
        <v>12</v>
      </c>
      <c r="C637" s="15" t="s">
        <v>0</v>
      </c>
    </row>
    <row r="638" spans="1:11" x14ac:dyDescent="0.25">
      <c r="A638" s="18" t="s">
        <v>6</v>
      </c>
      <c r="B638" s="18" t="s">
        <v>11</v>
      </c>
      <c r="C638" s="18" t="s">
        <v>1</v>
      </c>
    </row>
    <row r="639" spans="1:11" x14ac:dyDescent="0.25">
      <c r="A639" s="15" t="s">
        <v>4</v>
      </c>
      <c r="B639" s="10" t="s">
        <v>12</v>
      </c>
      <c r="C639" s="15" t="s">
        <v>0</v>
      </c>
      <c r="G639" s="43" t="s">
        <v>44</v>
      </c>
      <c r="H639" s="44"/>
    </row>
    <row r="640" spans="1:11" x14ac:dyDescent="0.25">
      <c r="A640" s="15" t="s">
        <v>4</v>
      </c>
      <c r="B640" s="10" t="s">
        <v>11</v>
      </c>
      <c r="C640" s="15" t="s">
        <v>0</v>
      </c>
      <c r="G640" s="11" t="s">
        <v>16</v>
      </c>
      <c r="H640" s="22">
        <f>J611</f>
        <v>0.17074326127226214</v>
      </c>
    </row>
    <row r="641" spans="1:13" x14ac:dyDescent="0.25">
      <c r="A641" s="15" t="s">
        <v>4</v>
      </c>
      <c r="B641" s="10" t="s">
        <v>11</v>
      </c>
      <c r="C641" s="15" t="s">
        <v>1</v>
      </c>
      <c r="G641" s="10" t="s">
        <v>25</v>
      </c>
      <c r="H641" s="23">
        <f>J633</f>
        <v>6.9877532588635827E-3</v>
      </c>
    </row>
    <row r="642" spans="1:13" x14ac:dyDescent="0.25">
      <c r="A642" s="18" t="s">
        <v>6</v>
      </c>
      <c r="B642" s="18" t="s">
        <v>11</v>
      </c>
      <c r="C642" s="18" t="s">
        <v>0</v>
      </c>
      <c r="G642" s="16"/>
      <c r="H642" s="27"/>
    </row>
    <row r="645" spans="1:13" ht="15.75" thickBo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7" spans="1:13" x14ac:dyDescent="0.25">
      <c r="B647" s="20" t="s">
        <v>56</v>
      </c>
      <c r="C647" s="20" t="s">
        <v>16</v>
      </c>
    </row>
    <row r="648" spans="1:13" x14ac:dyDescent="0.25">
      <c r="A648" s="14" t="s">
        <v>3</v>
      </c>
      <c r="B648" s="14" t="s">
        <v>16</v>
      </c>
      <c r="C648" s="14" t="s">
        <v>30</v>
      </c>
    </row>
    <row r="649" spans="1:13" x14ac:dyDescent="0.25">
      <c r="A649" s="15" t="s">
        <v>4</v>
      </c>
      <c r="B649" s="15" t="s">
        <v>18</v>
      </c>
      <c r="C649" s="15" t="s">
        <v>0</v>
      </c>
    </row>
    <row r="650" spans="1:13" x14ac:dyDescent="0.25">
      <c r="A650" s="18" t="s">
        <v>4</v>
      </c>
      <c r="B650" s="18" t="s">
        <v>19</v>
      </c>
      <c r="C650" s="18" t="s">
        <v>1</v>
      </c>
    </row>
    <row r="651" spans="1:13" x14ac:dyDescent="0.25">
      <c r="A651" s="15" t="s">
        <v>4</v>
      </c>
      <c r="B651" s="15" t="s">
        <v>18</v>
      </c>
      <c r="C651" s="15" t="s">
        <v>1</v>
      </c>
    </row>
    <row r="652" spans="1:13" x14ac:dyDescent="0.25">
      <c r="A652" s="15" t="s">
        <v>7</v>
      </c>
      <c r="B652" s="15" t="s">
        <v>18</v>
      </c>
      <c r="C652" s="15" t="s">
        <v>1</v>
      </c>
    </row>
    <row r="653" spans="1:13" x14ac:dyDescent="0.25">
      <c r="A653" s="18" t="s">
        <v>7</v>
      </c>
      <c r="B653" s="18" t="s">
        <v>17</v>
      </c>
      <c r="C653" s="18" t="s">
        <v>1</v>
      </c>
    </row>
    <row r="654" spans="1:13" x14ac:dyDescent="0.25">
      <c r="A654" s="15" t="s">
        <v>7</v>
      </c>
      <c r="B654" s="15" t="s">
        <v>18</v>
      </c>
      <c r="C654" s="15" t="s">
        <v>1</v>
      </c>
    </row>
    <row r="655" spans="1:13" x14ac:dyDescent="0.25">
      <c r="A655" s="15" t="s">
        <v>6</v>
      </c>
      <c r="B655" s="15" t="s">
        <v>18</v>
      </c>
      <c r="C655" s="15" t="s">
        <v>1</v>
      </c>
    </row>
    <row r="656" spans="1:13" x14ac:dyDescent="0.25">
      <c r="A656" s="15" t="s">
        <v>4</v>
      </c>
      <c r="B656" s="15" t="s">
        <v>18</v>
      </c>
      <c r="C656" s="15" t="s">
        <v>1</v>
      </c>
    </row>
    <row r="657" spans="1:3" x14ac:dyDescent="0.25">
      <c r="A657" s="15" t="s">
        <v>4</v>
      </c>
      <c r="B657" s="15" t="s">
        <v>18</v>
      </c>
      <c r="C657" s="15" t="s">
        <v>0</v>
      </c>
    </row>
    <row r="658" spans="1:3" x14ac:dyDescent="0.25">
      <c r="A658" s="15" t="s">
        <v>4</v>
      </c>
      <c r="B658" s="15" t="s">
        <v>18</v>
      </c>
      <c r="C658" s="15" t="s">
        <v>0</v>
      </c>
    </row>
    <row r="659" spans="1:3" x14ac:dyDescent="0.25">
      <c r="A659" s="15" t="s">
        <v>4</v>
      </c>
      <c r="B659" s="15" t="s">
        <v>18</v>
      </c>
      <c r="C659" s="15" t="s">
        <v>0</v>
      </c>
    </row>
    <row r="660" spans="1:3" x14ac:dyDescent="0.25">
      <c r="A660" s="15" t="s">
        <v>7</v>
      </c>
      <c r="B660" s="15" t="s">
        <v>18</v>
      </c>
      <c r="C660" s="15" t="s">
        <v>1</v>
      </c>
    </row>
    <row r="661" spans="1:3" x14ac:dyDescent="0.25">
      <c r="A661" s="15" t="s">
        <v>4</v>
      </c>
      <c r="B661" s="15" t="s">
        <v>18</v>
      </c>
      <c r="C661" s="15" t="s">
        <v>0</v>
      </c>
    </row>
    <row r="662" spans="1:3" x14ac:dyDescent="0.25">
      <c r="A662" s="18" t="s">
        <v>6</v>
      </c>
      <c r="B662" s="18" t="s">
        <v>19</v>
      </c>
      <c r="C662" s="18" t="s">
        <v>1</v>
      </c>
    </row>
    <row r="663" spans="1:3" x14ac:dyDescent="0.25">
      <c r="A663" s="15" t="s">
        <v>4</v>
      </c>
      <c r="B663" s="15" t="s">
        <v>18</v>
      </c>
      <c r="C663" s="15" t="s">
        <v>0</v>
      </c>
    </row>
    <row r="664" spans="1:3" x14ac:dyDescent="0.25">
      <c r="A664" s="18" t="s">
        <v>4</v>
      </c>
      <c r="B664" s="18" t="s">
        <v>17</v>
      </c>
      <c r="C664" s="18" t="s">
        <v>0</v>
      </c>
    </row>
    <row r="665" spans="1:3" x14ac:dyDescent="0.25">
      <c r="A665" s="15" t="s">
        <v>4</v>
      </c>
      <c r="B665" s="15" t="s">
        <v>18</v>
      </c>
      <c r="C665" s="15" t="s">
        <v>1</v>
      </c>
    </row>
    <row r="666" spans="1:3" x14ac:dyDescent="0.25">
      <c r="A666" s="15" t="s">
        <v>6</v>
      </c>
      <c r="B666" s="15" t="s">
        <v>18</v>
      </c>
      <c r="C666" s="15" t="s">
        <v>0</v>
      </c>
    </row>
    <row r="668" spans="1:3" x14ac:dyDescent="0.25">
      <c r="A668" s="31" t="s">
        <v>42</v>
      </c>
      <c r="B668" s="20">
        <v>1</v>
      </c>
    </row>
    <row r="671" spans="1:3" x14ac:dyDescent="0.25">
      <c r="A671" s="14" t="s">
        <v>3</v>
      </c>
      <c r="B671" s="14" t="s">
        <v>23</v>
      </c>
      <c r="C671" s="14" t="s">
        <v>30</v>
      </c>
    </row>
    <row r="672" spans="1:3" x14ac:dyDescent="0.25">
      <c r="A672" s="15" t="s">
        <v>4</v>
      </c>
      <c r="B672" s="10" t="s">
        <v>12</v>
      </c>
      <c r="C672" s="15" t="s">
        <v>0</v>
      </c>
    </row>
    <row r="673" spans="1:11" ht="15.75" thickBot="1" x14ac:dyDescent="0.3">
      <c r="A673" s="18" t="s">
        <v>4</v>
      </c>
      <c r="B673" s="18" t="s">
        <v>12</v>
      </c>
      <c r="C673" s="18" t="s">
        <v>1</v>
      </c>
    </row>
    <row r="674" spans="1:11" x14ac:dyDescent="0.25">
      <c r="A674" s="15" t="s">
        <v>4</v>
      </c>
      <c r="B674" s="10" t="s">
        <v>12</v>
      </c>
      <c r="C674" s="15" t="s">
        <v>1</v>
      </c>
      <c r="E674" s="8" t="s">
        <v>23</v>
      </c>
      <c r="F674" s="4" t="s">
        <v>5</v>
      </c>
      <c r="G674" s="4" t="s">
        <v>0</v>
      </c>
      <c r="H674" s="4" t="s">
        <v>1</v>
      </c>
      <c r="I674" s="13" t="s">
        <v>31</v>
      </c>
      <c r="J674" s="13" t="s">
        <v>32</v>
      </c>
      <c r="K674" s="4" t="s">
        <v>2</v>
      </c>
    </row>
    <row r="675" spans="1:11" x14ac:dyDescent="0.25">
      <c r="A675" s="15" t="s">
        <v>7</v>
      </c>
      <c r="B675" s="10" t="s">
        <v>11</v>
      </c>
      <c r="C675" s="15" t="s">
        <v>1</v>
      </c>
      <c r="E675" s="7" t="s">
        <v>12</v>
      </c>
      <c r="F675" s="1">
        <f>9/14</f>
        <v>0.6428571428571429</v>
      </c>
      <c r="G675" s="1">
        <v>5</v>
      </c>
      <c r="H675" s="1">
        <v>4</v>
      </c>
      <c r="I675" s="1">
        <f>5/9</f>
        <v>0.55555555555555558</v>
      </c>
      <c r="J675" s="1">
        <f>4/9</f>
        <v>0.44444444444444442</v>
      </c>
      <c r="K675" s="1">
        <f>-I675*LOG(I675,2) - J675*LOG(J675,2)</f>
        <v>0.99107605983822222</v>
      </c>
    </row>
    <row r="676" spans="1:11" x14ac:dyDescent="0.25">
      <c r="A676" s="18" t="s">
        <v>7</v>
      </c>
      <c r="B676" s="18" t="s">
        <v>11</v>
      </c>
      <c r="C676" s="18" t="s">
        <v>1</v>
      </c>
      <c r="E676" s="7" t="s">
        <v>11</v>
      </c>
      <c r="F676" s="1">
        <f>5/14</f>
        <v>0.35714285714285715</v>
      </c>
      <c r="G676" s="1">
        <v>2</v>
      </c>
      <c r="H676" s="1">
        <v>3</v>
      </c>
      <c r="I676" s="1">
        <f>2/5</f>
        <v>0.4</v>
      </c>
      <c r="J676" s="1">
        <f>3/5</f>
        <v>0.6</v>
      </c>
      <c r="K676" s="1">
        <f>-I676*LOG(I676,2) - J676*LOG(J676,2)</f>
        <v>0.97095059445466858</v>
      </c>
    </row>
    <row r="677" spans="1:11" x14ac:dyDescent="0.25">
      <c r="A677" s="15" t="s">
        <v>7</v>
      </c>
      <c r="B677" s="10" t="s">
        <v>12</v>
      </c>
      <c r="C677" s="15" t="s">
        <v>1</v>
      </c>
      <c r="E677" s="7"/>
      <c r="F677" s="1"/>
      <c r="G677" s="1"/>
      <c r="H677" s="1"/>
      <c r="I677" s="1"/>
      <c r="J677" s="1"/>
      <c r="K677" s="1"/>
    </row>
    <row r="678" spans="1:11" x14ac:dyDescent="0.25">
      <c r="A678" s="15" t="s">
        <v>6</v>
      </c>
      <c r="B678" s="15" t="s">
        <v>12</v>
      </c>
      <c r="C678" s="15" t="s">
        <v>1</v>
      </c>
      <c r="E678" s="7"/>
      <c r="F678" s="1"/>
      <c r="G678" s="1"/>
      <c r="H678" s="1"/>
      <c r="I678" s="2" t="s">
        <v>2</v>
      </c>
      <c r="J678" s="12">
        <f>1</f>
        <v>1</v>
      </c>
      <c r="K678" s="1"/>
    </row>
    <row r="679" spans="1:11" x14ac:dyDescent="0.25">
      <c r="A679" s="15" t="s">
        <v>4</v>
      </c>
      <c r="B679" s="10" t="s">
        <v>12</v>
      </c>
      <c r="C679" s="15" t="s">
        <v>1</v>
      </c>
      <c r="E679" s="7"/>
      <c r="F679" s="1"/>
      <c r="G679" s="1"/>
      <c r="H679" s="1"/>
      <c r="I679" s="2" t="s">
        <v>43</v>
      </c>
      <c r="J679" s="2">
        <f>(F675*K675)+(F676*K676)</f>
        <v>0.98388839362981029</v>
      </c>
      <c r="K679" s="1"/>
    </row>
    <row r="680" spans="1:11" x14ac:dyDescent="0.25">
      <c r="A680" s="15" t="s">
        <v>4</v>
      </c>
      <c r="B680" s="10" t="s">
        <v>12</v>
      </c>
      <c r="C680" s="15" t="s">
        <v>0</v>
      </c>
      <c r="E680" s="7"/>
      <c r="F680" s="1"/>
      <c r="G680" s="1"/>
      <c r="H680" s="1"/>
      <c r="I680" s="2" t="s">
        <v>48</v>
      </c>
      <c r="J680" s="12">
        <f>J678-J679</f>
        <v>1.6111606370189713E-2</v>
      </c>
      <c r="K680" s="1"/>
    </row>
    <row r="681" spans="1:11" x14ac:dyDescent="0.25">
      <c r="A681" s="15" t="s">
        <v>4</v>
      </c>
      <c r="B681" s="10" t="s">
        <v>12</v>
      </c>
      <c r="C681" s="15" t="s">
        <v>0</v>
      </c>
    </row>
    <row r="682" spans="1:11" x14ac:dyDescent="0.25">
      <c r="A682" s="15" t="s">
        <v>4</v>
      </c>
      <c r="B682" s="10" t="s">
        <v>11</v>
      </c>
      <c r="C682" s="15" t="s">
        <v>0</v>
      </c>
    </row>
    <row r="683" spans="1:11" x14ac:dyDescent="0.25">
      <c r="A683" s="15" t="s">
        <v>7</v>
      </c>
      <c r="B683" s="10" t="s">
        <v>11</v>
      </c>
      <c r="C683" s="15" t="s">
        <v>1</v>
      </c>
    </row>
    <row r="684" spans="1:11" x14ac:dyDescent="0.25">
      <c r="A684" s="15" t="s">
        <v>4</v>
      </c>
      <c r="B684" s="10" t="s">
        <v>12</v>
      </c>
      <c r="C684" s="15" t="s">
        <v>0</v>
      </c>
    </row>
    <row r="685" spans="1:11" x14ac:dyDescent="0.25">
      <c r="A685" s="18" t="s">
        <v>6</v>
      </c>
      <c r="B685" s="18" t="s">
        <v>11</v>
      </c>
      <c r="C685" s="18" t="s">
        <v>1</v>
      </c>
    </row>
    <row r="686" spans="1:11" x14ac:dyDescent="0.25">
      <c r="A686" s="15" t="s">
        <v>4</v>
      </c>
      <c r="B686" s="10" t="s">
        <v>12</v>
      </c>
      <c r="C686" s="15" t="s">
        <v>0</v>
      </c>
    </row>
    <row r="687" spans="1:11" x14ac:dyDescent="0.25">
      <c r="A687" s="18" t="s">
        <v>4</v>
      </c>
      <c r="B687" s="18" t="s">
        <v>11</v>
      </c>
      <c r="C687" s="18" t="s">
        <v>0</v>
      </c>
    </row>
    <row r="688" spans="1:11" x14ac:dyDescent="0.25">
      <c r="A688" s="15" t="s">
        <v>4</v>
      </c>
      <c r="B688" s="10" t="s">
        <v>11</v>
      </c>
      <c r="C688" s="15" t="s">
        <v>1</v>
      </c>
    </row>
    <row r="689" spans="1:13" x14ac:dyDescent="0.25">
      <c r="A689" s="15" t="s">
        <v>6</v>
      </c>
      <c r="B689" s="15" t="s">
        <v>11</v>
      </c>
      <c r="C689" s="15" t="s">
        <v>0</v>
      </c>
    </row>
    <row r="691" spans="1:13" ht="15.75" thickBo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1:13" x14ac:dyDescent="0.25">
      <c r="B692" s="20" t="s">
        <v>56</v>
      </c>
      <c r="C692" s="20" t="s">
        <v>57</v>
      </c>
    </row>
    <row r="693" spans="1:13" x14ac:dyDescent="0.25">
      <c r="A693" s="14" t="s">
        <v>3</v>
      </c>
      <c r="B693" s="14" t="s">
        <v>23</v>
      </c>
      <c r="C693" s="14" t="s">
        <v>30</v>
      </c>
    </row>
    <row r="694" spans="1:13" x14ac:dyDescent="0.25">
      <c r="A694" s="15" t="s">
        <v>4</v>
      </c>
      <c r="B694" s="10" t="s">
        <v>12</v>
      </c>
      <c r="C694" s="15" t="s">
        <v>0</v>
      </c>
    </row>
    <row r="695" spans="1:13" x14ac:dyDescent="0.25">
      <c r="A695" s="15" t="s">
        <v>4</v>
      </c>
      <c r="B695" s="15" t="s">
        <v>12</v>
      </c>
      <c r="C695" s="15" t="s">
        <v>1</v>
      </c>
    </row>
    <row r="696" spans="1:13" ht="15.75" thickBot="1" x14ac:dyDescent="0.3">
      <c r="A696" s="15" t="s">
        <v>4</v>
      </c>
      <c r="B696" s="10" t="s">
        <v>12</v>
      </c>
      <c r="C696" s="15" t="s">
        <v>1</v>
      </c>
    </row>
    <row r="697" spans="1:13" x14ac:dyDescent="0.25">
      <c r="A697" s="17" t="s">
        <v>7</v>
      </c>
      <c r="B697" s="17" t="s">
        <v>11</v>
      </c>
      <c r="C697" s="17" t="s">
        <v>1</v>
      </c>
      <c r="E697" s="8" t="s">
        <v>23</v>
      </c>
      <c r="F697" s="4" t="s">
        <v>5</v>
      </c>
      <c r="G697" s="4" t="s">
        <v>0</v>
      </c>
      <c r="H697" s="4" t="s">
        <v>1</v>
      </c>
      <c r="I697" s="13" t="s">
        <v>31</v>
      </c>
      <c r="J697" s="13" t="s">
        <v>32</v>
      </c>
      <c r="K697" s="4" t="s">
        <v>2</v>
      </c>
    </row>
    <row r="698" spans="1:13" x14ac:dyDescent="0.25">
      <c r="A698" s="18" t="s">
        <v>7</v>
      </c>
      <c r="B698" s="18" t="s">
        <v>11</v>
      </c>
      <c r="C698" s="18" t="s">
        <v>1</v>
      </c>
      <c r="E698" s="7" t="s">
        <v>12</v>
      </c>
      <c r="F698" s="1">
        <f>10/10</f>
        <v>1</v>
      </c>
      <c r="G698" s="1">
        <v>5</v>
      </c>
      <c r="H698" s="1">
        <v>5</v>
      </c>
      <c r="I698" s="1">
        <f>5/10</f>
        <v>0.5</v>
      </c>
      <c r="J698" s="1">
        <f>5/10</f>
        <v>0.5</v>
      </c>
      <c r="K698" s="1">
        <f>-I698*LOG(I698,2) - J698*LOG(J698,2)</f>
        <v>1</v>
      </c>
    </row>
    <row r="699" spans="1:13" x14ac:dyDescent="0.25">
      <c r="A699" s="15" t="s">
        <v>7</v>
      </c>
      <c r="B699" s="10" t="s">
        <v>12</v>
      </c>
      <c r="C699" s="15" t="s">
        <v>1</v>
      </c>
      <c r="E699" s="7"/>
      <c r="F699" s="1"/>
      <c r="G699" s="1"/>
      <c r="H699" s="1"/>
      <c r="I699" s="1"/>
      <c r="J699" s="1"/>
      <c r="K699" s="1"/>
    </row>
    <row r="700" spans="1:13" x14ac:dyDescent="0.25">
      <c r="A700" s="15" t="s">
        <v>6</v>
      </c>
      <c r="B700" s="15" t="s">
        <v>12</v>
      </c>
      <c r="C700" s="15" t="s">
        <v>1</v>
      </c>
      <c r="E700" s="7"/>
      <c r="F700" s="1"/>
      <c r="G700" s="1"/>
      <c r="H700" s="1"/>
      <c r="I700" s="1"/>
      <c r="J700" s="1"/>
      <c r="K700" s="1"/>
    </row>
    <row r="701" spans="1:13" x14ac:dyDescent="0.25">
      <c r="A701" s="15" t="s">
        <v>4</v>
      </c>
      <c r="B701" s="10" t="s">
        <v>12</v>
      </c>
      <c r="C701" s="15" t="s">
        <v>1</v>
      </c>
      <c r="E701" s="7"/>
      <c r="F701" s="1"/>
      <c r="G701" s="1"/>
      <c r="H701" s="1"/>
      <c r="I701" s="2" t="s">
        <v>2</v>
      </c>
      <c r="J701" s="12">
        <f>1</f>
        <v>1</v>
      </c>
      <c r="K701" s="1"/>
    </row>
    <row r="702" spans="1:13" x14ac:dyDescent="0.25">
      <c r="A702" s="15" t="s">
        <v>4</v>
      </c>
      <c r="B702" s="10" t="s">
        <v>12</v>
      </c>
      <c r="C702" s="15" t="s">
        <v>0</v>
      </c>
      <c r="E702" s="7"/>
      <c r="F702" s="1"/>
      <c r="G702" s="1"/>
      <c r="H702" s="1"/>
      <c r="I702" s="2" t="s">
        <v>43</v>
      </c>
      <c r="J702" s="2">
        <f>(F698*K698)+(F699*K699)</f>
        <v>1</v>
      </c>
      <c r="K702" s="1"/>
    </row>
    <row r="703" spans="1:13" x14ac:dyDescent="0.25">
      <c r="A703" s="15" t="s">
        <v>4</v>
      </c>
      <c r="B703" s="10" t="s">
        <v>12</v>
      </c>
      <c r="C703" s="15" t="s">
        <v>0</v>
      </c>
      <c r="E703" s="7"/>
      <c r="F703" s="1"/>
      <c r="G703" s="1"/>
      <c r="H703" s="1"/>
      <c r="I703" s="2" t="s">
        <v>48</v>
      </c>
      <c r="J703" s="12">
        <f>J701-J702</f>
        <v>0</v>
      </c>
      <c r="K703" s="1"/>
    </row>
    <row r="704" spans="1:13" x14ac:dyDescent="0.25">
      <c r="A704" s="17" t="s">
        <v>4</v>
      </c>
      <c r="B704" s="17" t="s">
        <v>11</v>
      </c>
      <c r="C704" s="17" t="s">
        <v>0</v>
      </c>
    </row>
    <row r="705" spans="1:11" x14ac:dyDescent="0.25">
      <c r="A705" s="17" t="s">
        <v>7</v>
      </c>
      <c r="B705" s="17" t="s">
        <v>11</v>
      </c>
      <c r="C705" s="17" t="s">
        <v>1</v>
      </c>
    </row>
    <row r="706" spans="1:11" x14ac:dyDescent="0.25">
      <c r="A706" s="15" t="s">
        <v>4</v>
      </c>
      <c r="B706" s="10" t="s">
        <v>12</v>
      </c>
      <c r="C706" s="15" t="s">
        <v>0</v>
      </c>
    </row>
    <row r="707" spans="1:11" x14ac:dyDescent="0.25">
      <c r="A707" s="18" t="s">
        <v>6</v>
      </c>
      <c r="B707" s="18" t="s">
        <v>11</v>
      </c>
      <c r="C707" s="18" t="s">
        <v>1</v>
      </c>
    </row>
    <row r="708" spans="1:11" x14ac:dyDescent="0.25">
      <c r="A708" s="15" t="s">
        <v>4</v>
      </c>
      <c r="B708" s="10" t="s">
        <v>12</v>
      </c>
      <c r="C708" s="15" t="s">
        <v>0</v>
      </c>
    </row>
    <row r="709" spans="1:11" x14ac:dyDescent="0.25">
      <c r="A709" s="18" t="s">
        <v>4</v>
      </c>
      <c r="B709" s="18" t="s">
        <v>11</v>
      </c>
      <c r="C709" s="18" t="s">
        <v>0</v>
      </c>
    </row>
    <row r="710" spans="1:11" x14ac:dyDescent="0.25">
      <c r="A710" s="18" t="s">
        <v>4</v>
      </c>
      <c r="B710" s="18" t="s">
        <v>11</v>
      </c>
      <c r="C710" s="18" t="s">
        <v>1</v>
      </c>
    </row>
    <row r="711" spans="1:11" ht="15.75" thickBot="1" x14ac:dyDescent="0.3">
      <c r="A711" s="35" t="s">
        <v>6</v>
      </c>
      <c r="B711" s="35" t="s">
        <v>11</v>
      </c>
      <c r="C711" s="35" t="s">
        <v>0</v>
      </c>
    </row>
    <row r="713" spans="1:11" x14ac:dyDescent="0.25">
      <c r="A713" s="31" t="s">
        <v>42</v>
      </c>
      <c r="B713" s="20">
        <f>-5/10*LOG(5/10,2)-5/10*LOG(5/10,2)</f>
        <v>1</v>
      </c>
    </row>
    <row r="716" spans="1:11" x14ac:dyDescent="0.25">
      <c r="B716" s="20" t="s">
        <v>56</v>
      </c>
      <c r="C716" s="20" t="s">
        <v>58</v>
      </c>
    </row>
    <row r="717" spans="1:11" x14ac:dyDescent="0.25">
      <c r="A717" s="14" t="s">
        <v>3</v>
      </c>
      <c r="B717" s="14" t="s">
        <v>23</v>
      </c>
      <c r="C717" s="14" t="s">
        <v>30</v>
      </c>
    </row>
    <row r="718" spans="1:11" ht="15.75" thickBot="1" x14ac:dyDescent="0.3">
      <c r="A718" s="18" t="s">
        <v>4</v>
      </c>
      <c r="B718" s="18" t="s">
        <v>12</v>
      </c>
      <c r="C718" s="18" t="s">
        <v>0</v>
      </c>
    </row>
    <row r="719" spans="1:11" x14ac:dyDescent="0.25">
      <c r="A719" s="18" t="s">
        <v>4</v>
      </c>
      <c r="B719" s="18" t="s">
        <v>12</v>
      </c>
      <c r="C719" s="18" t="s">
        <v>1</v>
      </c>
      <c r="E719" s="8" t="s">
        <v>23</v>
      </c>
      <c r="F719" s="4" t="s">
        <v>5</v>
      </c>
      <c r="G719" s="4" t="s">
        <v>0</v>
      </c>
      <c r="H719" s="4" t="s">
        <v>1</v>
      </c>
      <c r="I719" s="13" t="s">
        <v>31</v>
      </c>
      <c r="J719" s="13" t="s">
        <v>32</v>
      </c>
      <c r="K719" s="4" t="s">
        <v>2</v>
      </c>
    </row>
    <row r="720" spans="1:11" x14ac:dyDescent="0.25">
      <c r="A720" s="18" t="s">
        <v>4</v>
      </c>
      <c r="B720" s="18" t="s">
        <v>12</v>
      </c>
      <c r="C720" s="18" t="s">
        <v>1</v>
      </c>
      <c r="E720" s="7" t="s">
        <v>11</v>
      </c>
      <c r="F720" s="1">
        <f>8/8</f>
        <v>1</v>
      </c>
      <c r="G720" s="1">
        <v>3</v>
      </c>
      <c r="H720" s="1">
        <v>5</v>
      </c>
      <c r="I720" s="1">
        <f>3/8</f>
        <v>0.375</v>
      </c>
      <c r="J720" s="1">
        <f>5/8</f>
        <v>0.625</v>
      </c>
      <c r="K720" s="1">
        <f>-I720*LOG(I720,2) - J720*LOG(J720,2)</f>
        <v>0.95443400292496494</v>
      </c>
    </row>
    <row r="721" spans="1:11" x14ac:dyDescent="0.25">
      <c r="A721" s="15" t="s">
        <v>7</v>
      </c>
      <c r="B721" s="15" t="s">
        <v>11</v>
      </c>
      <c r="C721" s="15" t="s">
        <v>1</v>
      </c>
      <c r="E721" s="7"/>
      <c r="F721" s="1"/>
      <c r="G721" s="1"/>
      <c r="H721" s="1"/>
      <c r="I721" s="1"/>
      <c r="J721" s="1"/>
      <c r="K721" s="1"/>
    </row>
    <row r="722" spans="1:11" x14ac:dyDescent="0.25">
      <c r="A722" s="15" t="s">
        <v>7</v>
      </c>
      <c r="B722" s="15" t="s">
        <v>11</v>
      </c>
      <c r="C722" s="15" t="s">
        <v>1</v>
      </c>
      <c r="E722" s="7"/>
      <c r="F722" s="1"/>
      <c r="G722" s="1"/>
      <c r="H722" s="1"/>
      <c r="I722" s="1"/>
      <c r="J722" s="1"/>
      <c r="K722" s="1"/>
    </row>
    <row r="723" spans="1:11" x14ac:dyDescent="0.25">
      <c r="A723" s="18" t="s">
        <v>7</v>
      </c>
      <c r="B723" s="18" t="s">
        <v>12</v>
      </c>
      <c r="C723" s="18" t="s">
        <v>1</v>
      </c>
      <c r="E723" s="7"/>
      <c r="F723" s="1"/>
      <c r="G723" s="1"/>
      <c r="H723" s="1"/>
      <c r="I723" s="2" t="s">
        <v>2</v>
      </c>
      <c r="J723" s="12">
        <f>1</f>
        <v>1</v>
      </c>
      <c r="K723" s="1"/>
    </row>
    <row r="724" spans="1:11" x14ac:dyDescent="0.25">
      <c r="A724" s="18" t="s">
        <v>6</v>
      </c>
      <c r="B724" s="18" t="s">
        <v>12</v>
      </c>
      <c r="C724" s="18" t="s">
        <v>1</v>
      </c>
      <c r="E724" s="7"/>
      <c r="F724" s="1"/>
      <c r="G724" s="1"/>
      <c r="H724" s="1"/>
      <c r="I724" s="2" t="s">
        <v>43</v>
      </c>
      <c r="J724" s="2">
        <f>(F720*K720)+(F721*K721)</f>
        <v>0.95443400292496494</v>
      </c>
      <c r="K724" s="1"/>
    </row>
    <row r="725" spans="1:11" x14ac:dyDescent="0.25">
      <c r="A725" s="18" t="s">
        <v>4</v>
      </c>
      <c r="B725" s="18" t="s">
        <v>12</v>
      </c>
      <c r="C725" s="18" t="s">
        <v>1</v>
      </c>
      <c r="E725" s="7"/>
      <c r="F725" s="1"/>
      <c r="G725" s="1"/>
      <c r="H725" s="1"/>
      <c r="I725" s="2" t="s">
        <v>48</v>
      </c>
      <c r="J725" s="12">
        <f>J723-J724</f>
        <v>4.5565997075035058E-2</v>
      </c>
      <c r="K725" s="1"/>
    </row>
    <row r="726" spans="1:11" x14ac:dyDescent="0.25">
      <c r="A726" s="18" t="s">
        <v>4</v>
      </c>
      <c r="B726" s="18" t="s">
        <v>12</v>
      </c>
      <c r="C726" s="18" t="s">
        <v>0</v>
      </c>
    </row>
    <row r="727" spans="1:11" x14ac:dyDescent="0.25">
      <c r="A727" s="18" t="s">
        <v>4</v>
      </c>
      <c r="B727" s="18" t="s">
        <v>12</v>
      </c>
      <c r="C727" s="18" t="s">
        <v>0</v>
      </c>
    </row>
    <row r="728" spans="1:11" x14ac:dyDescent="0.25">
      <c r="A728" s="15" t="s">
        <v>4</v>
      </c>
      <c r="B728" s="15" t="s">
        <v>11</v>
      </c>
      <c r="C728" s="15" t="s">
        <v>0</v>
      </c>
    </row>
    <row r="729" spans="1:11" x14ac:dyDescent="0.25">
      <c r="A729" s="15" t="s">
        <v>7</v>
      </c>
      <c r="B729" s="15" t="s">
        <v>11</v>
      </c>
      <c r="C729" s="15" t="s">
        <v>1</v>
      </c>
    </row>
    <row r="730" spans="1:11" x14ac:dyDescent="0.25">
      <c r="A730" s="18" t="s">
        <v>4</v>
      </c>
      <c r="B730" s="18" t="s">
        <v>12</v>
      </c>
      <c r="C730" s="18" t="s">
        <v>0</v>
      </c>
    </row>
    <row r="731" spans="1:11" x14ac:dyDescent="0.25">
      <c r="A731" s="15" t="s">
        <v>6</v>
      </c>
      <c r="B731" s="15" t="s">
        <v>11</v>
      </c>
      <c r="C731" s="15" t="s">
        <v>1</v>
      </c>
    </row>
    <row r="732" spans="1:11" x14ac:dyDescent="0.25">
      <c r="A732" s="18" t="s">
        <v>4</v>
      </c>
      <c r="B732" s="18" t="s">
        <v>12</v>
      </c>
      <c r="C732" s="18" t="s">
        <v>0</v>
      </c>
    </row>
    <row r="733" spans="1:11" x14ac:dyDescent="0.25">
      <c r="A733" s="15" t="s">
        <v>4</v>
      </c>
      <c r="B733" s="15" t="s">
        <v>11</v>
      </c>
      <c r="C733" s="15" t="s">
        <v>0</v>
      </c>
    </row>
    <row r="734" spans="1:11" x14ac:dyDescent="0.25">
      <c r="A734" s="15" t="s">
        <v>4</v>
      </c>
      <c r="B734" s="15" t="s">
        <v>11</v>
      </c>
      <c r="C734" s="15" t="s">
        <v>1</v>
      </c>
    </row>
    <row r="735" spans="1:11" ht="15.75" thickBot="1" x14ac:dyDescent="0.3">
      <c r="A735" s="34" t="s">
        <v>6</v>
      </c>
      <c r="B735" s="34" t="s">
        <v>11</v>
      </c>
      <c r="C735" s="34" t="s">
        <v>0</v>
      </c>
    </row>
    <row r="737" spans="1:13" x14ac:dyDescent="0.25">
      <c r="A737" s="31" t="s">
        <v>42</v>
      </c>
      <c r="B737" s="20">
        <f>-3/8*LOG(3/8,2)-5/8*LOG(5/8,2)</f>
        <v>0.95443400292496494</v>
      </c>
    </row>
    <row r="739" spans="1:13" ht="15.75" thickBo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3" spans="1:13" x14ac:dyDescent="0.25">
      <c r="A743" s="28"/>
      <c r="B743" s="20" t="s">
        <v>59</v>
      </c>
      <c r="C743" s="20" t="s">
        <v>51</v>
      </c>
    </row>
    <row r="744" spans="1:13" x14ac:dyDescent="0.25">
      <c r="A744" s="14" t="s">
        <v>3</v>
      </c>
      <c r="B744" s="14" t="s">
        <v>13</v>
      </c>
      <c r="C744" s="14" t="s">
        <v>30</v>
      </c>
    </row>
    <row r="745" spans="1:13" x14ac:dyDescent="0.25">
      <c r="A745" s="18" t="s">
        <v>4</v>
      </c>
      <c r="B745" s="18" t="s">
        <v>14</v>
      </c>
      <c r="C745" s="18" t="s">
        <v>0</v>
      </c>
    </row>
    <row r="746" spans="1:13" x14ac:dyDescent="0.25">
      <c r="A746" s="15" t="s">
        <v>4</v>
      </c>
      <c r="B746" s="15" t="s">
        <v>15</v>
      </c>
      <c r="C746" s="15" t="s">
        <v>1</v>
      </c>
    </row>
    <row r="747" spans="1:13" x14ac:dyDescent="0.25">
      <c r="A747" s="15" t="s">
        <v>4</v>
      </c>
      <c r="B747" s="15" t="s">
        <v>15</v>
      </c>
      <c r="C747" s="15" t="s">
        <v>1</v>
      </c>
    </row>
    <row r="748" spans="1:13" x14ac:dyDescent="0.25">
      <c r="A748" s="15" t="s">
        <v>7</v>
      </c>
      <c r="B748" s="15" t="s">
        <v>15</v>
      </c>
      <c r="C748" s="15" t="s">
        <v>1</v>
      </c>
    </row>
    <row r="749" spans="1:13" x14ac:dyDescent="0.25">
      <c r="A749" s="18" t="s">
        <v>7</v>
      </c>
      <c r="B749" s="18" t="s">
        <v>14</v>
      </c>
      <c r="C749" s="18" t="s">
        <v>1</v>
      </c>
    </row>
    <row r="750" spans="1:13" x14ac:dyDescent="0.25">
      <c r="A750" s="15" t="s">
        <v>7</v>
      </c>
      <c r="B750" s="15" t="s">
        <v>15</v>
      </c>
      <c r="C750" s="15" t="s">
        <v>1</v>
      </c>
    </row>
    <row r="751" spans="1:13" x14ac:dyDescent="0.25">
      <c r="A751" s="18" t="s">
        <v>6</v>
      </c>
      <c r="B751" s="18" t="s">
        <v>14</v>
      </c>
      <c r="C751" s="18" t="s">
        <v>1</v>
      </c>
    </row>
    <row r="752" spans="1:13" x14ac:dyDescent="0.25">
      <c r="A752" s="18" t="s">
        <v>4</v>
      </c>
      <c r="B752" s="18" t="s">
        <v>14</v>
      </c>
      <c r="C752" s="18" t="s">
        <v>1</v>
      </c>
    </row>
    <row r="753" spans="1:3" x14ac:dyDescent="0.25">
      <c r="A753" s="18" t="s">
        <v>4</v>
      </c>
      <c r="B753" s="18" t="s">
        <v>14</v>
      </c>
      <c r="C753" s="18" t="s">
        <v>0</v>
      </c>
    </row>
    <row r="754" spans="1:3" x14ac:dyDescent="0.25">
      <c r="A754" s="18" t="s">
        <v>4</v>
      </c>
      <c r="B754" s="18" t="s">
        <v>14</v>
      </c>
      <c r="C754" s="18" t="s">
        <v>0</v>
      </c>
    </row>
    <row r="755" spans="1:3" x14ac:dyDescent="0.25">
      <c r="A755" s="15" t="s">
        <v>4</v>
      </c>
      <c r="B755" s="15" t="s">
        <v>15</v>
      </c>
      <c r="C755" s="15" t="s">
        <v>0</v>
      </c>
    </row>
    <row r="756" spans="1:3" x14ac:dyDescent="0.25">
      <c r="A756" s="18" t="s">
        <v>7</v>
      </c>
      <c r="B756" s="18" t="s">
        <v>14</v>
      </c>
      <c r="C756" s="18" t="s">
        <v>1</v>
      </c>
    </row>
    <row r="757" spans="1:3" x14ac:dyDescent="0.25">
      <c r="A757" s="18" t="s">
        <v>4</v>
      </c>
      <c r="B757" s="18" t="s">
        <v>28</v>
      </c>
      <c r="C757" s="18" t="s">
        <v>0</v>
      </c>
    </row>
    <row r="758" spans="1:3" x14ac:dyDescent="0.25">
      <c r="A758" s="15" t="s">
        <v>6</v>
      </c>
      <c r="B758" s="15" t="s">
        <v>15</v>
      </c>
      <c r="C758" s="15" t="s">
        <v>1</v>
      </c>
    </row>
    <row r="759" spans="1:3" x14ac:dyDescent="0.25">
      <c r="A759" s="15" t="s">
        <v>4</v>
      </c>
      <c r="B759" s="15" t="s">
        <v>15</v>
      </c>
      <c r="C759" s="15" t="s">
        <v>0</v>
      </c>
    </row>
    <row r="760" spans="1:3" x14ac:dyDescent="0.25">
      <c r="A760" s="18" t="s">
        <v>4</v>
      </c>
      <c r="B760" s="18" t="s">
        <v>14</v>
      </c>
      <c r="C760" s="18" t="s">
        <v>0</v>
      </c>
    </row>
    <row r="761" spans="1:3" x14ac:dyDescent="0.25">
      <c r="A761" s="15" t="s">
        <v>4</v>
      </c>
      <c r="B761" s="15" t="s">
        <v>15</v>
      </c>
      <c r="C761" s="15" t="s">
        <v>1</v>
      </c>
    </row>
    <row r="762" spans="1:3" x14ac:dyDescent="0.25">
      <c r="A762" s="18" t="s">
        <v>6</v>
      </c>
      <c r="B762" s="18" t="s">
        <v>14</v>
      </c>
      <c r="C762" s="18" t="s">
        <v>0</v>
      </c>
    </row>
    <row r="764" spans="1:3" x14ac:dyDescent="0.25">
      <c r="A764" s="20" t="s">
        <v>42</v>
      </c>
      <c r="B764" s="20">
        <f>-2/8*LOG(2/8,2)-6/8*LOG(6/8,2)</f>
        <v>0.81127812445913283</v>
      </c>
    </row>
    <row r="767" spans="1:3" x14ac:dyDescent="0.25">
      <c r="A767" s="14" t="s">
        <v>3</v>
      </c>
      <c r="B767" s="14" t="s">
        <v>16</v>
      </c>
      <c r="C767" s="14" t="s">
        <v>30</v>
      </c>
    </row>
    <row r="768" spans="1:3" x14ac:dyDescent="0.25">
      <c r="A768" s="18" t="s">
        <v>4</v>
      </c>
      <c r="B768" s="18" t="s">
        <v>18</v>
      </c>
      <c r="C768" s="18" t="s">
        <v>0</v>
      </c>
    </row>
    <row r="769" spans="1:11" ht="15.75" thickBot="1" x14ac:dyDescent="0.3">
      <c r="A769" s="15" t="s">
        <v>4</v>
      </c>
      <c r="B769" s="10" t="s">
        <v>19</v>
      </c>
      <c r="C769" s="15" t="s">
        <v>1</v>
      </c>
    </row>
    <row r="770" spans="1:11" x14ac:dyDescent="0.25">
      <c r="A770" s="15" t="s">
        <v>4</v>
      </c>
      <c r="B770" s="10" t="s">
        <v>18</v>
      </c>
      <c r="C770" s="15" t="s">
        <v>1</v>
      </c>
      <c r="E770" s="8" t="s">
        <v>16</v>
      </c>
      <c r="F770" s="4" t="s">
        <v>5</v>
      </c>
      <c r="G770" s="4" t="s">
        <v>0</v>
      </c>
      <c r="H770" s="4" t="s">
        <v>1</v>
      </c>
      <c r="I770" s="13" t="s">
        <v>31</v>
      </c>
      <c r="J770" s="13" t="s">
        <v>32</v>
      </c>
      <c r="K770" s="4" t="s">
        <v>2</v>
      </c>
    </row>
    <row r="771" spans="1:11" x14ac:dyDescent="0.25">
      <c r="A771" s="15" t="s">
        <v>7</v>
      </c>
      <c r="B771" s="10" t="s">
        <v>18</v>
      </c>
      <c r="C771" s="15" t="s">
        <v>1</v>
      </c>
      <c r="E771" s="7" t="s">
        <v>18</v>
      </c>
      <c r="F771" s="1">
        <f>6/8</f>
        <v>0.75</v>
      </c>
      <c r="G771" s="1">
        <v>2</v>
      </c>
      <c r="H771" s="1">
        <v>4</v>
      </c>
      <c r="I771" s="1">
        <f>2/6</f>
        <v>0.33333333333333331</v>
      </c>
      <c r="J771" s="1">
        <f>4/6</f>
        <v>0.66666666666666663</v>
      </c>
      <c r="K771" s="1">
        <f>-I771*LOG(I771,2) - J771*LOG(J771,2)</f>
        <v>0.91829583405448956</v>
      </c>
    </row>
    <row r="772" spans="1:11" x14ac:dyDescent="0.25">
      <c r="A772" s="18" t="s">
        <v>7</v>
      </c>
      <c r="B772" s="18" t="s">
        <v>17</v>
      </c>
      <c r="C772" s="18" t="s">
        <v>1</v>
      </c>
      <c r="E772" s="7" t="s">
        <v>19</v>
      </c>
      <c r="F772" s="1">
        <f>2/8</f>
        <v>0.25</v>
      </c>
      <c r="G772" s="1">
        <v>0</v>
      </c>
      <c r="H772" s="1">
        <v>2</v>
      </c>
      <c r="I772" s="1"/>
      <c r="J772" s="1"/>
      <c r="K772" s="1">
        <f>0</f>
        <v>0</v>
      </c>
    </row>
    <row r="773" spans="1:11" x14ac:dyDescent="0.25">
      <c r="A773" s="15" t="s">
        <v>7</v>
      </c>
      <c r="B773" s="10" t="s">
        <v>18</v>
      </c>
      <c r="C773" s="15" t="s">
        <v>1</v>
      </c>
      <c r="E773" s="7"/>
      <c r="F773" s="1"/>
      <c r="G773" s="1"/>
      <c r="H773" s="1"/>
      <c r="I773" s="1"/>
      <c r="J773" s="1"/>
      <c r="K773" s="1"/>
    </row>
    <row r="774" spans="1:11" x14ac:dyDescent="0.25">
      <c r="A774" s="18" t="s">
        <v>6</v>
      </c>
      <c r="B774" s="18" t="s">
        <v>18</v>
      </c>
      <c r="C774" s="18" t="s">
        <v>1</v>
      </c>
      <c r="E774" s="7"/>
      <c r="F774" s="1"/>
      <c r="G774" s="1"/>
      <c r="H774" s="1"/>
      <c r="I774" s="2" t="s">
        <v>2</v>
      </c>
      <c r="J774" s="12">
        <f>B764</f>
        <v>0.81127812445913283</v>
      </c>
      <c r="K774" s="1"/>
    </row>
    <row r="775" spans="1:11" x14ac:dyDescent="0.25">
      <c r="A775" s="18" t="s">
        <v>4</v>
      </c>
      <c r="B775" s="18" t="s">
        <v>18</v>
      </c>
      <c r="C775" s="18" t="s">
        <v>1</v>
      </c>
      <c r="E775" s="7"/>
      <c r="F775" s="1"/>
      <c r="G775" s="1"/>
      <c r="H775" s="1"/>
      <c r="I775" s="2" t="s">
        <v>36</v>
      </c>
      <c r="J775" s="2">
        <f>(F771*K771)</f>
        <v>0.68872187554086717</v>
      </c>
      <c r="K775" s="1"/>
    </row>
    <row r="776" spans="1:11" x14ac:dyDescent="0.25">
      <c r="A776" s="18" t="s">
        <v>4</v>
      </c>
      <c r="B776" s="18" t="s">
        <v>18</v>
      </c>
      <c r="C776" s="18" t="s">
        <v>0</v>
      </c>
      <c r="E776" s="7"/>
      <c r="F776" s="1"/>
      <c r="G776" s="1"/>
      <c r="H776" s="1"/>
      <c r="I776" s="2" t="s">
        <v>50</v>
      </c>
      <c r="J776" s="12">
        <f>J774-J775</f>
        <v>0.12255624891826566</v>
      </c>
      <c r="K776" s="1"/>
    </row>
    <row r="777" spans="1:11" x14ac:dyDescent="0.25">
      <c r="A777" s="18" t="s">
        <v>4</v>
      </c>
      <c r="B777" s="18" t="s">
        <v>18</v>
      </c>
      <c r="C777" s="18" t="s">
        <v>0</v>
      </c>
    </row>
    <row r="778" spans="1:11" x14ac:dyDescent="0.25">
      <c r="A778" s="15" t="s">
        <v>4</v>
      </c>
      <c r="B778" s="10" t="s">
        <v>18</v>
      </c>
      <c r="C778" s="15" t="s">
        <v>0</v>
      </c>
    </row>
    <row r="779" spans="1:11" x14ac:dyDescent="0.25">
      <c r="A779" s="18" t="s">
        <v>7</v>
      </c>
      <c r="B779" s="18" t="s">
        <v>18</v>
      </c>
      <c r="C779" s="18" t="s">
        <v>1</v>
      </c>
    </row>
    <row r="780" spans="1:11" x14ac:dyDescent="0.25">
      <c r="A780" s="18" t="s">
        <v>4</v>
      </c>
      <c r="B780" s="18" t="s">
        <v>18</v>
      </c>
      <c r="C780" s="18" t="s">
        <v>0</v>
      </c>
    </row>
    <row r="781" spans="1:11" x14ac:dyDescent="0.25">
      <c r="A781" s="15" t="s">
        <v>6</v>
      </c>
      <c r="B781" s="15" t="s">
        <v>19</v>
      </c>
      <c r="C781" s="15" t="s">
        <v>1</v>
      </c>
    </row>
    <row r="782" spans="1:11" x14ac:dyDescent="0.25">
      <c r="A782" s="15" t="s">
        <v>4</v>
      </c>
      <c r="B782" s="10" t="s">
        <v>18</v>
      </c>
      <c r="C782" s="15" t="s">
        <v>0</v>
      </c>
    </row>
    <row r="783" spans="1:11" x14ac:dyDescent="0.25">
      <c r="A783" s="18" t="s">
        <v>4</v>
      </c>
      <c r="B783" s="18" t="s">
        <v>17</v>
      </c>
      <c r="C783" s="18" t="s">
        <v>0</v>
      </c>
    </row>
    <row r="784" spans="1:11" x14ac:dyDescent="0.25">
      <c r="A784" s="15" t="s">
        <v>4</v>
      </c>
      <c r="B784" s="10" t="s">
        <v>18</v>
      </c>
      <c r="C784" s="15" t="s">
        <v>1</v>
      </c>
    </row>
    <row r="785" spans="1:11" x14ac:dyDescent="0.25">
      <c r="A785" s="18" t="s">
        <v>6</v>
      </c>
      <c r="B785" s="18" t="s">
        <v>18</v>
      </c>
      <c r="C785" s="18" t="s">
        <v>0</v>
      </c>
    </row>
    <row r="788" spans="1:11" x14ac:dyDescent="0.25">
      <c r="A788" s="14" t="s">
        <v>3</v>
      </c>
      <c r="B788" s="14" t="s">
        <v>23</v>
      </c>
      <c r="C788" s="14" t="s">
        <v>30</v>
      </c>
    </row>
    <row r="789" spans="1:11" ht="15.75" thickBot="1" x14ac:dyDescent="0.3">
      <c r="A789" s="18" t="s">
        <v>4</v>
      </c>
      <c r="B789" s="18" t="s">
        <v>12</v>
      </c>
      <c r="C789" s="18" t="s">
        <v>0</v>
      </c>
    </row>
    <row r="790" spans="1:11" x14ac:dyDescent="0.25">
      <c r="A790" s="15" t="s">
        <v>4</v>
      </c>
      <c r="B790" s="10" t="s">
        <v>12</v>
      </c>
      <c r="C790" s="15" t="s">
        <v>1</v>
      </c>
      <c r="E790" s="8" t="s">
        <v>23</v>
      </c>
      <c r="F790" s="4" t="s">
        <v>5</v>
      </c>
      <c r="G790" s="4" t="s">
        <v>0</v>
      </c>
      <c r="H790" s="4" t="s">
        <v>1</v>
      </c>
      <c r="I790" s="13" t="s">
        <v>31</v>
      </c>
      <c r="J790" s="13" t="s">
        <v>32</v>
      </c>
      <c r="K790" s="4" t="s">
        <v>2</v>
      </c>
    </row>
    <row r="791" spans="1:11" x14ac:dyDescent="0.25">
      <c r="A791" s="15" t="s">
        <v>4</v>
      </c>
      <c r="B791" s="10" t="s">
        <v>12</v>
      </c>
      <c r="C791" s="15" t="s">
        <v>1</v>
      </c>
      <c r="E791" s="7" t="s">
        <v>12</v>
      </c>
      <c r="F791" s="1">
        <f>4/8</f>
        <v>0.5</v>
      </c>
      <c r="G791" s="1">
        <v>1</v>
      </c>
      <c r="H791" s="1">
        <v>3</v>
      </c>
      <c r="I791" s="1">
        <f>1/4</f>
        <v>0.25</v>
      </c>
      <c r="J791" s="1">
        <f>3/4</f>
        <v>0.75</v>
      </c>
      <c r="K791" s="1">
        <f>-I791*LOG(I791,2) - J791*LOG(J791,2)</f>
        <v>0.81127812445913283</v>
      </c>
    </row>
    <row r="792" spans="1:11" x14ac:dyDescent="0.25">
      <c r="A792" s="15" t="s">
        <v>7</v>
      </c>
      <c r="B792" s="10" t="s">
        <v>11</v>
      </c>
      <c r="C792" s="15" t="s">
        <v>1</v>
      </c>
      <c r="E792" s="7" t="s">
        <v>11</v>
      </c>
      <c r="F792" s="1">
        <f>4/8</f>
        <v>0.5</v>
      </c>
      <c r="G792" s="1">
        <v>1</v>
      </c>
      <c r="H792" s="1">
        <v>3</v>
      </c>
      <c r="I792" s="1">
        <f>1/4</f>
        <v>0.25</v>
      </c>
      <c r="J792" s="1">
        <f>3/4</f>
        <v>0.75</v>
      </c>
      <c r="K792" s="1">
        <f>-I792*LOG(I792,2) - J792*LOG(J792,2)</f>
        <v>0.81127812445913283</v>
      </c>
    </row>
    <row r="793" spans="1:11" x14ac:dyDescent="0.25">
      <c r="A793" s="18" t="s">
        <v>7</v>
      </c>
      <c r="B793" s="18" t="s">
        <v>11</v>
      </c>
      <c r="C793" s="18" t="s">
        <v>1</v>
      </c>
      <c r="E793" s="7"/>
      <c r="F793" s="1"/>
      <c r="G793" s="1"/>
      <c r="H793" s="1"/>
      <c r="I793" s="1"/>
      <c r="J793" s="1"/>
      <c r="K793" s="1"/>
    </row>
    <row r="794" spans="1:11" x14ac:dyDescent="0.25">
      <c r="A794" s="15" t="s">
        <v>7</v>
      </c>
      <c r="B794" s="10" t="s">
        <v>12</v>
      </c>
      <c r="C794" s="15" t="s">
        <v>1</v>
      </c>
      <c r="E794" s="7"/>
      <c r="F794" s="1"/>
      <c r="G794" s="1"/>
      <c r="H794" s="1"/>
      <c r="I794" s="2" t="s">
        <v>2</v>
      </c>
      <c r="J794" s="12">
        <f>J774</f>
        <v>0.81127812445913283</v>
      </c>
      <c r="K794" s="1"/>
    </row>
    <row r="795" spans="1:11" x14ac:dyDescent="0.25">
      <c r="A795" s="18" t="s">
        <v>6</v>
      </c>
      <c r="B795" s="18" t="s">
        <v>12</v>
      </c>
      <c r="C795" s="18" t="s">
        <v>1</v>
      </c>
      <c r="E795" s="7"/>
      <c r="F795" s="1"/>
      <c r="G795" s="1"/>
      <c r="H795" s="1"/>
      <c r="I795" s="2" t="s">
        <v>43</v>
      </c>
      <c r="J795" s="2">
        <f>(F791*K791)+(F792*K792)</f>
        <v>0.81127812445913283</v>
      </c>
      <c r="K795" s="1"/>
    </row>
    <row r="796" spans="1:11" x14ac:dyDescent="0.25">
      <c r="A796" s="18" t="s">
        <v>4</v>
      </c>
      <c r="B796" s="18" t="s">
        <v>12</v>
      </c>
      <c r="C796" s="18" t="s">
        <v>1</v>
      </c>
      <c r="E796" s="7"/>
      <c r="F796" s="1"/>
      <c r="G796" s="1"/>
      <c r="H796" s="1"/>
      <c r="I796" s="2" t="s">
        <v>48</v>
      </c>
      <c r="J796" s="12">
        <f>J794-J795</f>
        <v>0</v>
      </c>
      <c r="K796" s="1"/>
    </row>
    <row r="797" spans="1:11" x14ac:dyDescent="0.25">
      <c r="A797" s="18" t="s">
        <v>4</v>
      </c>
      <c r="B797" s="18" t="s">
        <v>12</v>
      </c>
      <c r="C797" s="18" t="s">
        <v>0</v>
      </c>
    </row>
    <row r="798" spans="1:11" x14ac:dyDescent="0.25">
      <c r="A798" s="18" t="s">
        <v>4</v>
      </c>
      <c r="B798" s="18" t="s">
        <v>12</v>
      </c>
      <c r="C798" s="18" t="s">
        <v>0</v>
      </c>
    </row>
    <row r="799" spans="1:11" x14ac:dyDescent="0.25">
      <c r="A799" s="15" t="s">
        <v>4</v>
      </c>
      <c r="B799" s="10" t="s">
        <v>11</v>
      </c>
      <c r="C799" s="15" t="s">
        <v>0</v>
      </c>
    </row>
    <row r="800" spans="1:11" x14ac:dyDescent="0.25">
      <c r="A800" s="18" t="s">
        <v>7</v>
      </c>
      <c r="B800" s="18" t="s">
        <v>11</v>
      </c>
      <c r="C800" s="18" t="s">
        <v>1</v>
      </c>
    </row>
    <row r="801" spans="1:11" x14ac:dyDescent="0.25">
      <c r="A801" s="18" t="s">
        <v>4</v>
      </c>
      <c r="B801" s="18" t="s">
        <v>12</v>
      </c>
      <c r="C801" s="18" t="s">
        <v>0</v>
      </c>
    </row>
    <row r="802" spans="1:11" x14ac:dyDescent="0.25">
      <c r="A802" s="15" t="s">
        <v>6</v>
      </c>
      <c r="B802" s="15" t="s">
        <v>11</v>
      </c>
      <c r="C802" s="15" t="s">
        <v>1</v>
      </c>
    </row>
    <row r="803" spans="1:11" x14ac:dyDescent="0.25">
      <c r="A803" s="15" t="s">
        <v>4</v>
      </c>
      <c r="B803" s="10" t="s">
        <v>12</v>
      </c>
      <c r="C803" s="15" t="s">
        <v>0</v>
      </c>
    </row>
    <row r="804" spans="1:11" x14ac:dyDescent="0.25">
      <c r="A804" s="18" t="s">
        <v>4</v>
      </c>
      <c r="B804" s="18" t="s">
        <v>11</v>
      </c>
      <c r="C804" s="18" t="s">
        <v>0</v>
      </c>
    </row>
    <row r="805" spans="1:11" x14ac:dyDescent="0.25">
      <c r="A805" s="15" t="s">
        <v>4</v>
      </c>
      <c r="B805" s="10" t="s">
        <v>11</v>
      </c>
      <c r="C805" s="15" t="s">
        <v>1</v>
      </c>
    </row>
    <row r="806" spans="1:11" x14ac:dyDescent="0.25">
      <c r="A806" s="18" t="s">
        <v>6</v>
      </c>
      <c r="B806" s="18" t="s">
        <v>11</v>
      </c>
      <c r="C806" s="18" t="s">
        <v>0</v>
      </c>
    </row>
    <row r="809" spans="1:11" ht="15.75" thickBot="1" x14ac:dyDescent="0.3">
      <c r="A809" s="14" t="s">
        <v>3</v>
      </c>
      <c r="B809" s="14" t="s">
        <v>20</v>
      </c>
      <c r="C809" s="14" t="s">
        <v>30</v>
      </c>
    </row>
    <row r="810" spans="1:11" x14ac:dyDescent="0.25">
      <c r="A810" s="18" t="s">
        <v>4</v>
      </c>
      <c r="B810" s="18" t="s">
        <v>21</v>
      </c>
      <c r="C810" s="18" t="s">
        <v>0</v>
      </c>
      <c r="E810" s="8" t="s">
        <v>20</v>
      </c>
      <c r="F810" s="4" t="s">
        <v>5</v>
      </c>
      <c r="G810" s="4" t="s">
        <v>0</v>
      </c>
      <c r="H810" s="4" t="s">
        <v>1</v>
      </c>
      <c r="I810" s="13" t="s">
        <v>31</v>
      </c>
      <c r="J810" s="13" t="s">
        <v>32</v>
      </c>
      <c r="K810" s="4" t="s">
        <v>2</v>
      </c>
    </row>
    <row r="811" spans="1:11" x14ac:dyDescent="0.25">
      <c r="A811" s="15" t="s">
        <v>4</v>
      </c>
      <c r="B811" s="10" t="s">
        <v>12</v>
      </c>
      <c r="C811" s="15" t="s">
        <v>1</v>
      </c>
      <c r="E811" s="7" t="s">
        <v>21</v>
      </c>
      <c r="F811" s="1">
        <f>6/8</f>
        <v>0.75</v>
      </c>
      <c r="G811" s="1">
        <v>2</v>
      </c>
      <c r="H811" s="1">
        <v>4</v>
      </c>
      <c r="I811" s="1">
        <f>2/6</f>
        <v>0.33333333333333331</v>
      </c>
      <c r="J811" s="1">
        <f>4/6</f>
        <v>0.66666666666666663</v>
      </c>
      <c r="K811" s="1">
        <f>-I811*LOG(I811,2) - J811*LOG(J811,2)</f>
        <v>0.91829583405448956</v>
      </c>
    </row>
    <row r="812" spans="1:11" x14ac:dyDescent="0.25">
      <c r="A812" s="15" t="s">
        <v>4</v>
      </c>
      <c r="B812" s="10" t="s">
        <v>12</v>
      </c>
      <c r="C812" s="15" t="s">
        <v>1</v>
      </c>
      <c r="E812" s="7"/>
      <c r="F812" s="1"/>
      <c r="G812" s="1"/>
      <c r="H812" s="1"/>
      <c r="I812" s="1"/>
      <c r="J812" s="1"/>
      <c r="K812" s="1"/>
    </row>
    <row r="813" spans="1:11" x14ac:dyDescent="0.25">
      <c r="A813" s="15" t="s">
        <v>7</v>
      </c>
      <c r="B813" s="10" t="s">
        <v>21</v>
      </c>
      <c r="C813" s="15" t="s">
        <v>1</v>
      </c>
      <c r="E813" s="7" t="s">
        <v>12</v>
      </c>
      <c r="F813" s="1">
        <f>2/8</f>
        <v>0.25</v>
      </c>
      <c r="G813" s="1">
        <v>0</v>
      </c>
      <c r="H813" s="1">
        <v>2</v>
      </c>
      <c r="I813" s="1"/>
      <c r="J813" s="1"/>
      <c r="K813" s="1">
        <f>0</f>
        <v>0</v>
      </c>
    </row>
    <row r="814" spans="1:11" x14ac:dyDescent="0.25">
      <c r="A814" s="18" t="s">
        <v>7</v>
      </c>
      <c r="B814" s="18" t="s">
        <v>33</v>
      </c>
      <c r="C814" s="18" t="s">
        <v>1</v>
      </c>
      <c r="E814" s="7"/>
      <c r="F814" s="1"/>
      <c r="G814" s="1"/>
      <c r="H814" s="1"/>
      <c r="I814" s="2" t="s">
        <v>2</v>
      </c>
      <c r="J814" s="12">
        <f>J794</f>
        <v>0.81127812445913283</v>
      </c>
      <c r="K814" s="1"/>
    </row>
    <row r="815" spans="1:11" x14ac:dyDescent="0.25">
      <c r="A815" s="15" t="s">
        <v>7</v>
      </c>
      <c r="B815" s="10" t="s">
        <v>21</v>
      </c>
      <c r="C815" s="15" t="s">
        <v>1</v>
      </c>
      <c r="E815" s="7"/>
      <c r="F815" s="1"/>
      <c r="G815" s="1"/>
      <c r="H815" s="1"/>
      <c r="I815" s="2" t="s">
        <v>38</v>
      </c>
      <c r="J815" s="2">
        <f>(F811*K811)</f>
        <v>0.68872187554086717</v>
      </c>
      <c r="K815" s="1"/>
    </row>
    <row r="816" spans="1:11" x14ac:dyDescent="0.25">
      <c r="A816" s="18" t="s">
        <v>6</v>
      </c>
      <c r="B816" s="18" t="s">
        <v>12</v>
      </c>
      <c r="C816" s="18" t="s">
        <v>1</v>
      </c>
      <c r="E816" s="7"/>
      <c r="F816" s="1"/>
      <c r="G816" s="1"/>
      <c r="H816" s="1"/>
      <c r="I816" s="2" t="s">
        <v>52</v>
      </c>
      <c r="J816" s="12">
        <f>J814-J815</f>
        <v>0.12255624891826566</v>
      </c>
      <c r="K816" s="1"/>
    </row>
    <row r="817" spans="1:3" x14ac:dyDescent="0.25">
      <c r="A817" s="18" t="s">
        <v>4</v>
      </c>
      <c r="B817" s="18" t="s">
        <v>21</v>
      </c>
      <c r="C817" s="18" t="s">
        <v>1</v>
      </c>
    </row>
    <row r="818" spans="1:3" x14ac:dyDescent="0.25">
      <c r="A818" s="18" t="s">
        <v>4</v>
      </c>
      <c r="B818" s="18" t="s">
        <v>21</v>
      </c>
      <c r="C818" s="18" t="s">
        <v>0</v>
      </c>
    </row>
    <row r="819" spans="1:3" x14ac:dyDescent="0.25">
      <c r="A819" s="18" t="s">
        <v>4</v>
      </c>
      <c r="B819" s="18" t="s">
        <v>21</v>
      </c>
      <c r="C819" s="18" t="s">
        <v>0</v>
      </c>
    </row>
    <row r="820" spans="1:3" x14ac:dyDescent="0.25">
      <c r="A820" s="15" t="s">
        <v>4</v>
      </c>
      <c r="B820" s="10" t="s">
        <v>21</v>
      </c>
      <c r="C820" s="15" t="s">
        <v>0</v>
      </c>
    </row>
    <row r="821" spans="1:3" x14ac:dyDescent="0.25">
      <c r="A821" s="18" t="s">
        <v>7</v>
      </c>
      <c r="B821" s="18" t="s">
        <v>21</v>
      </c>
      <c r="C821" s="18" t="s">
        <v>1</v>
      </c>
    </row>
    <row r="822" spans="1:3" x14ac:dyDescent="0.25">
      <c r="A822" s="18" t="s">
        <v>4</v>
      </c>
      <c r="B822" s="18" t="s">
        <v>21</v>
      </c>
      <c r="C822" s="18" t="s">
        <v>0</v>
      </c>
    </row>
    <row r="823" spans="1:3" x14ac:dyDescent="0.25">
      <c r="A823" s="15" t="s">
        <v>6</v>
      </c>
      <c r="B823" s="15" t="s">
        <v>21</v>
      </c>
      <c r="C823" s="15" t="s">
        <v>1</v>
      </c>
    </row>
    <row r="824" spans="1:3" x14ac:dyDescent="0.25">
      <c r="A824" s="15" t="s">
        <v>4</v>
      </c>
      <c r="B824" s="10" t="s">
        <v>21</v>
      </c>
      <c r="C824" s="15" t="s">
        <v>0</v>
      </c>
    </row>
    <row r="825" spans="1:3" x14ac:dyDescent="0.25">
      <c r="A825" s="18" t="s">
        <v>4</v>
      </c>
      <c r="B825" s="18" t="s">
        <v>12</v>
      </c>
      <c r="C825" s="18" t="s">
        <v>0</v>
      </c>
    </row>
    <row r="826" spans="1:3" x14ac:dyDescent="0.25">
      <c r="A826" s="15" t="s">
        <v>4</v>
      </c>
      <c r="B826" s="10" t="s">
        <v>21</v>
      </c>
      <c r="C826" s="15" t="s">
        <v>1</v>
      </c>
    </row>
    <row r="827" spans="1:3" x14ac:dyDescent="0.25">
      <c r="A827" s="18" t="s">
        <v>6</v>
      </c>
      <c r="B827" s="18" t="s">
        <v>21</v>
      </c>
      <c r="C827" s="18" t="s">
        <v>0</v>
      </c>
    </row>
    <row r="830" spans="1:3" x14ac:dyDescent="0.25">
      <c r="A830" s="14" t="s">
        <v>3</v>
      </c>
      <c r="B830" s="14" t="s">
        <v>27</v>
      </c>
      <c r="C830" s="14" t="s">
        <v>30</v>
      </c>
    </row>
    <row r="831" spans="1:3" x14ac:dyDescent="0.25">
      <c r="A831" s="18" t="s">
        <v>4</v>
      </c>
      <c r="B831" s="18" t="s">
        <v>12</v>
      </c>
      <c r="C831" s="18" t="s">
        <v>0</v>
      </c>
    </row>
    <row r="832" spans="1:3" ht="15.75" thickBot="1" x14ac:dyDescent="0.3">
      <c r="A832" s="15" t="s">
        <v>4</v>
      </c>
      <c r="B832" s="10" t="s">
        <v>12</v>
      </c>
      <c r="C832" s="15" t="s">
        <v>1</v>
      </c>
    </row>
    <row r="833" spans="1:11" x14ac:dyDescent="0.25">
      <c r="A833" s="15" t="s">
        <v>4</v>
      </c>
      <c r="B833" s="10" t="s">
        <v>12</v>
      </c>
      <c r="C833" s="15" t="s">
        <v>1</v>
      </c>
      <c r="E833" s="8" t="s">
        <v>27</v>
      </c>
      <c r="F833" s="4" t="s">
        <v>5</v>
      </c>
      <c r="G833" s="4" t="s">
        <v>0</v>
      </c>
      <c r="H833" s="4" t="s">
        <v>1</v>
      </c>
      <c r="I833" s="13" t="s">
        <v>31</v>
      </c>
      <c r="J833" s="13" t="s">
        <v>32</v>
      </c>
      <c r="K833" s="4" t="s">
        <v>2</v>
      </c>
    </row>
    <row r="834" spans="1:11" x14ac:dyDescent="0.25">
      <c r="A834" s="15" t="s">
        <v>7</v>
      </c>
      <c r="B834" s="10" t="s">
        <v>14</v>
      </c>
      <c r="C834" s="15" t="s">
        <v>1</v>
      </c>
      <c r="E834" s="7" t="s">
        <v>12</v>
      </c>
      <c r="F834" s="1">
        <f>5/8</f>
        <v>0.625</v>
      </c>
      <c r="G834" s="1">
        <v>2</v>
      </c>
      <c r="H834" s="1">
        <v>3</v>
      </c>
      <c r="I834" s="1">
        <f>2/5</f>
        <v>0.4</v>
      </c>
      <c r="J834" s="1">
        <f>3/5</f>
        <v>0.6</v>
      </c>
      <c r="K834" s="1">
        <f>-I834*LOG(I834,2) - J834*LOG(J834,2)</f>
        <v>0.97095059445466858</v>
      </c>
    </row>
    <row r="835" spans="1:11" x14ac:dyDescent="0.25">
      <c r="A835" s="18" t="s">
        <v>7</v>
      </c>
      <c r="B835" s="18" t="s">
        <v>14</v>
      </c>
      <c r="C835" s="18" t="s">
        <v>1</v>
      </c>
      <c r="E835" s="7" t="s">
        <v>14</v>
      </c>
      <c r="F835" s="1">
        <f>3/8</f>
        <v>0.375</v>
      </c>
      <c r="G835" s="1">
        <v>0</v>
      </c>
      <c r="H835" s="1">
        <v>3</v>
      </c>
      <c r="I835" s="1"/>
      <c r="J835" s="1"/>
      <c r="K835" s="1">
        <v>0</v>
      </c>
    </row>
    <row r="836" spans="1:11" x14ac:dyDescent="0.25">
      <c r="A836" s="15" t="s">
        <v>7</v>
      </c>
      <c r="B836" s="10" t="s">
        <v>14</v>
      </c>
      <c r="C836" s="15" t="s">
        <v>1</v>
      </c>
      <c r="E836" s="7"/>
      <c r="F836" s="1"/>
      <c r="G836" s="1"/>
      <c r="H836" s="1"/>
      <c r="I836" s="1"/>
      <c r="J836" s="1"/>
      <c r="K836" s="1"/>
    </row>
    <row r="837" spans="1:11" x14ac:dyDescent="0.25">
      <c r="A837" s="18" t="s">
        <v>6</v>
      </c>
      <c r="B837" s="18" t="s">
        <v>12</v>
      </c>
      <c r="C837" s="18" t="s">
        <v>1</v>
      </c>
      <c r="E837" s="7"/>
      <c r="F837" s="1"/>
      <c r="G837" s="1"/>
      <c r="H837" s="1"/>
      <c r="I837" s="2" t="s">
        <v>2</v>
      </c>
      <c r="J837" s="12">
        <f>J814</f>
        <v>0.81127812445913283</v>
      </c>
      <c r="K837" s="1"/>
    </row>
    <row r="838" spans="1:11" x14ac:dyDescent="0.25">
      <c r="A838" s="18" t="s">
        <v>4</v>
      </c>
      <c r="B838" s="18" t="s">
        <v>12</v>
      </c>
      <c r="C838" s="18" t="s">
        <v>1</v>
      </c>
      <c r="E838" s="7"/>
      <c r="F838" s="1"/>
      <c r="G838" s="1"/>
      <c r="H838" s="1"/>
      <c r="I838" s="2" t="s">
        <v>39</v>
      </c>
      <c r="J838" s="2">
        <f>(F834*K834)+(F835*K835)</f>
        <v>0.60684412153416789</v>
      </c>
      <c r="K838" s="1"/>
    </row>
    <row r="839" spans="1:11" x14ac:dyDescent="0.25">
      <c r="A839" s="18" t="s">
        <v>4</v>
      </c>
      <c r="B839" s="18" t="s">
        <v>12</v>
      </c>
      <c r="C839" s="18" t="s">
        <v>0</v>
      </c>
      <c r="E839" s="7"/>
      <c r="F839" s="1"/>
      <c r="G839" s="1"/>
      <c r="H839" s="1"/>
      <c r="I839" s="2" t="s">
        <v>49</v>
      </c>
      <c r="J839" s="12">
        <f>J837-J838</f>
        <v>0.20443400292496494</v>
      </c>
      <c r="K839" s="1"/>
    </row>
    <row r="840" spans="1:11" x14ac:dyDescent="0.25">
      <c r="A840" s="18" t="s">
        <v>4</v>
      </c>
      <c r="B840" s="18" t="s">
        <v>12</v>
      </c>
      <c r="C840" s="18" t="s">
        <v>0</v>
      </c>
    </row>
    <row r="841" spans="1:11" x14ac:dyDescent="0.25">
      <c r="A841" s="15" t="s">
        <v>4</v>
      </c>
      <c r="B841" s="10" t="s">
        <v>12</v>
      </c>
      <c r="C841" s="15" t="s">
        <v>0</v>
      </c>
    </row>
    <row r="842" spans="1:11" x14ac:dyDescent="0.25">
      <c r="A842" s="18" t="s">
        <v>7</v>
      </c>
      <c r="B842" s="18" t="s">
        <v>35</v>
      </c>
      <c r="C842" s="18" t="s">
        <v>1</v>
      </c>
      <c r="G842" s="43" t="s">
        <v>44</v>
      </c>
      <c r="H842" s="44"/>
    </row>
    <row r="843" spans="1:11" x14ac:dyDescent="0.25">
      <c r="A843" s="18" t="s">
        <v>4</v>
      </c>
      <c r="B843" s="18" t="s">
        <v>12</v>
      </c>
      <c r="C843" s="18" t="s">
        <v>0</v>
      </c>
      <c r="G843" s="29" t="s">
        <v>16</v>
      </c>
      <c r="H843" s="30">
        <f>J776</f>
        <v>0.12255624891826566</v>
      </c>
    </row>
    <row r="844" spans="1:11" x14ac:dyDescent="0.25">
      <c r="A844" s="15" t="s">
        <v>6</v>
      </c>
      <c r="B844" s="15" t="s">
        <v>14</v>
      </c>
      <c r="C844" s="15" t="s">
        <v>1</v>
      </c>
      <c r="G844" s="10" t="s">
        <v>25</v>
      </c>
      <c r="H844" s="23">
        <f>J796</f>
        <v>0</v>
      </c>
    </row>
    <row r="845" spans="1:11" x14ac:dyDescent="0.25">
      <c r="A845" s="15" t="s">
        <v>4</v>
      </c>
      <c r="B845" s="10" t="s">
        <v>12</v>
      </c>
      <c r="C845" s="15" t="s">
        <v>0</v>
      </c>
      <c r="G845" s="10" t="s">
        <v>26</v>
      </c>
      <c r="H845" s="23">
        <f>J816</f>
        <v>0.12255624891826566</v>
      </c>
    </row>
    <row r="846" spans="1:11" x14ac:dyDescent="0.25">
      <c r="A846" s="18" t="s">
        <v>4</v>
      </c>
      <c r="B846" s="18" t="s">
        <v>12</v>
      </c>
      <c r="C846" s="18" t="s">
        <v>0</v>
      </c>
      <c r="G846" s="11" t="s">
        <v>27</v>
      </c>
      <c r="H846" s="22">
        <f>J839</f>
        <v>0.20443400292496494</v>
      </c>
    </row>
    <row r="847" spans="1:11" x14ac:dyDescent="0.25">
      <c r="A847" s="15" t="s">
        <v>4</v>
      </c>
      <c r="B847" s="10" t="s">
        <v>12</v>
      </c>
      <c r="C847" s="15" t="s">
        <v>1</v>
      </c>
    </row>
    <row r="848" spans="1:11" x14ac:dyDescent="0.25">
      <c r="A848" s="18" t="s">
        <v>6</v>
      </c>
      <c r="B848" s="18" t="s">
        <v>14</v>
      </c>
      <c r="C848" s="18" t="s">
        <v>0</v>
      </c>
    </row>
    <row r="851" spans="1:13" ht="15.75" thickBo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3" spans="1:13" x14ac:dyDescent="0.25">
      <c r="B853" s="20" t="s">
        <v>53</v>
      </c>
      <c r="C853" s="20" t="s">
        <v>55</v>
      </c>
    </row>
    <row r="854" spans="1:13" x14ac:dyDescent="0.25">
      <c r="A854" s="14" t="s">
        <v>3</v>
      </c>
      <c r="B854" s="14" t="s">
        <v>27</v>
      </c>
      <c r="C854" s="14" t="s">
        <v>30</v>
      </c>
    </row>
    <row r="855" spans="1:13" x14ac:dyDescent="0.25">
      <c r="A855" s="10" t="s">
        <v>4</v>
      </c>
      <c r="B855" s="10" t="s">
        <v>12</v>
      </c>
      <c r="C855" s="10" t="s">
        <v>0</v>
      </c>
    </row>
    <row r="856" spans="1:13" x14ac:dyDescent="0.25">
      <c r="A856" s="15" t="s">
        <v>4</v>
      </c>
      <c r="B856" s="15" t="s">
        <v>12</v>
      </c>
      <c r="C856" s="15" t="s">
        <v>1</v>
      </c>
    </row>
    <row r="857" spans="1:13" x14ac:dyDescent="0.25">
      <c r="A857" s="15" t="s">
        <v>4</v>
      </c>
      <c r="B857" s="15" t="s">
        <v>12</v>
      </c>
      <c r="C857" s="15" t="s">
        <v>1</v>
      </c>
    </row>
    <row r="858" spans="1:13" x14ac:dyDescent="0.25">
      <c r="A858" s="18" t="s">
        <v>7</v>
      </c>
      <c r="B858" s="18" t="s">
        <v>14</v>
      </c>
      <c r="C858" s="18" t="s">
        <v>1</v>
      </c>
    </row>
    <row r="859" spans="1:13" x14ac:dyDescent="0.25">
      <c r="A859" s="18" t="s">
        <v>7</v>
      </c>
      <c r="B859" s="18" t="s">
        <v>14</v>
      </c>
      <c r="C859" s="18" t="s">
        <v>1</v>
      </c>
    </row>
    <row r="860" spans="1:13" x14ac:dyDescent="0.25">
      <c r="A860" s="18" t="s">
        <v>7</v>
      </c>
      <c r="B860" s="18" t="s">
        <v>14</v>
      </c>
      <c r="C860" s="18" t="s">
        <v>1</v>
      </c>
    </row>
    <row r="861" spans="1:13" x14ac:dyDescent="0.25">
      <c r="A861" s="15" t="s">
        <v>6</v>
      </c>
      <c r="B861" s="15" t="s">
        <v>12</v>
      </c>
      <c r="C861" s="15" t="s">
        <v>1</v>
      </c>
    </row>
    <row r="862" spans="1:13" x14ac:dyDescent="0.25">
      <c r="A862" s="15" t="s">
        <v>4</v>
      </c>
      <c r="B862" s="15" t="s">
        <v>12</v>
      </c>
      <c r="C862" s="15" t="s">
        <v>1</v>
      </c>
    </row>
    <row r="863" spans="1:13" x14ac:dyDescent="0.25">
      <c r="A863" s="15" t="s">
        <v>4</v>
      </c>
      <c r="B863" s="15" t="s">
        <v>12</v>
      </c>
      <c r="C863" s="15" t="s">
        <v>0</v>
      </c>
    </row>
    <row r="864" spans="1:13" x14ac:dyDescent="0.25">
      <c r="A864" s="15" t="s">
        <v>4</v>
      </c>
      <c r="B864" s="15" t="s">
        <v>12</v>
      </c>
      <c r="C864" s="15" t="s">
        <v>0</v>
      </c>
    </row>
    <row r="865" spans="1:11" x14ac:dyDescent="0.25">
      <c r="A865" s="15" t="s">
        <v>4</v>
      </c>
      <c r="B865" s="15" t="s">
        <v>12</v>
      </c>
      <c r="C865" s="15" t="s">
        <v>0</v>
      </c>
    </row>
    <row r="866" spans="1:11" x14ac:dyDescent="0.25">
      <c r="A866" s="18" t="s">
        <v>7</v>
      </c>
      <c r="B866" s="18" t="s">
        <v>35</v>
      </c>
      <c r="C866" s="18" t="s">
        <v>1</v>
      </c>
    </row>
    <row r="867" spans="1:11" x14ac:dyDescent="0.25">
      <c r="A867" s="15" t="s">
        <v>4</v>
      </c>
      <c r="B867" s="15" t="s">
        <v>12</v>
      </c>
      <c r="C867" s="15" t="s">
        <v>0</v>
      </c>
    </row>
    <row r="868" spans="1:11" x14ac:dyDescent="0.25">
      <c r="A868" s="18" t="s">
        <v>6</v>
      </c>
      <c r="B868" s="18" t="s">
        <v>14</v>
      </c>
      <c r="C868" s="18" t="s">
        <v>1</v>
      </c>
    </row>
    <row r="869" spans="1:11" x14ac:dyDescent="0.25">
      <c r="A869" s="15" t="s">
        <v>4</v>
      </c>
      <c r="B869" s="15" t="s">
        <v>12</v>
      </c>
      <c r="C869" s="15" t="s">
        <v>0</v>
      </c>
    </row>
    <row r="870" spans="1:11" x14ac:dyDescent="0.25">
      <c r="A870" s="15" t="s">
        <v>4</v>
      </c>
      <c r="B870" s="15" t="s">
        <v>12</v>
      </c>
      <c r="C870" s="15" t="s">
        <v>0</v>
      </c>
    </row>
    <row r="871" spans="1:11" x14ac:dyDescent="0.25">
      <c r="A871" s="15" t="s">
        <v>4</v>
      </c>
      <c r="B871" s="15" t="s">
        <v>12</v>
      </c>
      <c r="C871" s="15" t="s">
        <v>1</v>
      </c>
    </row>
    <row r="872" spans="1:11" x14ac:dyDescent="0.25">
      <c r="A872" s="18" t="s">
        <v>6</v>
      </c>
      <c r="B872" s="18" t="s">
        <v>14</v>
      </c>
      <c r="C872" s="18" t="s">
        <v>0</v>
      </c>
    </row>
    <row r="874" spans="1:11" x14ac:dyDescent="0.25">
      <c r="A874" s="31" t="s">
        <v>42</v>
      </c>
      <c r="B874" s="20">
        <f>-7/12*LOG(7/12,2)-5/12*LOG(5/12,2)</f>
        <v>0.97986875665115269</v>
      </c>
    </row>
    <row r="877" spans="1:11" x14ac:dyDescent="0.25">
      <c r="A877" s="14" t="s">
        <v>3</v>
      </c>
      <c r="B877" s="14" t="s">
        <v>16</v>
      </c>
      <c r="C877" s="14" t="s">
        <v>30</v>
      </c>
    </row>
    <row r="878" spans="1:11" ht="15.75" thickBot="1" x14ac:dyDescent="0.3">
      <c r="A878" s="10" t="s">
        <v>4</v>
      </c>
      <c r="B878" s="10" t="s">
        <v>18</v>
      </c>
      <c r="C878" s="10" t="s">
        <v>0</v>
      </c>
    </row>
    <row r="879" spans="1:11" x14ac:dyDescent="0.25">
      <c r="A879" s="15" t="s">
        <v>4</v>
      </c>
      <c r="B879" s="10" t="s">
        <v>19</v>
      </c>
      <c r="C879" s="15" t="s">
        <v>1</v>
      </c>
      <c r="E879" s="8" t="s">
        <v>16</v>
      </c>
      <c r="F879" s="4" t="s">
        <v>5</v>
      </c>
      <c r="G879" s="4" t="s">
        <v>0</v>
      </c>
      <c r="H879" s="4" t="s">
        <v>1</v>
      </c>
      <c r="I879" s="13" t="s">
        <v>31</v>
      </c>
      <c r="J879" s="13" t="s">
        <v>32</v>
      </c>
      <c r="K879" s="4" t="s">
        <v>2</v>
      </c>
    </row>
    <row r="880" spans="1:11" x14ac:dyDescent="0.25">
      <c r="A880" s="15" t="s">
        <v>4</v>
      </c>
      <c r="B880" s="10" t="s">
        <v>18</v>
      </c>
      <c r="C880" s="15" t="s">
        <v>1</v>
      </c>
      <c r="E880" s="7" t="s">
        <v>18</v>
      </c>
      <c r="F880" s="1">
        <f>10/12</f>
        <v>0.83333333333333337</v>
      </c>
      <c r="G880" s="1">
        <v>6</v>
      </c>
      <c r="H880" s="1">
        <v>4</v>
      </c>
      <c r="I880" s="1">
        <f>6/10</f>
        <v>0.6</v>
      </c>
      <c r="J880" s="1">
        <f>4/10</f>
        <v>0.4</v>
      </c>
      <c r="K880" s="1">
        <f>-I880*LOG(I880,2) - J880*LOG(J880,2)</f>
        <v>0.97095059445466858</v>
      </c>
    </row>
    <row r="881" spans="1:11" x14ac:dyDescent="0.25">
      <c r="A881" s="18" t="s">
        <v>7</v>
      </c>
      <c r="B881" s="18" t="s">
        <v>18</v>
      </c>
      <c r="C881" s="18" t="s">
        <v>1</v>
      </c>
      <c r="E881" s="7" t="s">
        <v>19</v>
      </c>
      <c r="F881" s="1">
        <f>1/12</f>
        <v>8.3333333333333329E-2</v>
      </c>
      <c r="G881" s="1">
        <v>0</v>
      </c>
      <c r="H881" s="1">
        <v>1</v>
      </c>
      <c r="I881" s="1"/>
      <c r="J881" s="1"/>
      <c r="K881" s="1">
        <f>0</f>
        <v>0</v>
      </c>
    </row>
    <row r="882" spans="1:11" x14ac:dyDescent="0.25">
      <c r="A882" s="18" t="s">
        <v>7</v>
      </c>
      <c r="B882" s="18" t="s">
        <v>17</v>
      </c>
      <c r="C882" s="18" t="s">
        <v>1</v>
      </c>
      <c r="E882" s="7" t="s">
        <v>17</v>
      </c>
      <c r="F882" s="1">
        <f>1/12</f>
        <v>8.3333333333333329E-2</v>
      </c>
      <c r="G882" s="1">
        <v>1</v>
      </c>
      <c r="H882" s="1">
        <v>0</v>
      </c>
      <c r="I882" s="1"/>
      <c r="J882" s="1"/>
      <c r="K882" s="1">
        <v>0</v>
      </c>
    </row>
    <row r="883" spans="1:11" x14ac:dyDescent="0.25">
      <c r="A883" s="18" t="s">
        <v>7</v>
      </c>
      <c r="B883" s="18" t="s">
        <v>18</v>
      </c>
      <c r="C883" s="18" t="s">
        <v>1</v>
      </c>
      <c r="E883" s="7"/>
      <c r="F883" s="1"/>
      <c r="G883" s="1"/>
      <c r="H883" s="1"/>
      <c r="I883" s="2" t="s">
        <v>2</v>
      </c>
      <c r="J883" s="12">
        <f>B874</f>
        <v>0.97986875665115269</v>
      </c>
      <c r="K883" s="1"/>
    </row>
    <row r="884" spans="1:11" x14ac:dyDescent="0.25">
      <c r="A884" s="15" t="s">
        <v>6</v>
      </c>
      <c r="B884" s="15" t="s">
        <v>18</v>
      </c>
      <c r="C884" s="15" t="s">
        <v>1</v>
      </c>
      <c r="E884" s="7"/>
      <c r="F884" s="1"/>
      <c r="G884" s="1"/>
      <c r="H884" s="1"/>
      <c r="I884" s="2" t="s">
        <v>36</v>
      </c>
      <c r="J884" s="2">
        <f>(F880*K880)</f>
        <v>0.80912549537889056</v>
      </c>
      <c r="K884" s="1"/>
    </row>
    <row r="885" spans="1:11" x14ac:dyDescent="0.25">
      <c r="A885" s="15" t="s">
        <v>4</v>
      </c>
      <c r="B885" s="10" t="s">
        <v>18</v>
      </c>
      <c r="C885" s="15" t="s">
        <v>1</v>
      </c>
      <c r="E885" s="7"/>
      <c r="F885" s="1"/>
      <c r="G885" s="1"/>
      <c r="H885" s="1"/>
      <c r="I885" s="2" t="s">
        <v>50</v>
      </c>
      <c r="J885" s="12">
        <f>J883-J884</f>
        <v>0.17074326127226214</v>
      </c>
      <c r="K885" s="1"/>
    </row>
    <row r="886" spans="1:11" x14ac:dyDescent="0.25">
      <c r="A886" s="15" t="s">
        <v>4</v>
      </c>
      <c r="B886" s="10" t="s">
        <v>18</v>
      </c>
      <c r="C886" s="15" t="s">
        <v>0</v>
      </c>
    </row>
    <row r="887" spans="1:11" x14ac:dyDescent="0.25">
      <c r="A887" s="15" t="s">
        <v>4</v>
      </c>
      <c r="B887" s="10" t="s">
        <v>18</v>
      </c>
      <c r="C887" s="15" t="s">
        <v>0</v>
      </c>
    </row>
    <row r="888" spans="1:11" x14ac:dyDescent="0.25">
      <c r="A888" s="15" t="s">
        <v>4</v>
      </c>
      <c r="B888" s="10" t="s">
        <v>18</v>
      </c>
      <c r="C888" s="15" t="s">
        <v>0</v>
      </c>
    </row>
    <row r="889" spans="1:11" x14ac:dyDescent="0.25">
      <c r="A889" s="18" t="s">
        <v>7</v>
      </c>
      <c r="B889" s="18" t="s">
        <v>18</v>
      </c>
      <c r="C889" s="18" t="s">
        <v>1</v>
      </c>
    </row>
    <row r="890" spans="1:11" x14ac:dyDescent="0.25">
      <c r="A890" s="15" t="s">
        <v>4</v>
      </c>
      <c r="B890" s="10" t="s">
        <v>18</v>
      </c>
      <c r="C890" s="15" t="s">
        <v>0</v>
      </c>
    </row>
    <row r="891" spans="1:11" x14ac:dyDescent="0.25">
      <c r="A891" s="18" t="s">
        <v>6</v>
      </c>
      <c r="B891" s="18" t="s">
        <v>19</v>
      </c>
      <c r="C891" s="18" t="s">
        <v>1</v>
      </c>
    </row>
    <row r="892" spans="1:11" x14ac:dyDescent="0.25">
      <c r="A892" s="15" t="s">
        <v>4</v>
      </c>
      <c r="B892" s="10" t="s">
        <v>18</v>
      </c>
      <c r="C892" s="15" t="s">
        <v>0</v>
      </c>
    </row>
    <row r="893" spans="1:11" x14ac:dyDescent="0.25">
      <c r="A893" s="15" t="s">
        <v>4</v>
      </c>
      <c r="B893" s="10" t="s">
        <v>17</v>
      </c>
      <c r="C893" s="15" t="s">
        <v>0</v>
      </c>
    </row>
    <row r="894" spans="1:11" x14ac:dyDescent="0.25">
      <c r="A894" s="15" t="s">
        <v>4</v>
      </c>
      <c r="B894" s="10" t="s">
        <v>18</v>
      </c>
      <c r="C894" s="15" t="s">
        <v>1</v>
      </c>
    </row>
    <row r="895" spans="1:11" x14ac:dyDescent="0.25">
      <c r="A895" s="18" t="s">
        <v>6</v>
      </c>
      <c r="B895" s="18" t="s">
        <v>18</v>
      </c>
      <c r="C895" s="18" t="s">
        <v>0</v>
      </c>
    </row>
    <row r="899" spans="1:11" x14ac:dyDescent="0.25">
      <c r="A899" s="14" t="s">
        <v>3</v>
      </c>
      <c r="B899" s="14" t="s">
        <v>23</v>
      </c>
      <c r="C899" s="14" t="s">
        <v>30</v>
      </c>
    </row>
    <row r="900" spans="1:11" x14ac:dyDescent="0.25">
      <c r="A900" s="10" t="s">
        <v>4</v>
      </c>
      <c r="B900" s="10" t="s">
        <v>12</v>
      </c>
      <c r="C900" s="10" t="s">
        <v>0</v>
      </c>
    </row>
    <row r="901" spans="1:11" ht="15.75" thickBot="1" x14ac:dyDescent="0.3">
      <c r="A901" s="15" t="s">
        <v>4</v>
      </c>
      <c r="B901" s="10" t="s">
        <v>12</v>
      </c>
      <c r="C901" s="15" t="s">
        <v>1</v>
      </c>
    </row>
    <row r="902" spans="1:11" x14ac:dyDescent="0.25">
      <c r="A902" s="15" t="s">
        <v>4</v>
      </c>
      <c r="B902" s="10" t="s">
        <v>12</v>
      </c>
      <c r="C902" s="15" t="s">
        <v>1</v>
      </c>
      <c r="E902" s="8" t="s">
        <v>23</v>
      </c>
      <c r="F902" s="4" t="s">
        <v>5</v>
      </c>
      <c r="G902" s="4" t="s">
        <v>0</v>
      </c>
      <c r="H902" s="4" t="s">
        <v>1</v>
      </c>
      <c r="I902" s="13" t="s">
        <v>31</v>
      </c>
      <c r="J902" s="13" t="s">
        <v>32</v>
      </c>
      <c r="K902" s="4" t="s">
        <v>2</v>
      </c>
    </row>
    <row r="903" spans="1:11" x14ac:dyDescent="0.25">
      <c r="A903" s="18" t="s">
        <v>7</v>
      </c>
      <c r="B903" s="18" t="s">
        <v>11</v>
      </c>
      <c r="C903" s="18" t="s">
        <v>1</v>
      </c>
      <c r="E903" s="7" t="s">
        <v>12</v>
      </c>
      <c r="F903" s="1">
        <f>9/12</f>
        <v>0.75</v>
      </c>
      <c r="G903" s="1">
        <v>5</v>
      </c>
      <c r="H903" s="1">
        <v>4</v>
      </c>
      <c r="I903" s="1">
        <f>5/9</f>
        <v>0.55555555555555558</v>
      </c>
      <c r="J903" s="1">
        <f>4/9</f>
        <v>0.44444444444444442</v>
      </c>
      <c r="K903" s="1">
        <f>-I903*LOG(I903,2) - J903*LOG(J903,2)</f>
        <v>0.99107605983822222</v>
      </c>
    </row>
    <row r="904" spans="1:11" x14ac:dyDescent="0.25">
      <c r="A904" s="18" t="s">
        <v>7</v>
      </c>
      <c r="B904" s="18" t="s">
        <v>11</v>
      </c>
      <c r="C904" s="18" t="s">
        <v>1</v>
      </c>
      <c r="E904" s="7" t="s">
        <v>11</v>
      </c>
      <c r="F904" s="1">
        <f>3/12</f>
        <v>0.25</v>
      </c>
      <c r="G904" s="1">
        <v>2</v>
      </c>
      <c r="H904" s="1">
        <v>1</v>
      </c>
      <c r="I904" s="1">
        <f>2/3</f>
        <v>0.66666666666666663</v>
      </c>
      <c r="J904" s="1">
        <f>1/3</f>
        <v>0.33333333333333331</v>
      </c>
      <c r="K904" s="1">
        <f>-I904*LOG(I904,2) - J904*LOG(J904,2)</f>
        <v>0.91829583405448956</v>
      </c>
    </row>
    <row r="905" spans="1:11" x14ac:dyDescent="0.25">
      <c r="A905" s="18" t="s">
        <v>7</v>
      </c>
      <c r="B905" s="18" t="s">
        <v>12</v>
      </c>
      <c r="C905" s="18" t="s">
        <v>1</v>
      </c>
      <c r="E905" s="7"/>
      <c r="F905" s="1"/>
      <c r="G905" s="1"/>
      <c r="H905" s="1"/>
      <c r="I905" s="1"/>
      <c r="J905" s="1"/>
      <c r="K905" s="1"/>
    </row>
    <row r="906" spans="1:11" x14ac:dyDescent="0.25">
      <c r="A906" s="15" t="s">
        <v>6</v>
      </c>
      <c r="B906" s="15" t="s">
        <v>12</v>
      </c>
      <c r="C906" s="15" t="s">
        <v>1</v>
      </c>
      <c r="E906" s="7"/>
      <c r="F906" s="1"/>
      <c r="G906" s="1"/>
      <c r="H906" s="1"/>
      <c r="I906" s="2" t="s">
        <v>2</v>
      </c>
      <c r="J906" s="12">
        <f>B874</f>
        <v>0.97986875665115269</v>
      </c>
      <c r="K906" s="1"/>
    </row>
    <row r="907" spans="1:11" x14ac:dyDescent="0.25">
      <c r="A907" s="15" t="s">
        <v>4</v>
      </c>
      <c r="B907" s="10" t="s">
        <v>12</v>
      </c>
      <c r="C907" s="15" t="s">
        <v>1</v>
      </c>
      <c r="E907" s="7"/>
      <c r="F907" s="1"/>
      <c r="G907" s="1"/>
      <c r="H907" s="1"/>
      <c r="I907" s="2" t="s">
        <v>43</v>
      </c>
      <c r="J907" s="2">
        <f>(F903*K903)+(F904*K904)</f>
        <v>0.97288100339228911</v>
      </c>
      <c r="K907" s="1"/>
    </row>
    <row r="908" spans="1:11" x14ac:dyDescent="0.25">
      <c r="A908" s="15" t="s">
        <v>4</v>
      </c>
      <c r="B908" s="10" t="s">
        <v>12</v>
      </c>
      <c r="C908" s="15" t="s">
        <v>0</v>
      </c>
      <c r="E908" s="7"/>
      <c r="F908" s="1"/>
      <c r="G908" s="1"/>
      <c r="H908" s="1"/>
      <c r="I908" s="2" t="s">
        <v>48</v>
      </c>
      <c r="J908" s="12">
        <f>J906-J907</f>
        <v>6.9877532588635827E-3</v>
      </c>
      <c r="K908" s="1"/>
    </row>
    <row r="909" spans="1:11" x14ac:dyDescent="0.25">
      <c r="A909" s="15" t="s">
        <v>4</v>
      </c>
      <c r="B909" s="10" t="s">
        <v>12</v>
      </c>
      <c r="C909" s="15" t="s">
        <v>0</v>
      </c>
    </row>
    <row r="910" spans="1:11" x14ac:dyDescent="0.25">
      <c r="A910" s="15" t="s">
        <v>4</v>
      </c>
      <c r="B910" s="10" t="s">
        <v>11</v>
      </c>
      <c r="C910" s="15" t="s">
        <v>0</v>
      </c>
    </row>
    <row r="911" spans="1:11" x14ac:dyDescent="0.25">
      <c r="A911" s="18" t="s">
        <v>7</v>
      </c>
      <c r="B911" s="18" t="s">
        <v>11</v>
      </c>
      <c r="C911" s="18" t="s">
        <v>1</v>
      </c>
    </row>
    <row r="912" spans="1:11" x14ac:dyDescent="0.25">
      <c r="A912" s="15" t="s">
        <v>4</v>
      </c>
      <c r="B912" s="10" t="s">
        <v>12</v>
      </c>
      <c r="C912" s="15" t="s">
        <v>0</v>
      </c>
    </row>
    <row r="913" spans="1:11" x14ac:dyDescent="0.25">
      <c r="A913" s="18" t="s">
        <v>6</v>
      </c>
      <c r="B913" s="18" t="s">
        <v>11</v>
      </c>
      <c r="C913" s="18" t="s">
        <v>1</v>
      </c>
    </row>
    <row r="914" spans="1:11" x14ac:dyDescent="0.25">
      <c r="A914" s="15" t="s">
        <v>4</v>
      </c>
      <c r="B914" s="10" t="s">
        <v>12</v>
      </c>
      <c r="C914" s="15" t="s">
        <v>0</v>
      </c>
      <c r="G914" s="49"/>
      <c r="H914" s="49"/>
    </row>
    <row r="915" spans="1:11" x14ac:dyDescent="0.25">
      <c r="A915" s="15" t="s">
        <v>4</v>
      </c>
      <c r="B915" s="10" t="s">
        <v>11</v>
      </c>
      <c r="C915" s="15" t="s">
        <v>0</v>
      </c>
      <c r="G915" s="32"/>
      <c r="H915" s="33"/>
    </row>
    <row r="916" spans="1:11" x14ac:dyDescent="0.25">
      <c r="A916" s="15" t="s">
        <v>4</v>
      </c>
      <c r="B916" s="10" t="s">
        <v>11</v>
      </c>
      <c r="C916" s="15" t="s">
        <v>1</v>
      </c>
      <c r="G916" s="21"/>
      <c r="H916" s="36"/>
    </row>
    <row r="917" spans="1:11" x14ac:dyDescent="0.25">
      <c r="A917" s="18" t="s">
        <v>6</v>
      </c>
      <c r="B917" s="18" t="s">
        <v>11</v>
      </c>
      <c r="C917" s="18" t="s">
        <v>0</v>
      </c>
      <c r="G917" s="16"/>
      <c r="H917" s="27"/>
    </row>
    <row r="921" spans="1:11" ht="15.75" thickBot="1" x14ac:dyDescent="0.3">
      <c r="A921" s="14" t="s">
        <v>3</v>
      </c>
      <c r="B921" s="14" t="s">
        <v>20</v>
      </c>
      <c r="C921" s="14" t="s">
        <v>30</v>
      </c>
    </row>
    <row r="922" spans="1:11" x14ac:dyDescent="0.25">
      <c r="A922" s="10" t="s">
        <v>4</v>
      </c>
      <c r="B922" s="10" t="s">
        <v>21</v>
      </c>
      <c r="C922" s="10" t="s">
        <v>0</v>
      </c>
      <c r="E922" s="8" t="s">
        <v>20</v>
      </c>
      <c r="F922" s="4" t="s">
        <v>5</v>
      </c>
      <c r="G922" s="4" t="s">
        <v>0</v>
      </c>
      <c r="H922" s="4" t="s">
        <v>1</v>
      </c>
      <c r="I922" s="13" t="s">
        <v>31</v>
      </c>
      <c r="J922" s="13" t="s">
        <v>32</v>
      </c>
      <c r="K922" s="4" t="s">
        <v>2</v>
      </c>
    </row>
    <row r="923" spans="1:11" x14ac:dyDescent="0.25">
      <c r="A923" s="15" t="s">
        <v>4</v>
      </c>
      <c r="B923" s="10" t="s">
        <v>12</v>
      </c>
      <c r="C923" s="15" t="s">
        <v>1</v>
      </c>
      <c r="E923" s="7" t="s">
        <v>12</v>
      </c>
      <c r="F923" s="1">
        <f>4/12</f>
        <v>0.33333333333333331</v>
      </c>
      <c r="G923" s="1">
        <v>1</v>
      </c>
      <c r="H923" s="1">
        <v>3</v>
      </c>
      <c r="I923" s="1">
        <f>1/4</f>
        <v>0.25</v>
      </c>
      <c r="J923" s="1">
        <f>3/4</f>
        <v>0.75</v>
      </c>
      <c r="K923" s="1">
        <f>-I923*LOG(I923,2) - J923*LOG(J923,2)</f>
        <v>0.81127812445913283</v>
      </c>
    </row>
    <row r="924" spans="1:11" x14ac:dyDescent="0.25">
      <c r="A924" s="15" t="s">
        <v>4</v>
      </c>
      <c r="B924" s="10" t="s">
        <v>12</v>
      </c>
      <c r="C924" s="15" t="s">
        <v>1</v>
      </c>
      <c r="E924" s="7" t="s">
        <v>21</v>
      </c>
      <c r="F924" s="1">
        <f>8/12</f>
        <v>0.66666666666666663</v>
      </c>
      <c r="G924" s="1">
        <v>6</v>
      </c>
      <c r="H924" s="1">
        <v>2</v>
      </c>
      <c r="I924" s="1">
        <f>6/8</f>
        <v>0.75</v>
      </c>
      <c r="J924" s="1">
        <f>2/8</f>
        <v>0.25</v>
      </c>
      <c r="K924" s="1">
        <f>-I924*LOG(I924,2) - J924*LOG(J924,2)</f>
        <v>0.81127812445913283</v>
      </c>
    </row>
    <row r="925" spans="1:11" x14ac:dyDescent="0.25">
      <c r="A925" s="18" t="s">
        <v>7</v>
      </c>
      <c r="B925" s="18" t="s">
        <v>21</v>
      </c>
      <c r="C925" s="18" t="s">
        <v>1</v>
      </c>
      <c r="E925" s="7"/>
      <c r="F925" s="1"/>
      <c r="G925" s="1"/>
      <c r="H925" s="1"/>
      <c r="I925" s="1"/>
      <c r="J925" s="1"/>
      <c r="K925" s="1"/>
    </row>
    <row r="926" spans="1:11" x14ac:dyDescent="0.25">
      <c r="A926" s="18" t="s">
        <v>7</v>
      </c>
      <c r="B926" s="18" t="s">
        <v>33</v>
      </c>
      <c r="C926" s="18" t="s">
        <v>1</v>
      </c>
      <c r="E926" s="7"/>
      <c r="F926" s="1"/>
      <c r="G926" s="1"/>
      <c r="H926" s="1"/>
      <c r="I926" s="2" t="s">
        <v>2</v>
      </c>
      <c r="J926" s="12">
        <f>J906</f>
        <v>0.97986875665115269</v>
      </c>
      <c r="K926" s="1"/>
    </row>
    <row r="927" spans="1:11" x14ac:dyDescent="0.25">
      <c r="A927" s="18" t="s">
        <v>7</v>
      </c>
      <c r="B927" s="18" t="s">
        <v>21</v>
      </c>
      <c r="C927" s="18" t="s">
        <v>1</v>
      </c>
      <c r="E927" s="7"/>
      <c r="F927" s="1"/>
      <c r="G927" s="1"/>
      <c r="H927" s="1"/>
      <c r="I927" s="2" t="s">
        <v>38</v>
      </c>
      <c r="J927" s="2">
        <f>(F923*K923)+(F924*K924)</f>
        <v>0.81127812445913283</v>
      </c>
      <c r="K927" s="1"/>
    </row>
    <row r="928" spans="1:11" x14ac:dyDescent="0.25">
      <c r="A928" s="15" t="s">
        <v>6</v>
      </c>
      <c r="B928" s="15" t="s">
        <v>12</v>
      </c>
      <c r="C928" s="15" t="s">
        <v>1</v>
      </c>
      <c r="E928" s="7"/>
      <c r="F928" s="1"/>
      <c r="G928" s="1"/>
      <c r="H928" s="1"/>
      <c r="I928" s="2" t="s">
        <v>52</v>
      </c>
      <c r="J928" s="12">
        <f>J926-J927</f>
        <v>0.16859063219201986</v>
      </c>
      <c r="K928" s="1"/>
    </row>
    <row r="929" spans="1:13" x14ac:dyDescent="0.25">
      <c r="A929" s="15" t="s">
        <v>4</v>
      </c>
      <c r="B929" s="10" t="s">
        <v>21</v>
      </c>
      <c r="C929" s="15" t="s">
        <v>1</v>
      </c>
    </row>
    <row r="930" spans="1:13" x14ac:dyDescent="0.25">
      <c r="A930" s="15" t="s">
        <v>4</v>
      </c>
      <c r="B930" s="10" t="s">
        <v>21</v>
      </c>
      <c r="C930" s="15" t="s">
        <v>0</v>
      </c>
    </row>
    <row r="931" spans="1:13" x14ac:dyDescent="0.25">
      <c r="A931" s="15" t="s">
        <v>4</v>
      </c>
      <c r="B931" s="10" t="s">
        <v>21</v>
      </c>
      <c r="C931" s="15" t="s">
        <v>0</v>
      </c>
    </row>
    <row r="932" spans="1:13" x14ac:dyDescent="0.25">
      <c r="A932" s="15" t="s">
        <v>4</v>
      </c>
      <c r="B932" s="10" t="s">
        <v>21</v>
      </c>
      <c r="C932" s="15" t="s">
        <v>0</v>
      </c>
    </row>
    <row r="933" spans="1:13" x14ac:dyDescent="0.25">
      <c r="A933" s="18" t="s">
        <v>7</v>
      </c>
      <c r="B933" s="18" t="s">
        <v>21</v>
      </c>
      <c r="C933" s="18" t="s">
        <v>1</v>
      </c>
      <c r="G933" s="43" t="s">
        <v>44</v>
      </c>
      <c r="H933" s="44"/>
    </row>
    <row r="934" spans="1:13" x14ac:dyDescent="0.25">
      <c r="A934" s="15" t="s">
        <v>4</v>
      </c>
      <c r="B934" s="10" t="s">
        <v>21</v>
      </c>
      <c r="C934" s="15" t="s">
        <v>0</v>
      </c>
      <c r="G934" s="15" t="s">
        <v>16</v>
      </c>
      <c r="H934" s="24">
        <f>J885</f>
        <v>0.17074326127226214</v>
      </c>
    </row>
    <row r="935" spans="1:13" x14ac:dyDescent="0.25">
      <c r="A935" s="18" t="s">
        <v>6</v>
      </c>
      <c r="B935" s="18" t="s">
        <v>21</v>
      </c>
      <c r="C935" s="18" t="s">
        <v>1</v>
      </c>
      <c r="G935" s="10" t="s">
        <v>25</v>
      </c>
      <c r="H935" s="23">
        <f>J908</f>
        <v>6.9877532588635827E-3</v>
      </c>
    </row>
    <row r="936" spans="1:13" x14ac:dyDescent="0.25">
      <c r="A936" s="15" t="s">
        <v>4</v>
      </c>
      <c r="B936" s="10" t="s">
        <v>21</v>
      </c>
      <c r="C936" s="15" t="s">
        <v>0</v>
      </c>
      <c r="G936" s="11" t="s">
        <v>26</v>
      </c>
      <c r="H936" s="22">
        <f>J928</f>
        <v>0.16859063219201986</v>
      </c>
    </row>
    <row r="937" spans="1:13" x14ac:dyDescent="0.25">
      <c r="A937" s="15" t="s">
        <v>4</v>
      </c>
      <c r="B937" s="10" t="s">
        <v>12</v>
      </c>
      <c r="C937" s="15" t="s">
        <v>0</v>
      </c>
      <c r="G937" s="32"/>
      <c r="H937" s="33"/>
    </row>
    <row r="938" spans="1:13" x14ac:dyDescent="0.25">
      <c r="A938" s="15" t="s">
        <v>4</v>
      </c>
      <c r="B938" s="10" t="s">
        <v>21</v>
      </c>
      <c r="C938" s="15" t="s">
        <v>1</v>
      </c>
    </row>
    <row r="939" spans="1:13" x14ac:dyDescent="0.25">
      <c r="A939" s="18" t="s">
        <v>6</v>
      </c>
      <c r="B939" s="18" t="s">
        <v>21</v>
      </c>
      <c r="C939" s="18" t="s">
        <v>0</v>
      </c>
    </row>
    <row r="943" spans="1:13" ht="15.75" thickBo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5" spans="1:11" x14ac:dyDescent="0.25">
      <c r="B945" s="20" t="s">
        <v>62</v>
      </c>
      <c r="C945" s="20" t="s">
        <v>20</v>
      </c>
    </row>
    <row r="946" spans="1:11" x14ac:dyDescent="0.25">
      <c r="A946" s="14" t="s">
        <v>3</v>
      </c>
      <c r="B946" s="14" t="s">
        <v>20</v>
      </c>
      <c r="C946" s="14" t="s">
        <v>30</v>
      </c>
    </row>
    <row r="947" spans="1:11" x14ac:dyDescent="0.25">
      <c r="A947" s="15" t="s">
        <v>4</v>
      </c>
      <c r="B947" s="15" t="s">
        <v>21</v>
      </c>
      <c r="C947" s="15" t="s">
        <v>0</v>
      </c>
      <c r="E947" s="3"/>
      <c r="F947" s="3"/>
      <c r="I947" s="16"/>
      <c r="J947" s="16"/>
      <c r="K947" s="3"/>
    </row>
    <row r="948" spans="1:11" x14ac:dyDescent="0.25">
      <c r="A948" s="18" t="s">
        <v>4</v>
      </c>
      <c r="B948" s="18" t="s">
        <v>12</v>
      </c>
      <c r="C948" s="18" t="s">
        <v>1</v>
      </c>
    </row>
    <row r="949" spans="1:11" x14ac:dyDescent="0.25">
      <c r="A949" s="18" t="s">
        <v>4</v>
      </c>
      <c r="B949" s="18" t="s">
        <v>12</v>
      </c>
      <c r="C949" s="18" t="s">
        <v>1</v>
      </c>
    </row>
    <row r="950" spans="1:11" x14ac:dyDescent="0.25">
      <c r="A950" s="15" t="s">
        <v>7</v>
      </c>
      <c r="B950" s="15" t="s">
        <v>21</v>
      </c>
      <c r="C950" s="15" t="s">
        <v>1</v>
      </c>
    </row>
    <row r="951" spans="1:11" x14ac:dyDescent="0.25">
      <c r="A951" s="18" t="s">
        <v>7</v>
      </c>
      <c r="B951" s="18" t="s">
        <v>33</v>
      </c>
      <c r="C951" s="18" t="s">
        <v>1</v>
      </c>
      <c r="I951" s="3"/>
      <c r="J951" s="37"/>
    </row>
    <row r="952" spans="1:11" x14ac:dyDescent="0.25">
      <c r="A952" s="15" t="s">
        <v>7</v>
      </c>
      <c r="B952" s="15" t="s">
        <v>21</v>
      </c>
      <c r="C952" s="15" t="s">
        <v>1</v>
      </c>
      <c r="I952" s="3"/>
      <c r="J952" s="3"/>
    </row>
    <row r="953" spans="1:11" x14ac:dyDescent="0.25">
      <c r="A953" s="18" t="s">
        <v>6</v>
      </c>
      <c r="B953" s="18" t="s">
        <v>12</v>
      </c>
      <c r="C953" s="18" t="s">
        <v>1</v>
      </c>
      <c r="I953" s="3"/>
      <c r="J953" s="37"/>
    </row>
    <row r="954" spans="1:11" x14ac:dyDescent="0.25">
      <c r="A954" s="15" t="s">
        <v>4</v>
      </c>
      <c r="B954" s="15" t="s">
        <v>21</v>
      </c>
      <c r="C954" s="15" t="s">
        <v>1</v>
      </c>
    </row>
    <row r="955" spans="1:11" x14ac:dyDescent="0.25">
      <c r="A955" s="15" t="s">
        <v>4</v>
      </c>
      <c r="B955" s="15" t="s">
        <v>21</v>
      </c>
      <c r="C955" s="15" t="s">
        <v>0</v>
      </c>
    </row>
    <row r="956" spans="1:11" x14ac:dyDescent="0.25">
      <c r="A956" s="15" t="s">
        <v>4</v>
      </c>
      <c r="B956" s="15" t="s">
        <v>21</v>
      </c>
      <c r="C956" s="15" t="s">
        <v>0</v>
      </c>
    </row>
    <row r="957" spans="1:11" x14ac:dyDescent="0.25">
      <c r="A957" s="15" t="s">
        <v>4</v>
      </c>
      <c r="B957" s="15" t="s">
        <v>21</v>
      </c>
      <c r="C957" s="15" t="s">
        <v>0</v>
      </c>
    </row>
    <row r="958" spans="1:11" x14ac:dyDescent="0.25">
      <c r="A958" s="15" t="s">
        <v>7</v>
      </c>
      <c r="B958" s="15" t="s">
        <v>21</v>
      </c>
      <c r="C958" s="15" t="s">
        <v>1</v>
      </c>
    </row>
    <row r="959" spans="1:11" x14ac:dyDescent="0.25">
      <c r="A959" s="15" t="s">
        <v>4</v>
      </c>
      <c r="B959" s="15" t="s">
        <v>21</v>
      </c>
      <c r="C959" s="15" t="s">
        <v>0</v>
      </c>
    </row>
    <row r="960" spans="1:11" x14ac:dyDescent="0.25">
      <c r="A960" s="15" t="s">
        <v>6</v>
      </c>
      <c r="B960" s="15" t="s">
        <v>21</v>
      </c>
      <c r="C960" s="15" t="s">
        <v>1</v>
      </c>
    </row>
    <row r="961" spans="1:11" x14ac:dyDescent="0.25">
      <c r="A961" s="15" t="s">
        <v>4</v>
      </c>
      <c r="B961" s="15" t="s">
        <v>21</v>
      </c>
      <c r="C961" s="15" t="s">
        <v>0</v>
      </c>
    </row>
    <row r="962" spans="1:11" x14ac:dyDescent="0.25">
      <c r="A962" s="18" t="s">
        <v>4</v>
      </c>
      <c r="B962" s="18" t="s">
        <v>12</v>
      </c>
      <c r="C962" s="18" t="s">
        <v>0</v>
      </c>
    </row>
    <row r="963" spans="1:11" x14ac:dyDescent="0.25">
      <c r="A963" s="15" t="s">
        <v>4</v>
      </c>
      <c r="B963" s="15" t="s">
        <v>21</v>
      </c>
      <c r="C963" s="15" t="s">
        <v>1</v>
      </c>
    </row>
    <row r="964" spans="1:11" x14ac:dyDescent="0.25">
      <c r="A964" s="15" t="s">
        <v>6</v>
      </c>
      <c r="B964" s="15" t="s">
        <v>21</v>
      </c>
      <c r="C964" s="15" t="s">
        <v>0</v>
      </c>
    </row>
    <row r="966" spans="1:11" x14ac:dyDescent="0.25">
      <c r="A966" s="31" t="s">
        <v>42</v>
      </c>
      <c r="B966" s="20">
        <f>-7/13*LOG(7/13,2)-6/13*LOG(6/13,2)</f>
        <v>0.99572745208492563</v>
      </c>
    </row>
    <row r="968" spans="1:11" x14ac:dyDescent="0.25">
      <c r="A968" s="14" t="s">
        <v>3</v>
      </c>
      <c r="B968" s="14" t="s">
        <v>10</v>
      </c>
      <c r="C968" s="14" t="s">
        <v>30</v>
      </c>
    </row>
    <row r="969" spans="1:11" x14ac:dyDescent="0.25">
      <c r="A969" s="15" t="s">
        <v>4</v>
      </c>
      <c r="B969" s="10" t="s">
        <v>11</v>
      </c>
      <c r="C969" s="15" t="s">
        <v>0</v>
      </c>
    </row>
    <row r="970" spans="1:11" x14ac:dyDescent="0.25">
      <c r="A970" s="18" t="s">
        <v>4</v>
      </c>
      <c r="B970" s="18" t="s">
        <v>12</v>
      </c>
      <c r="C970" s="18" t="s">
        <v>1</v>
      </c>
    </row>
    <row r="971" spans="1:11" ht="15.75" thickBot="1" x14ac:dyDescent="0.3">
      <c r="A971" s="18" t="s">
        <v>4</v>
      </c>
      <c r="B971" s="18" t="s">
        <v>11</v>
      </c>
      <c r="C971" s="18" t="s">
        <v>1</v>
      </c>
    </row>
    <row r="972" spans="1:11" x14ac:dyDescent="0.25">
      <c r="A972" s="15" t="s">
        <v>7</v>
      </c>
      <c r="B972" s="10" t="s">
        <v>11</v>
      </c>
      <c r="C972" s="15" t="s">
        <v>1</v>
      </c>
      <c r="E972" s="8" t="s">
        <v>10</v>
      </c>
      <c r="F972" s="4" t="s">
        <v>5</v>
      </c>
      <c r="G972" s="4" t="s">
        <v>0</v>
      </c>
      <c r="H972" s="4" t="s">
        <v>1</v>
      </c>
      <c r="I972" s="13" t="s">
        <v>31</v>
      </c>
      <c r="J972" s="13" t="s">
        <v>32</v>
      </c>
      <c r="K972" s="4" t="s">
        <v>2</v>
      </c>
    </row>
    <row r="973" spans="1:11" x14ac:dyDescent="0.25">
      <c r="A973" s="18" t="s">
        <v>7</v>
      </c>
      <c r="B973" s="18" t="s">
        <v>11</v>
      </c>
      <c r="C973" s="18" t="s">
        <v>1</v>
      </c>
      <c r="E973" s="7" t="s">
        <v>11</v>
      </c>
      <c r="F973" s="1">
        <f>10/13</f>
        <v>0.76923076923076927</v>
      </c>
      <c r="G973" s="1">
        <v>6</v>
      </c>
      <c r="H973" s="1">
        <v>4</v>
      </c>
      <c r="I973" s="1">
        <f>6/8</f>
        <v>0.75</v>
      </c>
      <c r="J973" s="1">
        <f>2/8</f>
        <v>0.25</v>
      </c>
      <c r="K973" s="1">
        <f>-I973*LOG(I973,2) - J973*LOG(J973,2)</f>
        <v>0.81127812445913283</v>
      </c>
    </row>
    <row r="974" spans="1:11" x14ac:dyDescent="0.25">
      <c r="A974" s="15" t="s">
        <v>7</v>
      </c>
      <c r="B974" s="10" t="s">
        <v>11</v>
      </c>
      <c r="C974" s="15" t="s">
        <v>1</v>
      </c>
      <c r="E974" s="7" t="s">
        <v>12</v>
      </c>
      <c r="F974" s="1">
        <f>2/13</f>
        <v>0.15384615384615385</v>
      </c>
      <c r="G974" s="1">
        <v>1</v>
      </c>
      <c r="H974" s="1">
        <v>1</v>
      </c>
      <c r="I974" s="1"/>
      <c r="J974" s="1"/>
      <c r="K974" s="1">
        <f>1</f>
        <v>1</v>
      </c>
    </row>
    <row r="975" spans="1:11" x14ac:dyDescent="0.25">
      <c r="A975" s="18" t="s">
        <v>6</v>
      </c>
      <c r="B975" s="18" t="s">
        <v>12</v>
      </c>
      <c r="C975" s="18" t="s">
        <v>1</v>
      </c>
      <c r="E975" s="7" t="s">
        <v>34</v>
      </c>
      <c r="F975" s="1">
        <f>1/13</f>
        <v>7.6923076923076927E-2</v>
      </c>
      <c r="G975" s="1">
        <v>0</v>
      </c>
      <c r="H975" s="1">
        <v>1</v>
      </c>
      <c r="I975" s="1"/>
      <c r="J975" s="1"/>
      <c r="K975" s="1">
        <v>0</v>
      </c>
    </row>
    <row r="976" spans="1:11" x14ac:dyDescent="0.25">
      <c r="A976" s="15" t="s">
        <v>4</v>
      </c>
      <c r="B976" s="10" t="s">
        <v>12</v>
      </c>
      <c r="C976" s="15" t="s">
        <v>1</v>
      </c>
      <c r="E976" s="7"/>
      <c r="F976" s="1"/>
      <c r="G976" s="1"/>
      <c r="H976" s="1"/>
      <c r="I976" s="2" t="s">
        <v>2</v>
      </c>
      <c r="J976" s="12">
        <f>B966</f>
        <v>0.99572745208492563</v>
      </c>
      <c r="K976" s="1"/>
    </row>
    <row r="977" spans="1:11" x14ac:dyDescent="0.25">
      <c r="A977" s="15" t="s">
        <v>4</v>
      </c>
      <c r="B977" s="10" t="s">
        <v>11</v>
      </c>
      <c r="C977" s="15" t="s">
        <v>0</v>
      </c>
      <c r="E977" s="7"/>
      <c r="F977" s="1"/>
      <c r="G977" s="1"/>
      <c r="H977" s="1"/>
      <c r="I977" s="2" t="s">
        <v>37</v>
      </c>
      <c r="J977" s="2">
        <f>(F973*K973)+(F974*K974)</f>
        <v>0.77790624958394838</v>
      </c>
      <c r="K977" s="1"/>
    </row>
    <row r="978" spans="1:11" x14ac:dyDescent="0.25">
      <c r="A978" s="15" t="s">
        <v>4</v>
      </c>
      <c r="B978" s="10" t="s">
        <v>11</v>
      </c>
      <c r="C978" s="15" t="s">
        <v>0</v>
      </c>
      <c r="E978" s="7"/>
      <c r="F978" s="1"/>
      <c r="G978" s="1"/>
      <c r="H978" s="1"/>
      <c r="I978" s="2" t="s">
        <v>61</v>
      </c>
      <c r="J978" s="12">
        <f>J976-J977</f>
        <v>0.21782120250097725</v>
      </c>
      <c r="K978" s="1"/>
    </row>
    <row r="979" spans="1:11" x14ac:dyDescent="0.25">
      <c r="A979" s="15" t="s">
        <v>4</v>
      </c>
      <c r="B979" s="10" t="s">
        <v>11</v>
      </c>
      <c r="C979" s="15" t="s">
        <v>0</v>
      </c>
    </row>
    <row r="980" spans="1:11" x14ac:dyDescent="0.25">
      <c r="A980" s="15" t="s">
        <v>7</v>
      </c>
      <c r="B980" s="10" t="s">
        <v>34</v>
      </c>
      <c r="C980" s="15" t="s">
        <v>1</v>
      </c>
    </row>
    <row r="981" spans="1:11" x14ac:dyDescent="0.25">
      <c r="A981" s="15" t="s">
        <v>4</v>
      </c>
      <c r="B981" s="10" t="s">
        <v>11</v>
      </c>
      <c r="C981" s="15" t="s">
        <v>0</v>
      </c>
    </row>
    <row r="982" spans="1:11" x14ac:dyDescent="0.25">
      <c r="A982" s="15" t="s">
        <v>6</v>
      </c>
      <c r="B982" s="15" t="s">
        <v>11</v>
      </c>
      <c r="C982" s="15" t="s">
        <v>1</v>
      </c>
    </row>
    <row r="983" spans="1:11" x14ac:dyDescent="0.25">
      <c r="A983" s="15" t="s">
        <v>4</v>
      </c>
      <c r="B983" s="10" t="s">
        <v>12</v>
      </c>
      <c r="C983" s="15" t="s">
        <v>0</v>
      </c>
    </row>
    <row r="984" spans="1:11" x14ac:dyDescent="0.25">
      <c r="A984" s="18" t="s">
        <v>4</v>
      </c>
      <c r="B984" s="18" t="s">
        <v>11</v>
      </c>
      <c r="C984" s="18" t="s">
        <v>0</v>
      </c>
    </row>
    <row r="985" spans="1:11" x14ac:dyDescent="0.25">
      <c r="A985" s="15" t="s">
        <v>4</v>
      </c>
      <c r="B985" s="10" t="s">
        <v>11</v>
      </c>
      <c r="C985" s="15" t="s">
        <v>1</v>
      </c>
    </row>
    <row r="986" spans="1:11" x14ac:dyDescent="0.25">
      <c r="A986" s="15" t="s">
        <v>6</v>
      </c>
      <c r="B986" s="15" t="s">
        <v>11</v>
      </c>
      <c r="C986" s="15" t="s">
        <v>0</v>
      </c>
    </row>
    <row r="989" spans="1:11" x14ac:dyDescent="0.25">
      <c r="A989" s="14" t="s">
        <v>3</v>
      </c>
      <c r="B989" s="14" t="s">
        <v>13</v>
      </c>
      <c r="C989" s="14" t="s">
        <v>30</v>
      </c>
    </row>
    <row r="990" spans="1:11" x14ac:dyDescent="0.25">
      <c r="A990" s="15" t="s">
        <v>4</v>
      </c>
      <c r="B990" s="10" t="s">
        <v>14</v>
      </c>
      <c r="C990" s="15" t="s">
        <v>0</v>
      </c>
    </row>
    <row r="991" spans="1:11" ht="15.75" thickBot="1" x14ac:dyDescent="0.3">
      <c r="A991" s="18" t="s">
        <v>4</v>
      </c>
      <c r="B991" s="18" t="s">
        <v>15</v>
      </c>
      <c r="C991" s="18" t="s">
        <v>1</v>
      </c>
    </row>
    <row r="992" spans="1:11" x14ac:dyDescent="0.25">
      <c r="A992" s="18" t="s">
        <v>4</v>
      </c>
      <c r="B992" s="18" t="s">
        <v>15</v>
      </c>
      <c r="C992" s="18" t="s">
        <v>1</v>
      </c>
      <c r="E992" s="8" t="s">
        <v>13</v>
      </c>
      <c r="F992" s="4" t="s">
        <v>5</v>
      </c>
      <c r="G992" s="4" t="s">
        <v>0</v>
      </c>
      <c r="H992" s="4" t="s">
        <v>1</v>
      </c>
      <c r="I992" s="13" t="s">
        <v>31</v>
      </c>
      <c r="J992" s="13" t="s">
        <v>32</v>
      </c>
      <c r="K992" s="4" t="s">
        <v>2</v>
      </c>
    </row>
    <row r="993" spans="1:11" x14ac:dyDescent="0.25">
      <c r="A993" s="15" t="s">
        <v>7</v>
      </c>
      <c r="B993" s="10" t="s">
        <v>15</v>
      </c>
      <c r="C993" s="15" t="s">
        <v>1</v>
      </c>
      <c r="E993" s="7" t="s">
        <v>14</v>
      </c>
      <c r="F993" s="1">
        <f>6/13</f>
        <v>0.46153846153846156</v>
      </c>
      <c r="G993" s="1">
        <v>4</v>
      </c>
      <c r="H993" s="1">
        <v>2</v>
      </c>
      <c r="I993" s="1">
        <f>4/6</f>
        <v>0.66666666666666663</v>
      </c>
      <c r="J993" s="1">
        <f>2/6</f>
        <v>0.33333333333333331</v>
      </c>
      <c r="K993" s="1">
        <f>-I993*LOG(I993,2) - J993*LOG(J993,2)</f>
        <v>0.91829583405448956</v>
      </c>
    </row>
    <row r="994" spans="1:11" x14ac:dyDescent="0.25">
      <c r="A994" s="18" t="s">
        <v>7</v>
      </c>
      <c r="B994" s="18" t="s">
        <v>14</v>
      </c>
      <c r="C994" s="18" t="s">
        <v>1</v>
      </c>
      <c r="E994" s="7" t="s">
        <v>15</v>
      </c>
      <c r="F994" s="1">
        <f>6/13</f>
        <v>0.46153846153846156</v>
      </c>
      <c r="G994" s="1">
        <v>2</v>
      </c>
      <c r="H994" s="1">
        <v>4</v>
      </c>
      <c r="I994" s="1">
        <f>2/6</f>
        <v>0.33333333333333331</v>
      </c>
      <c r="J994" s="1">
        <f>4/6</f>
        <v>0.66666666666666663</v>
      </c>
      <c r="K994" s="1">
        <f>-I994*LOG(I994,2) - J994*LOG(J994,2)</f>
        <v>0.91829583405448956</v>
      </c>
    </row>
    <row r="995" spans="1:11" x14ac:dyDescent="0.25">
      <c r="A995" s="15" t="s">
        <v>7</v>
      </c>
      <c r="B995" s="10" t="s">
        <v>15</v>
      </c>
      <c r="C995" s="15" t="s">
        <v>1</v>
      </c>
      <c r="E995" s="7" t="s">
        <v>22</v>
      </c>
      <c r="F995" s="1">
        <f>1/13</f>
        <v>7.6923076923076927E-2</v>
      </c>
      <c r="G995" s="1">
        <v>1</v>
      </c>
      <c r="H995" s="1">
        <v>0</v>
      </c>
      <c r="I995" s="1">
        <f>1/1</f>
        <v>1</v>
      </c>
      <c r="J995" s="1">
        <f>0/1</f>
        <v>0</v>
      </c>
      <c r="K995" s="1">
        <v>0</v>
      </c>
    </row>
    <row r="996" spans="1:11" x14ac:dyDescent="0.25">
      <c r="A996" s="18" t="s">
        <v>6</v>
      </c>
      <c r="B996" s="18" t="s">
        <v>14</v>
      </c>
      <c r="C996" s="18" t="s">
        <v>1</v>
      </c>
      <c r="E996" s="7"/>
      <c r="F996" s="1"/>
      <c r="G996" s="1"/>
      <c r="H996" s="1"/>
      <c r="I996" s="2" t="s">
        <v>2</v>
      </c>
      <c r="J996" s="12">
        <f>J976</f>
        <v>0.99572745208492563</v>
      </c>
      <c r="K996" s="1"/>
    </row>
    <row r="997" spans="1:11" x14ac:dyDescent="0.25">
      <c r="A997" s="15" t="s">
        <v>4</v>
      </c>
      <c r="B997" s="10" t="s">
        <v>14</v>
      </c>
      <c r="C997" s="15" t="s">
        <v>1</v>
      </c>
      <c r="E997" s="7"/>
      <c r="F997" s="1"/>
      <c r="G997" s="1"/>
      <c r="H997" s="1"/>
      <c r="I997" s="2" t="s">
        <v>40</v>
      </c>
      <c r="J997" s="2">
        <f>(F993*K993)+(F994*K994)</f>
        <v>0.84765769297337501</v>
      </c>
      <c r="K997" s="1"/>
    </row>
    <row r="998" spans="1:11" x14ac:dyDescent="0.25">
      <c r="A998" s="15" t="s">
        <v>4</v>
      </c>
      <c r="B998" s="10" t="s">
        <v>14</v>
      </c>
      <c r="C998" s="15" t="s">
        <v>0</v>
      </c>
      <c r="E998" s="7"/>
      <c r="F998" s="1"/>
      <c r="G998" s="1"/>
      <c r="H998" s="1"/>
      <c r="I998" s="2" t="s">
        <v>60</v>
      </c>
      <c r="J998" s="12">
        <f>J996-J997</f>
        <v>0.14806975911155063</v>
      </c>
      <c r="K998" s="1"/>
    </row>
    <row r="999" spans="1:11" x14ac:dyDescent="0.25">
      <c r="A999" s="15" t="s">
        <v>4</v>
      </c>
      <c r="B999" s="10" t="s">
        <v>14</v>
      </c>
      <c r="C999" s="15" t="s">
        <v>0</v>
      </c>
    </row>
    <row r="1000" spans="1:11" x14ac:dyDescent="0.25">
      <c r="A1000" s="15" t="s">
        <v>4</v>
      </c>
      <c r="B1000" s="10" t="s">
        <v>15</v>
      </c>
      <c r="C1000" s="15" t="s">
        <v>0</v>
      </c>
    </row>
    <row r="1001" spans="1:11" x14ac:dyDescent="0.25">
      <c r="A1001" s="15" t="s">
        <v>7</v>
      </c>
      <c r="B1001" s="10" t="s">
        <v>14</v>
      </c>
      <c r="C1001" s="15" t="s">
        <v>1</v>
      </c>
    </row>
    <row r="1002" spans="1:11" x14ac:dyDescent="0.25">
      <c r="A1002" s="15" t="s">
        <v>4</v>
      </c>
      <c r="B1002" s="10" t="s">
        <v>28</v>
      </c>
      <c r="C1002" s="15" t="s">
        <v>0</v>
      </c>
    </row>
    <row r="1003" spans="1:11" x14ac:dyDescent="0.25">
      <c r="A1003" s="15" t="s">
        <v>6</v>
      </c>
      <c r="B1003" s="15" t="s">
        <v>15</v>
      </c>
      <c r="C1003" s="15" t="s">
        <v>1</v>
      </c>
    </row>
    <row r="1004" spans="1:11" x14ac:dyDescent="0.25">
      <c r="A1004" s="15" t="s">
        <v>4</v>
      </c>
      <c r="B1004" s="10" t="s">
        <v>15</v>
      </c>
      <c r="C1004" s="15" t="s">
        <v>0</v>
      </c>
    </row>
    <row r="1005" spans="1:11" x14ac:dyDescent="0.25">
      <c r="A1005" s="18" t="s">
        <v>4</v>
      </c>
      <c r="B1005" s="18" t="s">
        <v>14</v>
      </c>
      <c r="C1005" s="18" t="s">
        <v>0</v>
      </c>
    </row>
    <row r="1006" spans="1:11" x14ac:dyDescent="0.25">
      <c r="A1006" s="15" t="s">
        <v>4</v>
      </c>
      <c r="B1006" s="10" t="s">
        <v>15</v>
      </c>
      <c r="C1006" s="15" t="s">
        <v>1</v>
      </c>
    </row>
    <row r="1007" spans="1:11" x14ac:dyDescent="0.25">
      <c r="A1007" s="15" t="s">
        <v>6</v>
      </c>
      <c r="B1007" s="15" t="s">
        <v>14</v>
      </c>
      <c r="C1007" s="15" t="s">
        <v>0</v>
      </c>
    </row>
    <row r="1010" spans="1:11" x14ac:dyDescent="0.25">
      <c r="A1010" s="14" t="s">
        <v>3</v>
      </c>
      <c r="B1010" s="14" t="s">
        <v>23</v>
      </c>
      <c r="C1010" s="14" t="s">
        <v>30</v>
      </c>
    </row>
    <row r="1011" spans="1:11" ht="15.75" thickBot="1" x14ac:dyDescent="0.3">
      <c r="A1011" s="15" t="s">
        <v>4</v>
      </c>
      <c r="B1011" s="10" t="s">
        <v>12</v>
      </c>
      <c r="C1011" s="15" t="s">
        <v>0</v>
      </c>
    </row>
    <row r="1012" spans="1:11" x14ac:dyDescent="0.25">
      <c r="A1012" s="18" t="s">
        <v>4</v>
      </c>
      <c r="B1012" s="18" t="s">
        <v>12</v>
      </c>
      <c r="C1012" s="18" t="s">
        <v>1</v>
      </c>
      <c r="E1012" s="8" t="s">
        <v>23</v>
      </c>
      <c r="F1012" s="4" t="s">
        <v>5</v>
      </c>
      <c r="G1012" s="4" t="s">
        <v>0</v>
      </c>
      <c r="H1012" s="4" t="s">
        <v>1</v>
      </c>
      <c r="I1012" s="13" t="s">
        <v>31</v>
      </c>
      <c r="J1012" s="13" t="s">
        <v>32</v>
      </c>
      <c r="K1012" s="4" t="s">
        <v>2</v>
      </c>
    </row>
    <row r="1013" spans="1:11" x14ac:dyDescent="0.25">
      <c r="A1013" s="18" t="s">
        <v>4</v>
      </c>
      <c r="B1013" s="18" t="s">
        <v>12</v>
      </c>
      <c r="C1013" s="18" t="s">
        <v>1</v>
      </c>
      <c r="E1013" s="7" t="s">
        <v>12</v>
      </c>
      <c r="F1013" s="1">
        <f>7/13</f>
        <v>0.53846153846153844</v>
      </c>
      <c r="G1013" s="1">
        <v>5</v>
      </c>
      <c r="H1013" s="1">
        <v>2</v>
      </c>
      <c r="I1013" s="1">
        <f>5/7</f>
        <v>0.7142857142857143</v>
      </c>
      <c r="J1013" s="1">
        <f>2/7</f>
        <v>0.2857142857142857</v>
      </c>
      <c r="K1013" s="1">
        <f>-I1013*LOG(I1013,2) - J1013*LOG(J1013,2)</f>
        <v>0.863120568566631</v>
      </c>
    </row>
    <row r="1014" spans="1:11" x14ac:dyDescent="0.25">
      <c r="A1014" s="15" t="s">
        <v>7</v>
      </c>
      <c r="B1014" s="10" t="s">
        <v>11</v>
      </c>
      <c r="C1014" s="15" t="s">
        <v>1</v>
      </c>
      <c r="E1014" s="7" t="s">
        <v>11</v>
      </c>
      <c r="F1014" s="1">
        <f>6/13</f>
        <v>0.46153846153846156</v>
      </c>
      <c r="G1014" s="1">
        <v>2</v>
      </c>
      <c r="H1014" s="1">
        <v>4</v>
      </c>
      <c r="I1014" s="1">
        <f>2/6</f>
        <v>0.33333333333333331</v>
      </c>
      <c r="J1014" s="1">
        <f>4/6</f>
        <v>0.66666666666666663</v>
      </c>
      <c r="K1014" s="1">
        <f>-I1014*LOG(I1014,2) - J1014*LOG(J1014,2)</f>
        <v>0.91829583405448956</v>
      </c>
    </row>
    <row r="1015" spans="1:11" x14ac:dyDescent="0.25">
      <c r="A1015" s="18" t="s">
        <v>7</v>
      </c>
      <c r="B1015" s="18" t="s">
        <v>11</v>
      </c>
      <c r="C1015" s="18" t="s">
        <v>1</v>
      </c>
      <c r="E1015" s="7"/>
      <c r="F1015" s="1"/>
      <c r="G1015" s="1"/>
      <c r="H1015" s="1"/>
      <c r="I1015" s="1"/>
      <c r="J1015" s="1"/>
      <c r="K1015" s="1"/>
    </row>
    <row r="1016" spans="1:11" x14ac:dyDescent="0.25">
      <c r="A1016" s="15" t="s">
        <v>7</v>
      </c>
      <c r="B1016" s="10" t="s">
        <v>12</v>
      </c>
      <c r="C1016" s="15" t="s">
        <v>1</v>
      </c>
      <c r="E1016" s="7"/>
      <c r="F1016" s="1"/>
      <c r="G1016" s="1"/>
      <c r="H1016" s="1"/>
      <c r="I1016" s="2" t="s">
        <v>2</v>
      </c>
      <c r="J1016" s="12">
        <f>J996</f>
        <v>0.99572745208492563</v>
      </c>
      <c r="K1016" s="1"/>
    </row>
    <row r="1017" spans="1:11" x14ac:dyDescent="0.25">
      <c r="A1017" s="18" t="s">
        <v>6</v>
      </c>
      <c r="B1017" s="18" t="s">
        <v>12</v>
      </c>
      <c r="C1017" s="18" t="s">
        <v>1</v>
      </c>
      <c r="E1017" s="7"/>
      <c r="F1017" s="1"/>
      <c r="G1017" s="1"/>
      <c r="H1017" s="1"/>
      <c r="I1017" s="2" t="s">
        <v>43</v>
      </c>
      <c r="J1017" s="2">
        <f>(F1013*K1013)+(F1014*K1014)</f>
        <v>0.88858607571487336</v>
      </c>
      <c r="K1017" s="1"/>
    </row>
    <row r="1018" spans="1:11" x14ac:dyDescent="0.25">
      <c r="A1018" s="15" t="s">
        <v>4</v>
      </c>
      <c r="B1018" s="10" t="s">
        <v>12</v>
      </c>
      <c r="C1018" s="15" t="s">
        <v>1</v>
      </c>
      <c r="E1018" s="7"/>
      <c r="F1018" s="1"/>
      <c r="G1018" s="1"/>
      <c r="H1018" s="1"/>
      <c r="I1018" s="2" t="s">
        <v>48</v>
      </c>
      <c r="J1018" s="12">
        <f>J1016-J1017</f>
        <v>0.10714137637005228</v>
      </c>
      <c r="K1018" s="1"/>
    </row>
    <row r="1019" spans="1:11" x14ac:dyDescent="0.25">
      <c r="A1019" s="15" t="s">
        <v>4</v>
      </c>
      <c r="B1019" s="10" t="s">
        <v>12</v>
      </c>
      <c r="C1019" s="15" t="s">
        <v>0</v>
      </c>
    </row>
    <row r="1020" spans="1:11" x14ac:dyDescent="0.25">
      <c r="A1020" s="15" t="s">
        <v>4</v>
      </c>
      <c r="B1020" s="10" t="s">
        <v>12</v>
      </c>
      <c r="C1020" s="15" t="s">
        <v>0</v>
      </c>
    </row>
    <row r="1021" spans="1:11" x14ac:dyDescent="0.25">
      <c r="A1021" s="15" t="s">
        <v>4</v>
      </c>
      <c r="B1021" s="10" t="s">
        <v>11</v>
      </c>
      <c r="C1021" s="15" t="s">
        <v>0</v>
      </c>
    </row>
    <row r="1022" spans="1:11" x14ac:dyDescent="0.25">
      <c r="A1022" s="15" t="s">
        <v>7</v>
      </c>
      <c r="B1022" s="10" t="s">
        <v>11</v>
      </c>
      <c r="C1022" s="15" t="s">
        <v>1</v>
      </c>
    </row>
    <row r="1023" spans="1:11" x14ac:dyDescent="0.25">
      <c r="A1023" s="15" t="s">
        <v>4</v>
      </c>
      <c r="B1023" s="10" t="s">
        <v>12</v>
      </c>
      <c r="C1023" s="15" t="s">
        <v>0</v>
      </c>
    </row>
    <row r="1024" spans="1:11" x14ac:dyDescent="0.25">
      <c r="A1024" s="15" t="s">
        <v>6</v>
      </c>
      <c r="B1024" s="15" t="s">
        <v>11</v>
      </c>
      <c r="C1024" s="15" t="s">
        <v>1</v>
      </c>
    </row>
    <row r="1025" spans="1:11" x14ac:dyDescent="0.25">
      <c r="A1025" s="15" t="s">
        <v>4</v>
      </c>
      <c r="B1025" s="10" t="s">
        <v>12</v>
      </c>
      <c r="C1025" s="15" t="s">
        <v>0</v>
      </c>
    </row>
    <row r="1026" spans="1:11" x14ac:dyDescent="0.25">
      <c r="A1026" s="18" t="s">
        <v>4</v>
      </c>
      <c r="B1026" s="18" t="s">
        <v>11</v>
      </c>
      <c r="C1026" s="18" t="s">
        <v>0</v>
      </c>
    </row>
    <row r="1027" spans="1:11" x14ac:dyDescent="0.25">
      <c r="A1027" s="15" t="s">
        <v>4</v>
      </c>
      <c r="B1027" s="10" t="s">
        <v>11</v>
      </c>
      <c r="C1027" s="15" t="s">
        <v>1</v>
      </c>
    </row>
    <row r="1028" spans="1:11" x14ac:dyDescent="0.25">
      <c r="A1028" s="15" t="s">
        <v>6</v>
      </c>
      <c r="B1028" s="15" t="s">
        <v>11</v>
      </c>
      <c r="C1028" s="15" t="s">
        <v>0</v>
      </c>
    </row>
    <row r="1031" spans="1:11" x14ac:dyDescent="0.25">
      <c r="A1031" s="14" t="s">
        <v>3</v>
      </c>
      <c r="B1031" s="14" t="s">
        <v>27</v>
      </c>
      <c r="C1031" s="14" t="s">
        <v>30</v>
      </c>
    </row>
    <row r="1032" spans="1:11" ht="15.75" thickBot="1" x14ac:dyDescent="0.3">
      <c r="A1032" s="15" t="s">
        <v>4</v>
      </c>
      <c r="B1032" s="10" t="s">
        <v>12</v>
      </c>
      <c r="C1032" s="15" t="s">
        <v>0</v>
      </c>
    </row>
    <row r="1033" spans="1:11" x14ac:dyDescent="0.25">
      <c r="A1033" s="18" t="s">
        <v>4</v>
      </c>
      <c r="B1033" s="18" t="s">
        <v>12</v>
      </c>
      <c r="C1033" s="18" t="s">
        <v>1</v>
      </c>
      <c r="E1033" s="8" t="s">
        <v>27</v>
      </c>
      <c r="F1033" s="4" t="s">
        <v>5</v>
      </c>
      <c r="G1033" s="4" t="s">
        <v>0</v>
      </c>
      <c r="H1033" s="4" t="s">
        <v>1</v>
      </c>
      <c r="I1033" s="13" t="s">
        <v>31</v>
      </c>
      <c r="J1033" s="13" t="s">
        <v>32</v>
      </c>
      <c r="K1033" s="4" t="s">
        <v>2</v>
      </c>
    </row>
    <row r="1034" spans="1:11" x14ac:dyDescent="0.25">
      <c r="A1034" s="18" t="s">
        <v>4</v>
      </c>
      <c r="B1034" s="18" t="s">
        <v>12</v>
      </c>
      <c r="C1034" s="18" t="s">
        <v>1</v>
      </c>
      <c r="E1034" s="7" t="s">
        <v>12</v>
      </c>
      <c r="F1034" s="1">
        <f>8/13</f>
        <v>0.61538461538461542</v>
      </c>
      <c r="G1034" s="1">
        <v>6</v>
      </c>
      <c r="H1034" s="1">
        <v>2</v>
      </c>
      <c r="I1034" s="1">
        <f>6/8</f>
        <v>0.75</v>
      </c>
      <c r="J1034" s="1">
        <f>2/8</f>
        <v>0.25</v>
      </c>
      <c r="K1034" s="1">
        <f>-I1034*LOG(I1034,2) - J1034*LOG(J1034,2)</f>
        <v>0.81127812445913283</v>
      </c>
    </row>
    <row r="1035" spans="1:11" x14ac:dyDescent="0.25">
      <c r="A1035" s="15" t="s">
        <v>7</v>
      </c>
      <c r="B1035" s="10" t="s">
        <v>14</v>
      </c>
      <c r="C1035" s="15" t="s">
        <v>1</v>
      </c>
      <c r="E1035" s="7" t="s">
        <v>14</v>
      </c>
      <c r="F1035" s="1">
        <f>4/13</f>
        <v>0.30769230769230771</v>
      </c>
      <c r="G1035" s="1">
        <v>1</v>
      </c>
      <c r="H1035" s="1">
        <v>3</v>
      </c>
      <c r="I1035" s="1">
        <f>1/4</f>
        <v>0.25</v>
      </c>
      <c r="J1035" s="1">
        <f>3/4</f>
        <v>0.75</v>
      </c>
      <c r="K1035" s="1">
        <f>-I1035*LOG(I1035,2) - J1035*LOG(J1035,2)</f>
        <v>0.81127812445913283</v>
      </c>
    </row>
    <row r="1036" spans="1:11" x14ac:dyDescent="0.25">
      <c r="A1036" s="18" t="s">
        <v>7</v>
      </c>
      <c r="B1036" s="18" t="s">
        <v>14</v>
      </c>
      <c r="C1036" s="18" t="s">
        <v>1</v>
      </c>
      <c r="E1036" s="7" t="s">
        <v>35</v>
      </c>
      <c r="F1036" s="1">
        <f>1/13</f>
        <v>7.6923076923076927E-2</v>
      </c>
      <c r="G1036" s="1">
        <v>0</v>
      </c>
      <c r="H1036" s="1">
        <v>1</v>
      </c>
      <c r="I1036" s="1"/>
      <c r="J1036" s="1"/>
      <c r="K1036" s="1">
        <v>0</v>
      </c>
    </row>
    <row r="1037" spans="1:11" x14ac:dyDescent="0.25">
      <c r="A1037" s="15" t="s">
        <v>7</v>
      </c>
      <c r="B1037" s="10" t="s">
        <v>14</v>
      </c>
      <c r="C1037" s="15" t="s">
        <v>1</v>
      </c>
      <c r="E1037" s="7"/>
      <c r="F1037" s="1"/>
      <c r="G1037" s="1"/>
      <c r="H1037" s="1"/>
      <c r="I1037" s="2" t="s">
        <v>2</v>
      </c>
      <c r="J1037" s="12">
        <f>J1016</f>
        <v>0.99572745208492563</v>
      </c>
      <c r="K1037" s="1"/>
    </row>
    <row r="1038" spans="1:11" x14ac:dyDescent="0.25">
      <c r="A1038" s="18" t="s">
        <v>6</v>
      </c>
      <c r="B1038" s="18" t="s">
        <v>12</v>
      </c>
      <c r="C1038" s="18" t="s">
        <v>1</v>
      </c>
      <c r="E1038" s="7"/>
      <c r="F1038" s="1"/>
      <c r="G1038" s="1"/>
      <c r="H1038" s="1"/>
      <c r="I1038" s="2" t="s">
        <v>39</v>
      </c>
      <c r="J1038" s="2">
        <f>(F1034*K1034)+(F1035*K1035)</f>
        <v>0.74887211488535343</v>
      </c>
      <c r="K1038" s="1"/>
    </row>
    <row r="1039" spans="1:11" x14ac:dyDescent="0.25">
      <c r="A1039" s="15" t="s">
        <v>4</v>
      </c>
      <c r="B1039" s="10" t="s">
        <v>12</v>
      </c>
      <c r="C1039" s="15" t="s">
        <v>1</v>
      </c>
      <c r="E1039" s="7"/>
      <c r="F1039" s="1"/>
      <c r="G1039" s="1"/>
      <c r="H1039" s="1"/>
      <c r="I1039" s="2" t="s">
        <v>49</v>
      </c>
      <c r="J1039" s="12">
        <f>J1037-J1038</f>
        <v>0.2468553371995722</v>
      </c>
      <c r="K1039" s="1"/>
    </row>
    <row r="1040" spans="1:11" x14ac:dyDescent="0.25">
      <c r="A1040" s="15" t="s">
        <v>4</v>
      </c>
      <c r="B1040" s="10" t="s">
        <v>12</v>
      </c>
      <c r="C1040" s="15" t="s">
        <v>0</v>
      </c>
    </row>
    <row r="1041" spans="1:13" x14ac:dyDescent="0.25">
      <c r="A1041" s="15" t="s">
        <v>4</v>
      </c>
      <c r="B1041" s="10" t="s">
        <v>12</v>
      </c>
      <c r="C1041" s="15" t="s">
        <v>0</v>
      </c>
    </row>
    <row r="1042" spans="1:13" x14ac:dyDescent="0.25">
      <c r="A1042" s="15" t="s">
        <v>4</v>
      </c>
      <c r="B1042" s="10" t="s">
        <v>12</v>
      </c>
      <c r="C1042" s="15" t="s">
        <v>0</v>
      </c>
    </row>
    <row r="1043" spans="1:13" x14ac:dyDescent="0.25">
      <c r="A1043" s="15" t="s">
        <v>7</v>
      </c>
      <c r="B1043" s="10" t="s">
        <v>35</v>
      </c>
      <c r="C1043" s="15" t="s">
        <v>1</v>
      </c>
    </row>
    <row r="1044" spans="1:13" x14ac:dyDescent="0.25">
      <c r="A1044" s="15" t="s">
        <v>4</v>
      </c>
      <c r="B1044" s="10" t="s">
        <v>12</v>
      </c>
      <c r="C1044" s="15" t="s">
        <v>0</v>
      </c>
      <c r="G1044" s="46" t="s">
        <v>44</v>
      </c>
      <c r="H1044" s="46"/>
    </row>
    <row r="1045" spans="1:13" x14ac:dyDescent="0.25">
      <c r="A1045" s="15" t="s">
        <v>6</v>
      </c>
      <c r="B1045" s="15" t="s">
        <v>14</v>
      </c>
      <c r="C1045" s="15" t="s">
        <v>1</v>
      </c>
      <c r="G1045" s="1" t="s">
        <v>10</v>
      </c>
      <c r="H1045" s="38">
        <f>J978</f>
        <v>0.21782120250097725</v>
      </c>
    </row>
    <row r="1046" spans="1:13" x14ac:dyDescent="0.25">
      <c r="A1046" s="15" t="s">
        <v>4</v>
      </c>
      <c r="B1046" s="10" t="s">
        <v>12</v>
      </c>
      <c r="C1046" s="15" t="s">
        <v>0</v>
      </c>
      <c r="G1046" s="1" t="s">
        <v>13</v>
      </c>
      <c r="H1046" s="38">
        <f>J998</f>
        <v>0.14806975911155063</v>
      </c>
    </row>
    <row r="1047" spans="1:13" x14ac:dyDescent="0.25">
      <c r="A1047" s="18" t="s">
        <v>4</v>
      </c>
      <c r="B1047" s="18" t="s">
        <v>12</v>
      </c>
      <c r="C1047" s="18" t="s">
        <v>0</v>
      </c>
      <c r="G1047" s="1" t="s">
        <v>23</v>
      </c>
      <c r="H1047" s="38">
        <f>J1018</f>
        <v>0.10714137637005228</v>
      </c>
    </row>
    <row r="1048" spans="1:13" x14ac:dyDescent="0.25">
      <c r="A1048" s="15" t="s">
        <v>4</v>
      </c>
      <c r="B1048" s="10" t="s">
        <v>12</v>
      </c>
      <c r="C1048" s="15" t="s">
        <v>1</v>
      </c>
      <c r="G1048" s="2" t="s">
        <v>27</v>
      </c>
      <c r="H1048" s="12">
        <f>J1039</f>
        <v>0.2468553371995722</v>
      </c>
    </row>
    <row r="1049" spans="1:13" x14ac:dyDescent="0.25">
      <c r="A1049" s="15" t="s">
        <v>6</v>
      </c>
      <c r="B1049" s="15" t="s">
        <v>14</v>
      </c>
      <c r="C1049" s="15" t="s">
        <v>0</v>
      </c>
    </row>
    <row r="1052" spans="1:13" ht="15.75" thickBot="1" x14ac:dyDescent="0.3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</row>
    <row r="1054" spans="1:13" x14ac:dyDescent="0.25">
      <c r="B1054" s="20" t="s">
        <v>63</v>
      </c>
      <c r="C1054" s="20" t="s">
        <v>64</v>
      </c>
    </row>
    <row r="1055" spans="1:13" x14ac:dyDescent="0.25">
      <c r="A1055" s="14" t="s">
        <v>3</v>
      </c>
      <c r="B1055" s="14" t="s">
        <v>27</v>
      </c>
      <c r="C1055" s="14" t="s">
        <v>30</v>
      </c>
    </row>
    <row r="1056" spans="1:13" x14ac:dyDescent="0.25">
      <c r="A1056" s="10" t="s">
        <v>4</v>
      </c>
      <c r="B1056" s="10" t="s">
        <v>12</v>
      </c>
      <c r="C1056" s="10" t="s">
        <v>0</v>
      </c>
    </row>
    <row r="1057" spans="1:3" x14ac:dyDescent="0.25">
      <c r="A1057" s="15" t="s">
        <v>4</v>
      </c>
      <c r="B1057" s="15" t="s">
        <v>12</v>
      </c>
      <c r="C1057" s="15" t="s">
        <v>1</v>
      </c>
    </row>
    <row r="1058" spans="1:3" x14ac:dyDescent="0.25">
      <c r="A1058" s="15" t="s">
        <v>4</v>
      </c>
      <c r="B1058" s="15" t="s">
        <v>12</v>
      </c>
      <c r="C1058" s="15" t="s">
        <v>1</v>
      </c>
    </row>
    <row r="1059" spans="1:3" x14ac:dyDescent="0.25">
      <c r="A1059" s="18" t="s">
        <v>7</v>
      </c>
      <c r="B1059" s="18" t="s">
        <v>14</v>
      </c>
      <c r="C1059" s="18" t="s">
        <v>1</v>
      </c>
    </row>
    <row r="1060" spans="1:3" x14ac:dyDescent="0.25">
      <c r="A1060" s="18" t="s">
        <v>7</v>
      </c>
      <c r="B1060" s="18" t="s">
        <v>14</v>
      </c>
      <c r="C1060" s="18" t="s">
        <v>1</v>
      </c>
    </row>
    <row r="1061" spans="1:3" x14ac:dyDescent="0.25">
      <c r="A1061" s="18" t="s">
        <v>7</v>
      </c>
      <c r="B1061" s="18" t="s">
        <v>14</v>
      </c>
      <c r="C1061" s="18" t="s">
        <v>1</v>
      </c>
    </row>
    <row r="1062" spans="1:3" x14ac:dyDescent="0.25">
      <c r="A1062" s="15" t="s">
        <v>6</v>
      </c>
      <c r="B1062" s="15" t="s">
        <v>12</v>
      </c>
      <c r="C1062" s="15" t="s">
        <v>1</v>
      </c>
    </row>
    <row r="1063" spans="1:3" x14ac:dyDescent="0.25">
      <c r="A1063" s="15" t="s">
        <v>4</v>
      </c>
      <c r="B1063" s="15" t="s">
        <v>12</v>
      </c>
      <c r="C1063" s="15" t="s">
        <v>1</v>
      </c>
    </row>
    <row r="1064" spans="1:3" x14ac:dyDescent="0.25">
      <c r="A1064" s="15" t="s">
        <v>4</v>
      </c>
      <c r="B1064" s="15" t="s">
        <v>12</v>
      </c>
      <c r="C1064" s="15" t="s">
        <v>0</v>
      </c>
    </row>
    <row r="1065" spans="1:3" x14ac:dyDescent="0.25">
      <c r="A1065" s="15" t="s">
        <v>4</v>
      </c>
      <c r="B1065" s="15" t="s">
        <v>12</v>
      </c>
      <c r="C1065" s="15" t="s">
        <v>0</v>
      </c>
    </row>
    <row r="1066" spans="1:3" x14ac:dyDescent="0.25">
      <c r="A1066" s="15" t="s">
        <v>4</v>
      </c>
      <c r="B1066" s="15" t="s">
        <v>12</v>
      </c>
      <c r="C1066" s="15" t="s">
        <v>0</v>
      </c>
    </row>
    <row r="1067" spans="1:3" x14ac:dyDescent="0.25">
      <c r="A1067" s="18" t="s">
        <v>7</v>
      </c>
      <c r="B1067" s="18" t="s">
        <v>35</v>
      </c>
      <c r="C1067" s="18" t="s">
        <v>1</v>
      </c>
    </row>
    <row r="1068" spans="1:3" x14ac:dyDescent="0.25">
      <c r="A1068" s="15" t="s">
        <v>4</v>
      </c>
      <c r="B1068" s="15" t="s">
        <v>12</v>
      </c>
      <c r="C1068" s="15" t="s">
        <v>0</v>
      </c>
    </row>
    <row r="1069" spans="1:3" x14ac:dyDescent="0.25">
      <c r="A1069" s="18" t="s">
        <v>6</v>
      </c>
      <c r="B1069" s="18" t="s">
        <v>14</v>
      </c>
      <c r="C1069" s="18" t="s">
        <v>1</v>
      </c>
    </row>
    <row r="1070" spans="1:3" x14ac:dyDescent="0.25">
      <c r="A1070" s="15" t="s">
        <v>4</v>
      </c>
      <c r="B1070" s="15" t="s">
        <v>12</v>
      </c>
      <c r="C1070" s="15" t="s">
        <v>0</v>
      </c>
    </row>
    <row r="1071" spans="1:3" x14ac:dyDescent="0.25">
      <c r="A1071" s="15" t="s">
        <v>4</v>
      </c>
      <c r="B1071" s="15" t="s">
        <v>12</v>
      </c>
      <c r="C1071" s="15" t="s">
        <v>0</v>
      </c>
    </row>
    <row r="1072" spans="1:3" x14ac:dyDescent="0.25">
      <c r="A1072" s="15" t="s">
        <v>4</v>
      </c>
      <c r="B1072" s="15" t="s">
        <v>12</v>
      </c>
      <c r="C1072" s="15" t="s">
        <v>1</v>
      </c>
    </row>
    <row r="1073" spans="1:11" x14ac:dyDescent="0.25">
      <c r="A1073" s="18" t="s">
        <v>6</v>
      </c>
      <c r="B1073" s="18" t="s">
        <v>14</v>
      </c>
      <c r="C1073" s="18" t="s">
        <v>0</v>
      </c>
    </row>
    <row r="1075" spans="1:11" x14ac:dyDescent="0.25">
      <c r="A1075" s="31" t="s">
        <v>42</v>
      </c>
      <c r="B1075" s="20">
        <f>-7/12*LOG(7/12,2)-5/12*LOG(5/12,2)</f>
        <v>0.97986875665115269</v>
      </c>
    </row>
    <row r="1078" spans="1:11" x14ac:dyDescent="0.25">
      <c r="A1078" s="14" t="s">
        <v>3</v>
      </c>
      <c r="B1078" s="14" t="s">
        <v>23</v>
      </c>
      <c r="C1078" s="14" t="s">
        <v>30</v>
      </c>
    </row>
    <row r="1079" spans="1:11" x14ac:dyDescent="0.25">
      <c r="A1079" s="10" t="s">
        <v>4</v>
      </c>
      <c r="B1079" s="10" t="s">
        <v>12</v>
      </c>
      <c r="C1079" s="10" t="s">
        <v>0</v>
      </c>
    </row>
    <row r="1080" spans="1:11" ht="15.75" thickBot="1" x14ac:dyDescent="0.3">
      <c r="A1080" s="15" t="s">
        <v>4</v>
      </c>
      <c r="B1080" s="10" t="s">
        <v>12</v>
      </c>
      <c r="C1080" s="15" t="s">
        <v>1</v>
      </c>
    </row>
    <row r="1081" spans="1:11" x14ac:dyDescent="0.25">
      <c r="A1081" s="15" t="s">
        <v>4</v>
      </c>
      <c r="B1081" s="10" t="s">
        <v>12</v>
      </c>
      <c r="C1081" s="15" t="s">
        <v>1</v>
      </c>
      <c r="E1081" s="8" t="s">
        <v>23</v>
      </c>
      <c r="F1081" s="4" t="s">
        <v>5</v>
      </c>
      <c r="G1081" s="4" t="s">
        <v>0</v>
      </c>
      <c r="H1081" s="4" t="s">
        <v>1</v>
      </c>
      <c r="I1081" s="13" t="s">
        <v>31</v>
      </c>
      <c r="J1081" s="13" t="s">
        <v>32</v>
      </c>
      <c r="K1081" s="4" t="s">
        <v>2</v>
      </c>
    </row>
    <row r="1082" spans="1:11" x14ac:dyDescent="0.25">
      <c r="A1082" s="18" t="s">
        <v>7</v>
      </c>
      <c r="B1082" s="18" t="s">
        <v>11</v>
      </c>
      <c r="C1082" s="18" t="s">
        <v>1</v>
      </c>
      <c r="E1082" s="7" t="s">
        <v>12</v>
      </c>
      <c r="F1082" s="1">
        <f>9/12</f>
        <v>0.75</v>
      </c>
      <c r="G1082" s="1">
        <v>5</v>
      </c>
      <c r="H1082" s="1">
        <v>4</v>
      </c>
      <c r="I1082" s="1">
        <f>5/9</f>
        <v>0.55555555555555558</v>
      </c>
      <c r="J1082" s="1">
        <f>4/9</f>
        <v>0.44444444444444442</v>
      </c>
      <c r="K1082" s="1">
        <f>-I1082*LOG(I1082,2) - J1082*LOG(J1082,2)</f>
        <v>0.99107605983822222</v>
      </c>
    </row>
    <row r="1083" spans="1:11" x14ac:dyDescent="0.25">
      <c r="A1083" s="18" t="s">
        <v>7</v>
      </c>
      <c r="B1083" s="18" t="s">
        <v>11</v>
      </c>
      <c r="C1083" s="18" t="s">
        <v>1</v>
      </c>
      <c r="E1083" s="7" t="s">
        <v>11</v>
      </c>
      <c r="F1083" s="1">
        <f>3/12</f>
        <v>0.25</v>
      </c>
      <c r="G1083" s="1">
        <v>2</v>
      </c>
      <c r="H1083" s="1">
        <v>1</v>
      </c>
      <c r="I1083" s="1">
        <f>2/3</f>
        <v>0.66666666666666663</v>
      </c>
      <c r="J1083" s="1">
        <f>1/3</f>
        <v>0.33333333333333331</v>
      </c>
      <c r="K1083" s="1">
        <f>-I1083*LOG(I1083,2) - J1083*LOG(J1083,2)</f>
        <v>0.91829583405448956</v>
      </c>
    </row>
    <row r="1084" spans="1:11" x14ac:dyDescent="0.25">
      <c r="A1084" s="18" t="s">
        <v>7</v>
      </c>
      <c r="B1084" s="18" t="s">
        <v>12</v>
      </c>
      <c r="C1084" s="18" t="s">
        <v>1</v>
      </c>
      <c r="E1084" s="7"/>
      <c r="F1084" s="1"/>
      <c r="G1084" s="1"/>
      <c r="H1084" s="1"/>
      <c r="I1084" s="1"/>
      <c r="J1084" s="1"/>
      <c r="K1084" s="1"/>
    </row>
    <row r="1085" spans="1:11" x14ac:dyDescent="0.25">
      <c r="A1085" s="15" t="s">
        <v>6</v>
      </c>
      <c r="B1085" s="15" t="s">
        <v>12</v>
      </c>
      <c r="C1085" s="15" t="s">
        <v>1</v>
      </c>
      <c r="E1085" s="7"/>
      <c r="F1085" s="1"/>
      <c r="G1085" s="1"/>
      <c r="H1085" s="1"/>
      <c r="I1085" s="2" t="s">
        <v>2</v>
      </c>
      <c r="J1085" s="12">
        <f>B1075</f>
        <v>0.97986875665115269</v>
      </c>
      <c r="K1085" s="1"/>
    </row>
    <row r="1086" spans="1:11" x14ac:dyDescent="0.25">
      <c r="A1086" s="15" t="s">
        <v>4</v>
      </c>
      <c r="B1086" s="10" t="s">
        <v>12</v>
      </c>
      <c r="C1086" s="15" t="s">
        <v>1</v>
      </c>
      <c r="E1086" s="7"/>
      <c r="F1086" s="1"/>
      <c r="G1086" s="1"/>
      <c r="H1086" s="1"/>
      <c r="I1086" s="2" t="s">
        <v>43</v>
      </c>
      <c r="J1086" s="2">
        <f>(F1082*K1082)+(F1083*K1083)</f>
        <v>0.97288100339228911</v>
      </c>
      <c r="K1086" s="1"/>
    </row>
    <row r="1087" spans="1:11" x14ac:dyDescent="0.25">
      <c r="A1087" s="15" t="s">
        <v>4</v>
      </c>
      <c r="B1087" s="10" t="s">
        <v>12</v>
      </c>
      <c r="C1087" s="15" t="s">
        <v>0</v>
      </c>
      <c r="E1087" s="7"/>
      <c r="F1087" s="1"/>
      <c r="G1087" s="1"/>
      <c r="H1087" s="1"/>
      <c r="I1087" s="2" t="s">
        <v>48</v>
      </c>
      <c r="J1087" s="12">
        <f>J1085-J1086</f>
        <v>6.9877532588635827E-3</v>
      </c>
      <c r="K1087" s="1"/>
    </row>
    <row r="1088" spans="1:11" x14ac:dyDescent="0.25">
      <c r="A1088" s="15" t="s">
        <v>4</v>
      </c>
      <c r="B1088" s="10" t="s">
        <v>12</v>
      </c>
      <c r="C1088" s="15" t="s">
        <v>0</v>
      </c>
    </row>
    <row r="1089" spans="1:11" x14ac:dyDescent="0.25">
      <c r="A1089" s="15" t="s">
        <v>4</v>
      </c>
      <c r="B1089" s="10" t="s">
        <v>11</v>
      </c>
      <c r="C1089" s="15" t="s">
        <v>0</v>
      </c>
    </row>
    <row r="1090" spans="1:11" x14ac:dyDescent="0.25">
      <c r="A1090" s="18" t="s">
        <v>7</v>
      </c>
      <c r="B1090" s="18" t="s">
        <v>11</v>
      </c>
      <c r="C1090" s="18" t="s">
        <v>1</v>
      </c>
    </row>
    <row r="1091" spans="1:11" x14ac:dyDescent="0.25">
      <c r="A1091" s="15" t="s">
        <v>4</v>
      </c>
      <c r="B1091" s="10" t="s">
        <v>12</v>
      </c>
      <c r="C1091" s="15" t="s">
        <v>0</v>
      </c>
    </row>
    <row r="1092" spans="1:11" x14ac:dyDescent="0.25">
      <c r="A1092" s="18" t="s">
        <v>6</v>
      </c>
      <c r="B1092" s="18" t="s">
        <v>11</v>
      </c>
      <c r="C1092" s="18" t="s">
        <v>1</v>
      </c>
    </row>
    <row r="1093" spans="1:11" x14ac:dyDescent="0.25">
      <c r="A1093" s="15" t="s">
        <v>4</v>
      </c>
      <c r="B1093" s="10" t="s">
        <v>12</v>
      </c>
      <c r="C1093" s="15" t="s">
        <v>0</v>
      </c>
      <c r="G1093" s="49"/>
      <c r="H1093" s="49"/>
    </row>
    <row r="1094" spans="1:11" x14ac:dyDescent="0.25">
      <c r="A1094" s="15" t="s">
        <v>4</v>
      </c>
      <c r="B1094" s="10" t="s">
        <v>11</v>
      </c>
      <c r="C1094" s="15" t="s">
        <v>0</v>
      </c>
      <c r="G1094" s="32"/>
      <c r="H1094" s="33"/>
    </row>
    <row r="1095" spans="1:11" x14ac:dyDescent="0.25">
      <c r="A1095" s="15" t="s">
        <v>4</v>
      </c>
      <c r="B1095" s="10" t="s">
        <v>11</v>
      </c>
      <c r="C1095" s="15" t="s">
        <v>1</v>
      </c>
      <c r="G1095" s="21"/>
      <c r="H1095" s="36"/>
    </row>
    <row r="1096" spans="1:11" x14ac:dyDescent="0.25">
      <c r="A1096" s="18" t="s">
        <v>6</v>
      </c>
      <c r="B1096" s="18" t="s">
        <v>11</v>
      </c>
      <c r="C1096" s="18" t="s">
        <v>0</v>
      </c>
      <c r="G1096" s="16"/>
      <c r="H1096" s="27"/>
    </row>
    <row r="1100" spans="1:11" x14ac:dyDescent="0.25">
      <c r="A1100" s="14" t="s">
        <v>3</v>
      </c>
      <c r="B1100" s="14" t="s">
        <v>10</v>
      </c>
      <c r="C1100" s="14" t="s">
        <v>30</v>
      </c>
    </row>
    <row r="1101" spans="1:11" x14ac:dyDescent="0.25">
      <c r="A1101" s="10" t="s">
        <v>4</v>
      </c>
      <c r="B1101" s="10" t="s">
        <v>11</v>
      </c>
      <c r="C1101" s="10" t="s">
        <v>0</v>
      </c>
    </row>
    <row r="1102" spans="1:11" x14ac:dyDescent="0.25">
      <c r="A1102" s="15" t="s">
        <v>4</v>
      </c>
      <c r="B1102" s="10" t="s">
        <v>12</v>
      </c>
      <c r="C1102" s="15" t="s">
        <v>1</v>
      </c>
    </row>
    <row r="1103" spans="1:11" ht="15.75" thickBot="1" x14ac:dyDescent="0.3">
      <c r="A1103" s="15" t="s">
        <v>4</v>
      </c>
      <c r="B1103" s="10" t="s">
        <v>11</v>
      </c>
      <c r="C1103" s="15" t="s">
        <v>1</v>
      </c>
    </row>
    <row r="1104" spans="1:11" x14ac:dyDescent="0.25">
      <c r="A1104" s="18" t="s">
        <v>7</v>
      </c>
      <c r="B1104" s="18" t="s">
        <v>11</v>
      </c>
      <c r="C1104" s="18" t="s">
        <v>1</v>
      </c>
      <c r="E1104" s="8" t="s">
        <v>10</v>
      </c>
      <c r="F1104" s="4" t="s">
        <v>5</v>
      </c>
      <c r="G1104" s="4" t="s">
        <v>0</v>
      </c>
      <c r="H1104" s="4" t="s">
        <v>1</v>
      </c>
      <c r="I1104" s="13" t="s">
        <v>31</v>
      </c>
      <c r="J1104" s="13" t="s">
        <v>32</v>
      </c>
      <c r="K1104" s="4" t="s">
        <v>2</v>
      </c>
    </row>
    <row r="1105" spans="1:11" x14ac:dyDescent="0.25">
      <c r="A1105" s="18" t="s">
        <v>7</v>
      </c>
      <c r="B1105" s="18" t="s">
        <v>11</v>
      </c>
      <c r="C1105" s="18" t="s">
        <v>1</v>
      </c>
      <c r="E1105" s="7" t="s">
        <v>12</v>
      </c>
      <c r="F1105" s="1">
        <f>4/12</f>
        <v>0.33333333333333331</v>
      </c>
      <c r="G1105" s="1">
        <v>1</v>
      </c>
      <c r="H1105" s="1">
        <v>3</v>
      </c>
      <c r="I1105" s="1">
        <f>1/4</f>
        <v>0.25</v>
      </c>
      <c r="J1105" s="1">
        <f>3/4</f>
        <v>0.75</v>
      </c>
      <c r="K1105" s="1">
        <f>-I1105*LOG(I1105,2) - J1105*LOG(J1105,2)</f>
        <v>0.81127812445913283</v>
      </c>
    </row>
    <row r="1106" spans="1:11" x14ac:dyDescent="0.25">
      <c r="A1106" s="18" t="s">
        <v>7</v>
      </c>
      <c r="B1106" s="18" t="s">
        <v>11</v>
      </c>
      <c r="C1106" s="18" t="s">
        <v>1</v>
      </c>
      <c r="E1106" s="7" t="s">
        <v>11</v>
      </c>
      <c r="F1106" s="1">
        <f>8/12</f>
        <v>0.66666666666666663</v>
      </c>
      <c r="G1106" s="1">
        <v>6</v>
      </c>
      <c r="H1106" s="1">
        <v>2</v>
      </c>
      <c r="I1106" s="1">
        <f>6/8</f>
        <v>0.75</v>
      </c>
      <c r="J1106" s="1">
        <f>2/8</f>
        <v>0.25</v>
      </c>
      <c r="K1106" s="1">
        <f>-I1106*LOG(I1106,2) - J1106*LOG(J1106,2)</f>
        <v>0.81127812445913283</v>
      </c>
    </row>
    <row r="1107" spans="1:11" x14ac:dyDescent="0.25">
      <c r="A1107" s="15" t="s">
        <v>6</v>
      </c>
      <c r="B1107" s="15" t="s">
        <v>12</v>
      </c>
      <c r="C1107" s="15" t="s">
        <v>1</v>
      </c>
      <c r="E1107" s="7"/>
      <c r="F1107" s="1"/>
      <c r="G1107" s="1"/>
      <c r="H1107" s="1"/>
      <c r="I1107" s="1"/>
      <c r="J1107" s="1"/>
      <c r="K1107" s="1"/>
    </row>
    <row r="1108" spans="1:11" x14ac:dyDescent="0.25">
      <c r="A1108" s="15" t="s">
        <v>4</v>
      </c>
      <c r="B1108" s="10" t="s">
        <v>12</v>
      </c>
      <c r="C1108" s="15" t="s">
        <v>1</v>
      </c>
      <c r="E1108" s="7"/>
      <c r="F1108" s="1"/>
      <c r="G1108" s="1"/>
      <c r="H1108" s="1"/>
      <c r="I1108" s="2" t="s">
        <v>2</v>
      </c>
      <c r="J1108" s="12">
        <f>B1075</f>
        <v>0.97986875665115269</v>
      </c>
      <c r="K1108" s="1"/>
    </row>
    <row r="1109" spans="1:11" x14ac:dyDescent="0.25">
      <c r="A1109" s="15" t="s">
        <v>4</v>
      </c>
      <c r="B1109" s="10" t="s">
        <v>11</v>
      </c>
      <c r="C1109" s="15" t="s">
        <v>0</v>
      </c>
      <c r="E1109" s="7"/>
      <c r="F1109" s="1"/>
      <c r="G1109" s="1"/>
      <c r="H1109" s="1"/>
      <c r="I1109" s="2" t="s">
        <v>37</v>
      </c>
      <c r="J1109" s="2">
        <f>(F1105*K1105)+(F1106*K1106)</f>
        <v>0.81127812445913283</v>
      </c>
      <c r="K1109" s="1"/>
    </row>
    <row r="1110" spans="1:11" x14ac:dyDescent="0.25">
      <c r="A1110" s="15" t="s">
        <v>4</v>
      </c>
      <c r="B1110" s="10" t="s">
        <v>11</v>
      </c>
      <c r="C1110" s="15" t="s">
        <v>0</v>
      </c>
      <c r="E1110" s="7"/>
      <c r="F1110" s="1"/>
      <c r="G1110" s="1"/>
      <c r="H1110" s="1"/>
      <c r="I1110" s="2" t="s">
        <v>61</v>
      </c>
      <c r="J1110" s="12">
        <f>J1108-J1109</f>
        <v>0.16859063219201986</v>
      </c>
      <c r="K1110" s="1"/>
    </row>
    <row r="1111" spans="1:11" x14ac:dyDescent="0.25">
      <c r="A1111" s="15" t="s">
        <v>4</v>
      </c>
      <c r="B1111" s="10" t="s">
        <v>11</v>
      </c>
      <c r="C1111" s="15" t="s">
        <v>0</v>
      </c>
    </row>
    <row r="1112" spans="1:11" x14ac:dyDescent="0.25">
      <c r="A1112" s="18" t="s">
        <v>7</v>
      </c>
      <c r="B1112" s="18" t="s">
        <v>34</v>
      </c>
      <c r="C1112" s="18" t="s">
        <v>1</v>
      </c>
    </row>
    <row r="1113" spans="1:11" x14ac:dyDescent="0.25">
      <c r="A1113" s="15" t="s">
        <v>4</v>
      </c>
      <c r="B1113" s="10" t="s">
        <v>11</v>
      </c>
      <c r="C1113" s="15" t="s">
        <v>0</v>
      </c>
    </row>
    <row r="1114" spans="1:11" x14ac:dyDescent="0.25">
      <c r="A1114" s="18" t="s">
        <v>6</v>
      </c>
      <c r="B1114" s="18" t="s">
        <v>11</v>
      </c>
      <c r="C1114" s="18" t="s">
        <v>1</v>
      </c>
    </row>
    <row r="1115" spans="1:11" x14ac:dyDescent="0.25">
      <c r="A1115" s="15" t="s">
        <v>4</v>
      </c>
      <c r="B1115" s="10" t="s">
        <v>12</v>
      </c>
      <c r="C1115" s="15" t="s">
        <v>0</v>
      </c>
    </row>
    <row r="1116" spans="1:11" x14ac:dyDescent="0.25">
      <c r="A1116" s="15" t="s">
        <v>4</v>
      </c>
      <c r="B1116" s="10" t="s">
        <v>11</v>
      </c>
      <c r="C1116" s="15" t="s">
        <v>0</v>
      </c>
    </row>
    <row r="1117" spans="1:11" x14ac:dyDescent="0.25">
      <c r="A1117" s="15" t="s">
        <v>4</v>
      </c>
      <c r="B1117" s="10" t="s">
        <v>11</v>
      </c>
      <c r="C1117" s="15" t="s">
        <v>1</v>
      </c>
    </row>
    <row r="1118" spans="1:11" x14ac:dyDescent="0.25">
      <c r="A1118" s="18" t="s">
        <v>6</v>
      </c>
      <c r="B1118" s="18" t="s">
        <v>11</v>
      </c>
      <c r="C1118" s="18" t="s">
        <v>0</v>
      </c>
    </row>
    <row r="1122" spans="1:11" x14ac:dyDescent="0.25">
      <c r="A1122" s="14" t="s">
        <v>3</v>
      </c>
      <c r="B1122" s="14" t="s">
        <v>13</v>
      </c>
      <c r="C1122" s="14" t="s">
        <v>30</v>
      </c>
    </row>
    <row r="1123" spans="1:11" ht="15.75" thickBot="1" x14ac:dyDescent="0.3">
      <c r="A1123" s="10" t="s">
        <v>4</v>
      </c>
      <c r="B1123" s="10" t="s">
        <v>14</v>
      </c>
      <c r="C1123" s="10" t="s">
        <v>0</v>
      </c>
    </row>
    <row r="1124" spans="1:11" x14ac:dyDescent="0.25">
      <c r="A1124" s="15" t="s">
        <v>4</v>
      </c>
      <c r="B1124" s="10" t="s">
        <v>15</v>
      </c>
      <c r="C1124" s="15" t="s">
        <v>1</v>
      </c>
      <c r="E1124" s="8" t="s">
        <v>13</v>
      </c>
      <c r="F1124" s="4" t="s">
        <v>5</v>
      </c>
      <c r="G1124" s="4" t="s">
        <v>0</v>
      </c>
      <c r="H1124" s="4" t="s">
        <v>1</v>
      </c>
      <c r="I1124" s="13" t="s">
        <v>31</v>
      </c>
      <c r="J1124" s="13" t="s">
        <v>32</v>
      </c>
      <c r="K1124" s="4" t="s">
        <v>2</v>
      </c>
    </row>
    <row r="1125" spans="1:11" x14ac:dyDescent="0.25">
      <c r="A1125" s="15" t="s">
        <v>4</v>
      </c>
      <c r="B1125" s="10" t="s">
        <v>15</v>
      </c>
      <c r="C1125" s="15" t="s">
        <v>1</v>
      </c>
      <c r="E1125" s="7" t="s">
        <v>14</v>
      </c>
      <c r="F1125" s="1">
        <f>6/12</f>
        <v>0.5</v>
      </c>
      <c r="G1125" s="1">
        <v>4</v>
      </c>
      <c r="H1125" s="1">
        <v>2</v>
      </c>
      <c r="I1125" s="1">
        <f>4/6</f>
        <v>0.66666666666666663</v>
      </c>
      <c r="J1125" s="1">
        <f>2/6</f>
        <v>0.33333333333333331</v>
      </c>
      <c r="K1125" s="1">
        <f>-I1125*LOG(I1125,2) - J1125*LOG(J1125,2)</f>
        <v>0.91829583405448956</v>
      </c>
    </row>
    <row r="1126" spans="1:11" x14ac:dyDescent="0.25">
      <c r="A1126" s="18" t="s">
        <v>7</v>
      </c>
      <c r="B1126" s="18" t="s">
        <v>15</v>
      </c>
      <c r="C1126" s="18" t="s">
        <v>1</v>
      </c>
      <c r="E1126" s="7" t="s">
        <v>15</v>
      </c>
      <c r="F1126" s="1">
        <f>5/12</f>
        <v>0.41666666666666669</v>
      </c>
      <c r="G1126" s="1">
        <v>2</v>
      </c>
      <c r="H1126" s="1">
        <v>3</v>
      </c>
      <c r="I1126" s="1">
        <f>2/5</f>
        <v>0.4</v>
      </c>
      <c r="J1126" s="1">
        <f>3/5</f>
        <v>0.6</v>
      </c>
      <c r="K1126" s="1">
        <f>-I1126*LOG(I1126,2) - J1126*LOG(J1126,2)</f>
        <v>0.97095059445466858</v>
      </c>
    </row>
    <row r="1127" spans="1:11" x14ac:dyDescent="0.25">
      <c r="A1127" s="18" t="s">
        <v>7</v>
      </c>
      <c r="B1127" s="18" t="s">
        <v>14</v>
      </c>
      <c r="C1127" s="18" t="s">
        <v>1</v>
      </c>
      <c r="E1127" s="7" t="s">
        <v>28</v>
      </c>
      <c r="F1127" s="1">
        <f>1/12</f>
        <v>8.3333333333333329E-2</v>
      </c>
      <c r="G1127" s="1"/>
      <c r="H1127" s="1"/>
      <c r="I1127" s="1"/>
      <c r="J1127" s="1"/>
      <c r="K1127" s="1">
        <v>0</v>
      </c>
    </row>
    <row r="1128" spans="1:11" x14ac:dyDescent="0.25">
      <c r="A1128" s="18" t="s">
        <v>7</v>
      </c>
      <c r="B1128" s="18" t="s">
        <v>15</v>
      </c>
      <c r="C1128" s="18" t="s">
        <v>1</v>
      </c>
      <c r="E1128" s="7"/>
      <c r="F1128" s="1"/>
      <c r="G1128" s="1"/>
      <c r="H1128" s="1"/>
      <c r="I1128" s="2" t="s">
        <v>2</v>
      </c>
      <c r="J1128" s="12">
        <f>J1108</f>
        <v>0.97986875665115269</v>
      </c>
      <c r="K1128" s="1"/>
    </row>
    <row r="1129" spans="1:11" x14ac:dyDescent="0.25">
      <c r="A1129" s="15" t="s">
        <v>6</v>
      </c>
      <c r="B1129" s="15" t="s">
        <v>14</v>
      </c>
      <c r="C1129" s="15" t="s">
        <v>1</v>
      </c>
      <c r="E1129" s="7"/>
      <c r="F1129" s="1"/>
      <c r="G1129" s="1"/>
      <c r="H1129" s="1"/>
      <c r="I1129" s="2" t="s">
        <v>40</v>
      </c>
      <c r="J1129" s="2">
        <f>(F1125*K1125)+(F1126*K1126)</f>
        <v>0.86371066471669011</v>
      </c>
      <c r="K1129" s="1"/>
    </row>
    <row r="1130" spans="1:11" x14ac:dyDescent="0.25">
      <c r="A1130" s="15" t="s">
        <v>4</v>
      </c>
      <c r="B1130" s="10" t="s">
        <v>14</v>
      </c>
      <c r="C1130" s="15" t="s">
        <v>1</v>
      </c>
      <c r="E1130" s="7"/>
      <c r="F1130" s="1"/>
      <c r="G1130" s="1"/>
      <c r="H1130" s="1"/>
      <c r="I1130" s="2" t="s">
        <v>60</v>
      </c>
      <c r="J1130" s="12">
        <f>J1128-J1129</f>
        <v>0.11615809193446258</v>
      </c>
      <c r="K1130" s="1"/>
    </row>
    <row r="1131" spans="1:11" x14ac:dyDescent="0.25">
      <c r="A1131" s="15" t="s">
        <v>4</v>
      </c>
      <c r="B1131" s="10" t="s">
        <v>14</v>
      </c>
      <c r="C1131" s="15" t="s">
        <v>0</v>
      </c>
    </row>
    <row r="1132" spans="1:11" x14ac:dyDescent="0.25">
      <c r="A1132" s="15" t="s">
        <v>4</v>
      </c>
      <c r="B1132" s="10" t="s">
        <v>14</v>
      </c>
      <c r="C1132" s="15" t="s">
        <v>0</v>
      </c>
    </row>
    <row r="1133" spans="1:11" x14ac:dyDescent="0.25">
      <c r="A1133" s="15" t="s">
        <v>4</v>
      </c>
      <c r="B1133" s="10" t="s">
        <v>15</v>
      </c>
      <c r="C1133" s="15" t="s">
        <v>0</v>
      </c>
    </row>
    <row r="1134" spans="1:11" x14ac:dyDescent="0.25">
      <c r="A1134" s="18" t="s">
        <v>7</v>
      </c>
      <c r="B1134" s="18" t="s">
        <v>14</v>
      </c>
      <c r="C1134" s="18" t="s">
        <v>1</v>
      </c>
      <c r="G1134" s="46" t="s">
        <v>44</v>
      </c>
      <c r="H1134" s="46"/>
    </row>
    <row r="1135" spans="1:11" x14ac:dyDescent="0.25">
      <c r="A1135" s="15" t="s">
        <v>4</v>
      </c>
      <c r="B1135" s="10" t="s">
        <v>28</v>
      </c>
      <c r="C1135" s="15" t="s">
        <v>0</v>
      </c>
      <c r="G1135" s="2" t="s">
        <v>10</v>
      </c>
      <c r="H1135" s="12">
        <f>J1110</f>
        <v>0.16859063219201986</v>
      </c>
    </row>
    <row r="1136" spans="1:11" x14ac:dyDescent="0.25">
      <c r="A1136" s="18" t="s">
        <v>6</v>
      </c>
      <c r="B1136" s="18" t="s">
        <v>15</v>
      </c>
      <c r="C1136" s="18" t="s">
        <v>1</v>
      </c>
      <c r="G1136" s="1" t="s">
        <v>13</v>
      </c>
      <c r="H1136" s="38">
        <f>J1130</f>
        <v>0.11615809193446258</v>
      </c>
    </row>
    <row r="1137" spans="1:14" x14ac:dyDescent="0.25">
      <c r="A1137" s="15" t="s">
        <v>4</v>
      </c>
      <c r="B1137" s="10" t="s">
        <v>15</v>
      </c>
      <c r="C1137" s="15" t="s">
        <v>0</v>
      </c>
      <c r="G1137" s="1" t="s">
        <v>23</v>
      </c>
      <c r="H1137" s="38">
        <f>J1087</f>
        <v>6.9877532588635827E-3</v>
      </c>
    </row>
    <row r="1138" spans="1:14" x14ac:dyDescent="0.25">
      <c r="A1138" s="15" t="s">
        <v>4</v>
      </c>
      <c r="B1138" s="10" t="s">
        <v>14</v>
      </c>
      <c r="C1138" s="15" t="s">
        <v>0</v>
      </c>
      <c r="G1138" s="28"/>
      <c r="H1138" s="39"/>
    </row>
    <row r="1139" spans="1:14" x14ac:dyDescent="0.25">
      <c r="A1139" s="15" t="s">
        <v>4</v>
      </c>
      <c r="B1139" s="10" t="s">
        <v>15</v>
      </c>
      <c r="C1139" s="15" t="s">
        <v>1</v>
      </c>
    </row>
    <row r="1140" spans="1:14" x14ac:dyDescent="0.25">
      <c r="A1140" s="18" t="s">
        <v>6</v>
      </c>
      <c r="B1140" s="18" t="s">
        <v>14</v>
      </c>
      <c r="C1140" s="18" t="s">
        <v>0</v>
      </c>
    </row>
    <row r="1143" spans="1:14" ht="15.75" thickBot="1" x14ac:dyDescent="0.3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6" spans="1:14" x14ac:dyDescent="0.25">
      <c r="B1146" s="20" t="s">
        <v>65</v>
      </c>
      <c r="C1146" s="20" t="s">
        <v>66</v>
      </c>
    </row>
    <row r="1147" spans="1:14" x14ac:dyDescent="0.25">
      <c r="A1147" s="14" t="s">
        <v>3</v>
      </c>
      <c r="B1147" s="14" t="s">
        <v>10</v>
      </c>
      <c r="C1147" s="14" t="s">
        <v>30</v>
      </c>
    </row>
    <row r="1148" spans="1:14" x14ac:dyDescent="0.25">
      <c r="A1148" s="18" t="s">
        <v>4</v>
      </c>
      <c r="B1148" s="18" t="s">
        <v>11</v>
      </c>
      <c r="C1148" s="18" t="s">
        <v>0</v>
      </c>
    </row>
    <row r="1149" spans="1:14" x14ac:dyDescent="0.25">
      <c r="A1149" s="15" t="s">
        <v>4</v>
      </c>
      <c r="B1149" s="15" t="s">
        <v>12</v>
      </c>
      <c r="C1149" s="15" t="s">
        <v>1</v>
      </c>
    </row>
    <row r="1150" spans="1:14" x14ac:dyDescent="0.25">
      <c r="A1150" s="18" t="s">
        <v>4</v>
      </c>
      <c r="B1150" s="18" t="s">
        <v>11</v>
      </c>
      <c r="C1150" s="18" t="s">
        <v>1</v>
      </c>
    </row>
    <row r="1151" spans="1:14" x14ac:dyDescent="0.25">
      <c r="A1151" s="18" t="s">
        <v>7</v>
      </c>
      <c r="B1151" s="18" t="s">
        <v>11</v>
      </c>
      <c r="C1151" s="18" t="s">
        <v>1</v>
      </c>
    </row>
    <row r="1152" spans="1:14" x14ac:dyDescent="0.25">
      <c r="A1152" s="18" t="s">
        <v>7</v>
      </c>
      <c r="B1152" s="18" t="s">
        <v>11</v>
      </c>
      <c r="C1152" s="18" t="s">
        <v>1</v>
      </c>
    </row>
    <row r="1153" spans="1:3" x14ac:dyDescent="0.25">
      <c r="A1153" s="18" t="s">
        <v>7</v>
      </c>
      <c r="B1153" s="18" t="s">
        <v>11</v>
      </c>
      <c r="C1153" s="18" t="s">
        <v>1</v>
      </c>
    </row>
    <row r="1154" spans="1:3" x14ac:dyDescent="0.25">
      <c r="A1154" s="15" t="s">
        <v>6</v>
      </c>
      <c r="B1154" s="15" t="s">
        <v>12</v>
      </c>
      <c r="C1154" s="15" t="s">
        <v>1</v>
      </c>
    </row>
    <row r="1155" spans="1:3" x14ac:dyDescent="0.25">
      <c r="A1155" s="15" t="s">
        <v>4</v>
      </c>
      <c r="B1155" s="15" t="s">
        <v>12</v>
      </c>
      <c r="C1155" s="15" t="s">
        <v>1</v>
      </c>
    </row>
    <row r="1156" spans="1:3" x14ac:dyDescent="0.25">
      <c r="A1156" s="18" t="s">
        <v>4</v>
      </c>
      <c r="B1156" s="18" t="s">
        <v>11</v>
      </c>
      <c r="C1156" s="18" t="s">
        <v>0</v>
      </c>
    </row>
    <row r="1157" spans="1:3" x14ac:dyDescent="0.25">
      <c r="A1157" s="18" t="s">
        <v>4</v>
      </c>
      <c r="B1157" s="18" t="s">
        <v>11</v>
      </c>
      <c r="C1157" s="18" t="s">
        <v>0</v>
      </c>
    </row>
    <row r="1158" spans="1:3" x14ac:dyDescent="0.25">
      <c r="A1158" s="18" t="s">
        <v>4</v>
      </c>
      <c r="B1158" s="18" t="s">
        <v>11</v>
      </c>
      <c r="C1158" s="18" t="s">
        <v>0</v>
      </c>
    </row>
    <row r="1159" spans="1:3" x14ac:dyDescent="0.25">
      <c r="A1159" s="18" t="s">
        <v>7</v>
      </c>
      <c r="B1159" s="18" t="s">
        <v>34</v>
      </c>
      <c r="C1159" s="18" t="s">
        <v>1</v>
      </c>
    </row>
    <row r="1160" spans="1:3" x14ac:dyDescent="0.25">
      <c r="A1160" s="18" t="s">
        <v>4</v>
      </c>
      <c r="B1160" s="18" t="s">
        <v>11</v>
      </c>
      <c r="C1160" s="18" t="s">
        <v>0</v>
      </c>
    </row>
    <row r="1161" spans="1:3" x14ac:dyDescent="0.25">
      <c r="A1161" s="18" t="s">
        <v>6</v>
      </c>
      <c r="B1161" s="18" t="s">
        <v>11</v>
      </c>
      <c r="C1161" s="18" t="s">
        <v>1</v>
      </c>
    </row>
    <row r="1162" spans="1:3" x14ac:dyDescent="0.25">
      <c r="A1162" s="15" t="s">
        <v>4</v>
      </c>
      <c r="B1162" s="15" t="s">
        <v>12</v>
      </c>
      <c r="C1162" s="15" t="s">
        <v>0</v>
      </c>
    </row>
    <row r="1163" spans="1:3" x14ac:dyDescent="0.25">
      <c r="A1163" s="18" t="s">
        <v>4</v>
      </c>
      <c r="B1163" s="18" t="s">
        <v>11</v>
      </c>
      <c r="C1163" s="18" t="s">
        <v>0</v>
      </c>
    </row>
    <row r="1164" spans="1:3" x14ac:dyDescent="0.25">
      <c r="A1164" s="18" t="s">
        <v>4</v>
      </c>
      <c r="B1164" s="18" t="s">
        <v>11</v>
      </c>
      <c r="C1164" s="18" t="s">
        <v>1</v>
      </c>
    </row>
    <row r="1165" spans="1:3" x14ac:dyDescent="0.25">
      <c r="A1165" s="18" t="s">
        <v>6</v>
      </c>
      <c r="B1165" s="18" t="s">
        <v>11</v>
      </c>
      <c r="C1165" s="18" t="s">
        <v>0</v>
      </c>
    </row>
    <row r="1167" spans="1:3" x14ac:dyDescent="0.25">
      <c r="A1167" s="31" t="s">
        <v>42</v>
      </c>
      <c r="B1167" s="20">
        <f>-1/4*LOG(1/4,2)-3/4*LOG(3/4,2)</f>
        <v>0.81127812445913283</v>
      </c>
    </row>
    <row r="1170" spans="1:11" x14ac:dyDescent="0.25">
      <c r="A1170" s="14" t="s">
        <v>3</v>
      </c>
      <c r="B1170" s="14" t="s">
        <v>13</v>
      </c>
      <c r="C1170" s="14" t="s">
        <v>30</v>
      </c>
    </row>
    <row r="1171" spans="1:11" x14ac:dyDescent="0.25">
      <c r="A1171" s="18" t="s">
        <v>4</v>
      </c>
      <c r="B1171" s="18" t="s">
        <v>14</v>
      </c>
      <c r="C1171" s="18" t="s">
        <v>0</v>
      </c>
    </row>
    <row r="1172" spans="1:11" x14ac:dyDescent="0.25">
      <c r="A1172" s="15" t="s">
        <v>4</v>
      </c>
      <c r="B1172" s="10" t="s">
        <v>15</v>
      </c>
      <c r="C1172" s="15" t="s">
        <v>1</v>
      </c>
    </row>
    <row r="1173" spans="1:11" ht="15.75" thickBot="1" x14ac:dyDescent="0.3">
      <c r="A1173" s="18" t="s">
        <v>4</v>
      </c>
      <c r="B1173" s="18" t="s">
        <v>15</v>
      </c>
      <c r="C1173" s="18" t="s">
        <v>1</v>
      </c>
    </row>
    <row r="1174" spans="1:11" x14ac:dyDescent="0.25">
      <c r="A1174" s="18" t="s">
        <v>7</v>
      </c>
      <c r="B1174" s="18" t="s">
        <v>15</v>
      </c>
      <c r="C1174" s="18" t="s">
        <v>1</v>
      </c>
      <c r="E1174" s="8" t="s">
        <v>13</v>
      </c>
      <c r="F1174" s="4" t="s">
        <v>5</v>
      </c>
      <c r="G1174" s="4" t="s">
        <v>0</v>
      </c>
      <c r="H1174" s="4" t="s">
        <v>1</v>
      </c>
      <c r="I1174" s="13" t="s">
        <v>31</v>
      </c>
      <c r="J1174" s="13" t="s">
        <v>32</v>
      </c>
      <c r="K1174" s="4" t="s">
        <v>2</v>
      </c>
    </row>
    <row r="1175" spans="1:11" x14ac:dyDescent="0.25">
      <c r="A1175" s="18" t="s">
        <v>7</v>
      </c>
      <c r="B1175" s="18" t="s">
        <v>14</v>
      </c>
      <c r="C1175" s="18" t="s">
        <v>1</v>
      </c>
      <c r="E1175" s="7" t="s">
        <v>14</v>
      </c>
      <c r="F1175" s="1">
        <f>2/4</f>
        <v>0.5</v>
      </c>
      <c r="G1175" s="1">
        <v>0</v>
      </c>
      <c r="H1175" s="1">
        <v>2</v>
      </c>
      <c r="I1175" s="1"/>
      <c r="J1175" s="1"/>
      <c r="K1175" s="1">
        <f>0</f>
        <v>0</v>
      </c>
    </row>
    <row r="1176" spans="1:11" x14ac:dyDescent="0.25">
      <c r="A1176" s="18" t="s">
        <v>7</v>
      </c>
      <c r="B1176" s="18" t="s">
        <v>15</v>
      </c>
      <c r="C1176" s="18" t="s">
        <v>1</v>
      </c>
      <c r="E1176" s="7" t="s">
        <v>15</v>
      </c>
      <c r="F1176" s="1">
        <f>2/4</f>
        <v>0.5</v>
      </c>
      <c r="G1176" s="1">
        <v>1</v>
      </c>
      <c r="H1176" s="1">
        <v>1</v>
      </c>
      <c r="I1176" s="1">
        <f>1/2</f>
        <v>0.5</v>
      </c>
      <c r="J1176" s="1">
        <f>1/2</f>
        <v>0.5</v>
      </c>
      <c r="K1176" s="1">
        <f>1</f>
        <v>1</v>
      </c>
    </row>
    <row r="1177" spans="1:11" x14ac:dyDescent="0.25">
      <c r="A1177" s="15" t="s">
        <v>6</v>
      </c>
      <c r="B1177" s="15" t="s">
        <v>14</v>
      </c>
      <c r="C1177" s="15" t="s">
        <v>1</v>
      </c>
      <c r="E1177" s="7" t="s">
        <v>67</v>
      </c>
      <c r="F1177" s="1"/>
      <c r="G1177" s="1"/>
      <c r="H1177" s="1"/>
      <c r="I1177" s="1"/>
      <c r="J1177" s="1"/>
      <c r="K1177" s="1"/>
    </row>
    <row r="1178" spans="1:11" x14ac:dyDescent="0.25">
      <c r="A1178" s="15" t="s">
        <v>4</v>
      </c>
      <c r="B1178" s="10" t="s">
        <v>14</v>
      </c>
      <c r="C1178" s="15" t="s">
        <v>1</v>
      </c>
      <c r="E1178" s="7"/>
      <c r="F1178" s="1"/>
      <c r="G1178" s="1"/>
      <c r="H1178" s="1"/>
      <c r="I1178" s="2" t="s">
        <v>2</v>
      </c>
      <c r="J1178" s="12">
        <f>B1167</f>
        <v>0.81127812445913283</v>
      </c>
      <c r="K1178" s="1"/>
    </row>
    <row r="1179" spans="1:11" x14ac:dyDescent="0.25">
      <c r="A1179" s="18" t="s">
        <v>4</v>
      </c>
      <c r="B1179" s="18" t="s">
        <v>14</v>
      </c>
      <c r="C1179" s="18" t="s">
        <v>0</v>
      </c>
      <c r="E1179" s="7"/>
      <c r="F1179" s="1"/>
      <c r="G1179" s="1"/>
      <c r="H1179" s="1"/>
      <c r="I1179" s="2" t="s">
        <v>40</v>
      </c>
      <c r="J1179" s="2">
        <f>(F1175*K1175)+(F1176*K1176)</f>
        <v>0.5</v>
      </c>
      <c r="K1179" s="1"/>
    </row>
    <row r="1180" spans="1:11" x14ac:dyDescent="0.25">
      <c r="A1180" s="18" t="s">
        <v>4</v>
      </c>
      <c r="B1180" s="18" t="s">
        <v>14</v>
      </c>
      <c r="C1180" s="18" t="s">
        <v>0</v>
      </c>
      <c r="E1180" s="7"/>
      <c r="F1180" s="1"/>
      <c r="G1180" s="1"/>
      <c r="H1180" s="1"/>
      <c r="I1180" s="2" t="s">
        <v>60</v>
      </c>
      <c r="J1180" s="12">
        <f>J1178-J1179</f>
        <v>0.31127812445913283</v>
      </c>
      <c r="K1180" s="1"/>
    </row>
    <row r="1181" spans="1:11" x14ac:dyDescent="0.25">
      <c r="A1181" s="18" t="s">
        <v>4</v>
      </c>
      <c r="B1181" s="18" t="s">
        <v>15</v>
      </c>
      <c r="C1181" s="18" t="s">
        <v>0</v>
      </c>
    </row>
    <row r="1182" spans="1:11" x14ac:dyDescent="0.25">
      <c r="A1182" s="18" t="s">
        <v>7</v>
      </c>
      <c r="B1182" s="18" t="s">
        <v>14</v>
      </c>
      <c r="C1182" s="18" t="s">
        <v>1</v>
      </c>
    </row>
    <row r="1183" spans="1:11" x14ac:dyDescent="0.25">
      <c r="A1183" s="18" t="s">
        <v>4</v>
      </c>
      <c r="B1183" s="18" t="s">
        <v>28</v>
      </c>
      <c r="C1183" s="18" t="s">
        <v>0</v>
      </c>
    </row>
    <row r="1184" spans="1:11" x14ac:dyDescent="0.25">
      <c r="A1184" s="18" t="s">
        <v>6</v>
      </c>
      <c r="B1184" s="18" t="s">
        <v>15</v>
      </c>
      <c r="C1184" s="18" t="s">
        <v>1</v>
      </c>
    </row>
    <row r="1185" spans="1:11" x14ac:dyDescent="0.25">
      <c r="A1185" s="15" t="s">
        <v>4</v>
      </c>
      <c r="B1185" s="10" t="s">
        <v>15</v>
      </c>
      <c r="C1185" s="15" t="s">
        <v>0</v>
      </c>
    </row>
    <row r="1186" spans="1:11" x14ac:dyDescent="0.25">
      <c r="A1186" s="18" t="s">
        <v>4</v>
      </c>
      <c r="B1186" s="18" t="s">
        <v>14</v>
      </c>
      <c r="C1186" s="18" t="s">
        <v>0</v>
      </c>
    </row>
    <row r="1187" spans="1:11" x14ac:dyDescent="0.25">
      <c r="A1187" s="18" t="s">
        <v>4</v>
      </c>
      <c r="B1187" s="18" t="s">
        <v>15</v>
      </c>
      <c r="C1187" s="18" t="s">
        <v>1</v>
      </c>
    </row>
    <row r="1188" spans="1:11" x14ac:dyDescent="0.25">
      <c r="A1188" s="18" t="s">
        <v>6</v>
      </c>
      <c r="B1188" s="18" t="s">
        <v>14</v>
      </c>
      <c r="C1188" s="18" t="s">
        <v>0</v>
      </c>
    </row>
    <row r="1191" spans="1:11" x14ac:dyDescent="0.25">
      <c r="A1191" s="14" t="s">
        <v>3</v>
      </c>
      <c r="B1191" s="14" t="s">
        <v>23</v>
      </c>
      <c r="C1191" s="14" t="s">
        <v>30</v>
      </c>
    </row>
    <row r="1192" spans="1:11" x14ac:dyDescent="0.25">
      <c r="A1192" s="18" t="s">
        <v>4</v>
      </c>
      <c r="B1192" s="18" t="s">
        <v>12</v>
      </c>
      <c r="C1192" s="18" t="s">
        <v>0</v>
      </c>
    </row>
    <row r="1193" spans="1:11" ht="15.75" thickBot="1" x14ac:dyDescent="0.3">
      <c r="A1193" s="15" t="s">
        <v>4</v>
      </c>
      <c r="B1193" s="10" t="s">
        <v>12</v>
      </c>
      <c r="C1193" s="15" t="s">
        <v>1</v>
      </c>
    </row>
    <row r="1194" spans="1:11" x14ac:dyDescent="0.25">
      <c r="A1194" s="18" t="s">
        <v>4</v>
      </c>
      <c r="B1194" s="18" t="s">
        <v>12</v>
      </c>
      <c r="C1194" s="18" t="s">
        <v>1</v>
      </c>
      <c r="E1194" s="8" t="s">
        <v>23</v>
      </c>
      <c r="F1194" s="4" t="s">
        <v>5</v>
      </c>
      <c r="G1194" s="4" t="s">
        <v>0</v>
      </c>
      <c r="H1194" s="4" t="s">
        <v>1</v>
      </c>
      <c r="I1194" s="13" t="s">
        <v>31</v>
      </c>
      <c r="J1194" s="13" t="s">
        <v>32</v>
      </c>
      <c r="K1194" s="4" t="s">
        <v>2</v>
      </c>
    </row>
    <row r="1195" spans="1:11" x14ac:dyDescent="0.25">
      <c r="A1195" s="18" t="s">
        <v>7</v>
      </c>
      <c r="B1195" s="18" t="s">
        <v>11</v>
      </c>
      <c r="C1195" s="18" t="s">
        <v>1</v>
      </c>
      <c r="E1195" s="7" t="s">
        <v>12</v>
      </c>
      <c r="F1195" s="1">
        <f>4/4</f>
        <v>1</v>
      </c>
      <c r="G1195" s="1">
        <v>1</v>
      </c>
      <c r="H1195" s="1">
        <v>3</v>
      </c>
      <c r="I1195" s="1">
        <f>1/4</f>
        <v>0.25</v>
      </c>
      <c r="J1195" s="1">
        <f>3/4</f>
        <v>0.75</v>
      </c>
      <c r="K1195" s="1">
        <f>-I1195*LOG(I1195,2) - J1195*LOG(J1195,2)</f>
        <v>0.81127812445913283</v>
      </c>
    </row>
    <row r="1196" spans="1:11" x14ac:dyDescent="0.25">
      <c r="A1196" s="18" t="s">
        <v>7</v>
      </c>
      <c r="B1196" s="18" t="s">
        <v>11</v>
      </c>
      <c r="C1196" s="18" t="s">
        <v>1</v>
      </c>
      <c r="E1196" s="7"/>
      <c r="F1196" s="1"/>
      <c r="G1196" s="1"/>
      <c r="H1196" s="1"/>
      <c r="I1196" s="1"/>
      <c r="J1196" s="1"/>
      <c r="K1196" s="1"/>
    </row>
    <row r="1197" spans="1:11" x14ac:dyDescent="0.25">
      <c r="A1197" s="18" t="s">
        <v>7</v>
      </c>
      <c r="B1197" s="18" t="s">
        <v>12</v>
      </c>
      <c r="C1197" s="18" t="s">
        <v>1</v>
      </c>
      <c r="E1197" s="7"/>
      <c r="F1197" s="1"/>
      <c r="G1197" s="1"/>
      <c r="H1197" s="1"/>
      <c r="I1197" s="1"/>
      <c r="J1197" s="1"/>
      <c r="K1197" s="1"/>
    </row>
    <row r="1198" spans="1:11" x14ac:dyDescent="0.25">
      <c r="A1198" s="15" t="s">
        <v>6</v>
      </c>
      <c r="B1198" s="15" t="s">
        <v>12</v>
      </c>
      <c r="C1198" s="15" t="s">
        <v>1</v>
      </c>
      <c r="E1198" s="7"/>
      <c r="F1198" s="1"/>
      <c r="G1198" s="1"/>
      <c r="H1198" s="1"/>
      <c r="I1198" s="2" t="s">
        <v>2</v>
      </c>
      <c r="J1198" s="12">
        <f>J1178</f>
        <v>0.81127812445913283</v>
      </c>
      <c r="K1198" s="1"/>
    </row>
    <row r="1199" spans="1:11" x14ac:dyDescent="0.25">
      <c r="A1199" s="15" t="s">
        <v>4</v>
      </c>
      <c r="B1199" s="10" t="s">
        <v>12</v>
      </c>
      <c r="C1199" s="15" t="s">
        <v>1</v>
      </c>
      <c r="E1199" s="7"/>
      <c r="F1199" s="1"/>
      <c r="G1199" s="1"/>
      <c r="H1199" s="1"/>
      <c r="I1199" s="2" t="s">
        <v>43</v>
      </c>
      <c r="J1199" s="2">
        <f>(F1195*K1195)+(F1196*K1196)</f>
        <v>0.81127812445913283</v>
      </c>
      <c r="K1199" s="1"/>
    </row>
    <row r="1200" spans="1:11" x14ac:dyDescent="0.25">
      <c r="A1200" s="18" t="s">
        <v>4</v>
      </c>
      <c r="B1200" s="18" t="s">
        <v>12</v>
      </c>
      <c r="C1200" s="18" t="s">
        <v>0</v>
      </c>
      <c r="E1200" s="7"/>
      <c r="F1200" s="1"/>
      <c r="G1200" s="1"/>
      <c r="H1200" s="1"/>
      <c r="I1200" s="2" t="s">
        <v>48</v>
      </c>
      <c r="J1200" s="12">
        <f>J1198-J1199</f>
        <v>0</v>
      </c>
      <c r="K1200" s="1"/>
    </row>
    <row r="1201" spans="1:12" x14ac:dyDescent="0.25">
      <c r="A1201" s="18" t="s">
        <v>4</v>
      </c>
      <c r="B1201" s="18" t="s">
        <v>12</v>
      </c>
      <c r="C1201" s="18" t="s">
        <v>0</v>
      </c>
    </row>
    <row r="1202" spans="1:12" x14ac:dyDescent="0.25">
      <c r="A1202" s="18" t="s">
        <v>4</v>
      </c>
      <c r="B1202" s="18" t="s">
        <v>11</v>
      </c>
      <c r="C1202" s="18" t="s">
        <v>0</v>
      </c>
    </row>
    <row r="1203" spans="1:12" x14ac:dyDescent="0.25">
      <c r="A1203" s="18" t="s">
        <v>7</v>
      </c>
      <c r="B1203" s="18" t="s">
        <v>11</v>
      </c>
      <c r="C1203" s="18" t="s">
        <v>1</v>
      </c>
    </row>
    <row r="1204" spans="1:12" x14ac:dyDescent="0.25">
      <c r="A1204" s="18" t="s">
        <v>4</v>
      </c>
      <c r="B1204" s="18" t="s">
        <v>12</v>
      </c>
      <c r="C1204" s="18" t="s">
        <v>0</v>
      </c>
      <c r="G1204" s="45" t="s">
        <v>44</v>
      </c>
      <c r="H1204" s="45"/>
    </row>
    <row r="1205" spans="1:12" x14ac:dyDescent="0.25">
      <c r="A1205" s="18" t="s">
        <v>6</v>
      </c>
      <c r="B1205" s="18" t="s">
        <v>11</v>
      </c>
      <c r="C1205" s="18" t="s">
        <v>1</v>
      </c>
      <c r="G1205" s="2" t="s">
        <v>13</v>
      </c>
      <c r="H1205" s="12">
        <f>J1180</f>
        <v>0.31127812445913283</v>
      </c>
    </row>
    <row r="1206" spans="1:12" x14ac:dyDescent="0.25">
      <c r="A1206" s="15" t="s">
        <v>4</v>
      </c>
      <c r="B1206" s="10" t="s">
        <v>12</v>
      </c>
      <c r="C1206" s="15" t="s">
        <v>0</v>
      </c>
      <c r="G1206" s="1" t="s">
        <v>23</v>
      </c>
      <c r="H1206" s="38">
        <f>J1200</f>
        <v>0</v>
      </c>
    </row>
    <row r="1207" spans="1:12" x14ac:dyDescent="0.25">
      <c r="A1207" s="18" t="s">
        <v>4</v>
      </c>
      <c r="B1207" s="18" t="s">
        <v>11</v>
      </c>
      <c r="C1207" s="18" t="s">
        <v>0</v>
      </c>
    </row>
    <row r="1208" spans="1:12" x14ac:dyDescent="0.25">
      <c r="A1208" s="18" t="s">
        <v>4</v>
      </c>
      <c r="B1208" s="18" t="s">
        <v>11</v>
      </c>
      <c r="C1208" s="18" t="s">
        <v>1</v>
      </c>
    </row>
    <row r="1209" spans="1:12" x14ac:dyDescent="0.25">
      <c r="A1209" s="18" t="s">
        <v>6</v>
      </c>
      <c r="B1209" s="18" t="s">
        <v>11</v>
      </c>
      <c r="C1209" s="18" t="s">
        <v>0</v>
      </c>
    </row>
    <row r="1213" spans="1:12" ht="15.75" thickBot="1" x14ac:dyDescent="0.3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</row>
    <row r="1216" spans="1:12" x14ac:dyDescent="0.25">
      <c r="B1216" s="20" t="s">
        <v>65</v>
      </c>
      <c r="C1216" s="20" t="s">
        <v>68</v>
      </c>
    </row>
    <row r="1217" spans="1:3" x14ac:dyDescent="0.25">
      <c r="A1217" s="14" t="s">
        <v>3</v>
      </c>
      <c r="B1217" s="14" t="s">
        <v>10</v>
      </c>
      <c r="C1217" s="14" t="s">
        <v>30</v>
      </c>
    </row>
    <row r="1218" spans="1:3" x14ac:dyDescent="0.25">
      <c r="A1218" s="10" t="s">
        <v>4</v>
      </c>
      <c r="B1218" s="10" t="s">
        <v>11</v>
      </c>
      <c r="C1218" s="10" t="s">
        <v>0</v>
      </c>
    </row>
    <row r="1219" spans="1:3" x14ac:dyDescent="0.25">
      <c r="A1219" s="18" t="s">
        <v>4</v>
      </c>
      <c r="B1219" s="18" t="s">
        <v>12</v>
      </c>
      <c r="C1219" s="18" t="s">
        <v>1</v>
      </c>
    </row>
    <row r="1220" spans="1:3" x14ac:dyDescent="0.25">
      <c r="A1220" s="10" t="s">
        <v>4</v>
      </c>
      <c r="B1220" s="10" t="s">
        <v>11</v>
      </c>
      <c r="C1220" s="10" t="s">
        <v>1</v>
      </c>
    </row>
    <row r="1221" spans="1:3" x14ac:dyDescent="0.25">
      <c r="A1221" s="10" t="s">
        <v>7</v>
      </c>
      <c r="B1221" s="10" t="s">
        <v>11</v>
      </c>
      <c r="C1221" s="10" t="s">
        <v>1</v>
      </c>
    </row>
    <row r="1222" spans="1:3" x14ac:dyDescent="0.25">
      <c r="A1222" s="10" t="s">
        <v>7</v>
      </c>
      <c r="B1222" s="10" t="s">
        <v>11</v>
      </c>
      <c r="C1222" s="10" t="s">
        <v>1</v>
      </c>
    </row>
    <row r="1223" spans="1:3" x14ac:dyDescent="0.25">
      <c r="A1223" s="10" t="s">
        <v>7</v>
      </c>
      <c r="B1223" s="10" t="s">
        <v>11</v>
      </c>
      <c r="C1223" s="10" t="s">
        <v>1</v>
      </c>
    </row>
    <row r="1224" spans="1:3" x14ac:dyDescent="0.25">
      <c r="A1224" s="18" t="s">
        <v>6</v>
      </c>
      <c r="B1224" s="18" t="s">
        <v>12</v>
      </c>
      <c r="C1224" s="18" t="s">
        <v>1</v>
      </c>
    </row>
    <row r="1225" spans="1:3" x14ac:dyDescent="0.25">
      <c r="A1225" s="18" t="s">
        <v>4</v>
      </c>
      <c r="B1225" s="18" t="s">
        <v>12</v>
      </c>
      <c r="C1225" s="18" t="s">
        <v>1</v>
      </c>
    </row>
    <row r="1226" spans="1:3" x14ac:dyDescent="0.25">
      <c r="A1226" s="10" t="s">
        <v>4</v>
      </c>
      <c r="B1226" s="10" t="s">
        <v>11</v>
      </c>
      <c r="C1226" s="10" t="s">
        <v>0</v>
      </c>
    </row>
    <row r="1227" spans="1:3" x14ac:dyDescent="0.25">
      <c r="A1227" s="10" t="s">
        <v>4</v>
      </c>
      <c r="B1227" s="10" t="s">
        <v>11</v>
      </c>
      <c r="C1227" s="10" t="s">
        <v>0</v>
      </c>
    </row>
    <row r="1228" spans="1:3" x14ac:dyDescent="0.25">
      <c r="A1228" s="10" t="s">
        <v>4</v>
      </c>
      <c r="B1228" s="10" t="s">
        <v>11</v>
      </c>
      <c r="C1228" s="10" t="s">
        <v>0</v>
      </c>
    </row>
    <row r="1229" spans="1:3" x14ac:dyDescent="0.25">
      <c r="A1229" s="18" t="s">
        <v>7</v>
      </c>
      <c r="B1229" s="18" t="s">
        <v>34</v>
      </c>
      <c r="C1229" s="18" t="s">
        <v>1</v>
      </c>
    </row>
    <row r="1230" spans="1:3" x14ac:dyDescent="0.25">
      <c r="A1230" s="10" t="s">
        <v>4</v>
      </c>
      <c r="B1230" s="10" t="s">
        <v>11</v>
      </c>
      <c r="C1230" s="10" t="s">
        <v>0</v>
      </c>
    </row>
    <row r="1231" spans="1:3" x14ac:dyDescent="0.25">
      <c r="A1231" s="10" t="s">
        <v>6</v>
      </c>
      <c r="B1231" s="10" t="s">
        <v>11</v>
      </c>
      <c r="C1231" s="10" t="s">
        <v>1</v>
      </c>
    </row>
    <row r="1232" spans="1:3" x14ac:dyDescent="0.25">
      <c r="A1232" s="18" t="s">
        <v>4</v>
      </c>
      <c r="B1232" s="18" t="s">
        <v>12</v>
      </c>
      <c r="C1232" s="18" t="s">
        <v>0</v>
      </c>
    </row>
    <row r="1233" spans="1:11" x14ac:dyDescent="0.25">
      <c r="A1233" s="10" t="s">
        <v>4</v>
      </c>
      <c r="B1233" s="10" t="s">
        <v>11</v>
      </c>
      <c r="C1233" s="10" t="s">
        <v>0</v>
      </c>
    </row>
    <row r="1234" spans="1:11" x14ac:dyDescent="0.25">
      <c r="A1234" s="10" t="s">
        <v>4</v>
      </c>
      <c r="B1234" s="10" t="s">
        <v>11</v>
      </c>
      <c r="C1234" s="10" t="s">
        <v>1</v>
      </c>
    </row>
    <row r="1235" spans="1:11" x14ac:dyDescent="0.25">
      <c r="A1235" s="10" t="s">
        <v>6</v>
      </c>
      <c r="B1235" s="10" t="s">
        <v>11</v>
      </c>
      <c r="C1235" s="10" t="s">
        <v>0</v>
      </c>
    </row>
    <row r="1237" spans="1:11" x14ac:dyDescent="0.25">
      <c r="A1237" s="31" t="s">
        <v>42</v>
      </c>
      <c r="B1237" s="20">
        <f>-7/13*LOG(7/13,2)-6/13*LOG(6/13,2)</f>
        <v>0.99572745208492563</v>
      </c>
    </row>
    <row r="1240" spans="1:11" x14ac:dyDescent="0.25">
      <c r="A1240" s="14" t="s">
        <v>3</v>
      </c>
      <c r="B1240" s="14" t="s">
        <v>13</v>
      </c>
      <c r="C1240" s="14" t="s">
        <v>30</v>
      </c>
    </row>
    <row r="1241" spans="1:11" x14ac:dyDescent="0.25">
      <c r="A1241" s="10" t="s">
        <v>4</v>
      </c>
      <c r="B1241" s="10" t="s">
        <v>14</v>
      </c>
      <c r="C1241" s="10" t="s">
        <v>0</v>
      </c>
    </row>
    <row r="1242" spans="1:11" x14ac:dyDescent="0.25">
      <c r="A1242" s="18" t="s">
        <v>4</v>
      </c>
      <c r="B1242" s="18" t="s">
        <v>15</v>
      </c>
      <c r="C1242" s="18" t="s">
        <v>1</v>
      </c>
    </row>
    <row r="1243" spans="1:11" x14ac:dyDescent="0.25">
      <c r="A1243" s="10" t="s">
        <v>4</v>
      </c>
      <c r="B1243" s="10" t="s">
        <v>15</v>
      </c>
      <c r="C1243" s="10" t="s">
        <v>1</v>
      </c>
    </row>
    <row r="1244" spans="1:11" ht="15.75" thickBot="1" x14ac:dyDescent="0.3">
      <c r="A1244" s="10" t="s">
        <v>7</v>
      </c>
      <c r="B1244" s="10" t="s">
        <v>15</v>
      </c>
      <c r="C1244" s="10" t="s">
        <v>1</v>
      </c>
    </row>
    <row r="1245" spans="1:11" x14ac:dyDescent="0.25">
      <c r="A1245" s="10" t="s">
        <v>7</v>
      </c>
      <c r="B1245" s="10" t="s">
        <v>14</v>
      </c>
      <c r="C1245" s="10" t="s">
        <v>1</v>
      </c>
      <c r="E1245" s="8" t="s">
        <v>13</v>
      </c>
      <c r="F1245" s="4" t="s">
        <v>5</v>
      </c>
      <c r="G1245" s="4" t="s">
        <v>0</v>
      </c>
      <c r="H1245" s="4" t="s">
        <v>1</v>
      </c>
      <c r="I1245" s="13" t="s">
        <v>31</v>
      </c>
      <c r="J1245" s="13" t="s">
        <v>32</v>
      </c>
      <c r="K1245" s="4" t="s">
        <v>2</v>
      </c>
    </row>
    <row r="1246" spans="1:11" x14ac:dyDescent="0.25">
      <c r="A1246" s="10" t="s">
        <v>7</v>
      </c>
      <c r="B1246" s="10" t="s">
        <v>15</v>
      </c>
      <c r="C1246" s="10" t="s">
        <v>1</v>
      </c>
      <c r="E1246" s="7" t="s">
        <v>14</v>
      </c>
      <c r="F1246" s="1">
        <f>6/13</f>
        <v>0.46153846153846156</v>
      </c>
      <c r="G1246" s="1">
        <v>5</v>
      </c>
      <c r="H1246" s="1">
        <v>1</v>
      </c>
      <c r="I1246" s="1">
        <f>5/6</f>
        <v>0.83333333333333337</v>
      </c>
      <c r="J1246" s="1">
        <f>1/6</f>
        <v>0.16666666666666666</v>
      </c>
      <c r="K1246" s="1">
        <f>-I1246*LOG(I1246,2) - J1246*LOG(J1246,2)</f>
        <v>0.65002242164835411</v>
      </c>
    </row>
    <row r="1247" spans="1:11" x14ac:dyDescent="0.25">
      <c r="A1247" s="18" t="s">
        <v>6</v>
      </c>
      <c r="B1247" s="18" t="s">
        <v>14</v>
      </c>
      <c r="C1247" s="18" t="s">
        <v>1</v>
      </c>
      <c r="E1247" s="7" t="s">
        <v>15</v>
      </c>
      <c r="F1247" s="1">
        <f>6/13</f>
        <v>0.46153846153846156</v>
      </c>
      <c r="G1247" s="1">
        <v>1</v>
      </c>
      <c r="H1247" s="1">
        <v>5</v>
      </c>
      <c r="I1247" s="1">
        <f>1/6</f>
        <v>0.16666666666666666</v>
      </c>
      <c r="J1247" s="1">
        <f>5/6</f>
        <v>0.83333333333333337</v>
      </c>
      <c r="K1247" s="1">
        <f>-I1247*LOG(I1247,2) - J1247*LOG(J1247,2)</f>
        <v>0.65002242164835411</v>
      </c>
    </row>
    <row r="1248" spans="1:11" x14ac:dyDescent="0.25">
      <c r="A1248" s="18" t="s">
        <v>4</v>
      </c>
      <c r="B1248" s="18" t="s">
        <v>14</v>
      </c>
      <c r="C1248" s="18" t="s">
        <v>1</v>
      </c>
      <c r="E1248" s="7" t="s">
        <v>28</v>
      </c>
      <c r="F1248" s="1">
        <f>1/13</f>
        <v>7.6923076923076927E-2</v>
      </c>
      <c r="G1248" s="1">
        <v>1</v>
      </c>
      <c r="H1248" s="1">
        <v>0</v>
      </c>
      <c r="I1248" s="1"/>
      <c r="J1248" s="1"/>
      <c r="K1248" s="1">
        <f>0</f>
        <v>0</v>
      </c>
    </row>
    <row r="1249" spans="1:11" x14ac:dyDescent="0.25">
      <c r="A1249" s="10" t="s">
        <v>4</v>
      </c>
      <c r="B1249" s="10" t="s">
        <v>14</v>
      </c>
      <c r="C1249" s="10" t="s">
        <v>0</v>
      </c>
      <c r="E1249" s="7"/>
      <c r="F1249" s="1"/>
      <c r="G1249" s="1"/>
      <c r="H1249" s="1"/>
      <c r="I1249" s="2" t="s">
        <v>2</v>
      </c>
      <c r="J1249" s="12">
        <f>B1237</f>
        <v>0.99572745208492563</v>
      </c>
      <c r="K1249" s="1"/>
    </row>
    <row r="1250" spans="1:11" x14ac:dyDescent="0.25">
      <c r="A1250" s="10" t="s">
        <v>4</v>
      </c>
      <c r="B1250" s="10" t="s">
        <v>14</v>
      </c>
      <c r="C1250" s="10" t="s">
        <v>0</v>
      </c>
      <c r="E1250" s="7"/>
      <c r="F1250" s="1"/>
      <c r="G1250" s="1"/>
      <c r="H1250" s="1"/>
      <c r="I1250" s="2" t="s">
        <v>40</v>
      </c>
      <c r="J1250" s="2">
        <f>(F1246*K1246)+(F1247*K1247)</f>
        <v>0.6000206969061731</v>
      </c>
      <c r="K1250" s="1"/>
    </row>
    <row r="1251" spans="1:11" x14ac:dyDescent="0.25">
      <c r="A1251" s="10" t="s">
        <v>4</v>
      </c>
      <c r="B1251" s="10" t="s">
        <v>15</v>
      </c>
      <c r="C1251" s="10" t="s">
        <v>0</v>
      </c>
      <c r="E1251" s="7"/>
      <c r="F1251" s="1"/>
      <c r="G1251" s="1"/>
      <c r="H1251" s="1"/>
      <c r="I1251" s="2" t="s">
        <v>60</v>
      </c>
      <c r="J1251" s="12">
        <f>J1249-J1250</f>
        <v>0.39570675517875253</v>
      </c>
      <c r="K1251" s="1"/>
    </row>
    <row r="1252" spans="1:11" x14ac:dyDescent="0.25">
      <c r="A1252" s="18" t="s">
        <v>7</v>
      </c>
      <c r="B1252" s="18" t="s">
        <v>14</v>
      </c>
      <c r="C1252" s="18" t="s">
        <v>1</v>
      </c>
    </row>
    <row r="1253" spans="1:11" x14ac:dyDescent="0.25">
      <c r="A1253" s="10" t="s">
        <v>4</v>
      </c>
      <c r="B1253" s="10" t="s">
        <v>28</v>
      </c>
      <c r="C1253" s="10" t="s">
        <v>0</v>
      </c>
    </row>
    <row r="1254" spans="1:11" x14ac:dyDescent="0.25">
      <c r="A1254" s="10" t="s">
        <v>6</v>
      </c>
      <c r="B1254" s="10" t="s">
        <v>15</v>
      </c>
      <c r="C1254" s="10" t="s">
        <v>1</v>
      </c>
    </row>
    <row r="1255" spans="1:11" x14ac:dyDescent="0.25">
      <c r="A1255" s="18" t="s">
        <v>4</v>
      </c>
      <c r="B1255" s="18" t="s">
        <v>15</v>
      </c>
      <c r="C1255" s="18" t="s">
        <v>0</v>
      </c>
    </row>
    <row r="1256" spans="1:11" x14ac:dyDescent="0.25">
      <c r="A1256" s="10" t="s">
        <v>4</v>
      </c>
      <c r="B1256" s="10" t="s">
        <v>14</v>
      </c>
      <c r="C1256" s="10" t="s">
        <v>0</v>
      </c>
    </row>
    <row r="1257" spans="1:11" x14ac:dyDescent="0.25">
      <c r="A1257" s="10" t="s">
        <v>4</v>
      </c>
      <c r="B1257" s="10" t="s">
        <v>15</v>
      </c>
      <c r="C1257" s="10" t="s">
        <v>1</v>
      </c>
    </row>
    <row r="1258" spans="1:11" x14ac:dyDescent="0.25">
      <c r="A1258" s="10" t="s">
        <v>6</v>
      </c>
      <c r="B1258" s="10" t="s">
        <v>14</v>
      </c>
      <c r="C1258" s="10" t="s">
        <v>0</v>
      </c>
    </row>
    <row r="1261" spans="1:11" x14ac:dyDescent="0.25">
      <c r="A1261" s="14" t="s">
        <v>3</v>
      </c>
      <c r="B1261" s="14" t="s">
        <v>23</v>
      </c>
      <c r="C1261" s="14" t="s">
        <v>30</v>
      </c>
    </row>
    <row r="1262" spans="1:11" x14ac:dyDescent="0.25">
      <c r="A1262" s="10" t="s">
        <v>4</v>
      </c>
      <c r="B1262" s="15" t="s">
        <v>12</v>
      </c>
      <c r="C1262" s="10" t="s">
        <v>0</v>
      </c>
    </row>
    <row r="1263" spans="1:11" ht="15.75" thickBot="1" x14ac:dyDescent="0.3">
      <c r="A1263" s="18" t="s">
        <v>4</v>
      </c>
      <c r="B1263" s="18" t="s">
        <v>12</v>
      </c>
      <c r="C1263" s="18" t="s">
        <v>1</v>
      </c>
    </row>
    <row r="1264" spans="1:11" x14ac:dyDescent="0.25">
      <c r="A1264" s="10" t="s">
        <v>4</v>
      </c>
      <c r="B1264" s="15" t="s">
        <v>12</v>
      </c>
      <c r="C1264" s="10" t="s">
        <v>1</v>
      </c>
      <c r="E1264" s="8" t="s">
        <v>23</v>
      </c>
      <c r="F1264" s="4" t="s">
        <v>5</v>
      </c>
      <c r="G1264" s="4" t="s">
        <v>0</v>
      </c>
      <c r="H1264" s="4" t="s">
        <v>1</v>
      </c>
      <c r="I1264" s="13" t="s">
        <v>31</v>
      </c>
      <c r="J1264" s="13" t="s">
        <v>32</v>
      </c>
      <c r="K1264" s="4" t="s">
        <v>2</v>
      </c>
    </row>
    <row r="1265" spans="1:11" x14ac:dyDescent="0.25">
      <c r="A1265" s="10" t="s">
        <v>7</v>
      </c>
      <c r="B1265" s="15" t="s">
        <v>11</v>
      </c>
      <c r="C1265" s="10" t="s">
        <v>1</v>
      </c>
      <c r="E1265" s="7" t="s">
        <v>12</v>
      </c>
      <c r="F1265" s="1">
        <f>6/13</f>
        <v>0.46153846153846156</v>
      </c>
      <c r="G1265" s="1">
        <v>4</v>
      </c>
      <c r="H1265" s="1">
        <v>2</v>
      </c>
      <c r="I1265" s="1">
        <f>4/6</f>
        <v>0.66666666666666663</v>
      </c>
      <c r="J1265" s="1">
        <f>2/6</f>
        <v>0.33333333333333331</v>
      </c>
      <c r="K1265" s="1">
        <f>-I1265*LOG(I1265,2) - J1265*LOG(J1265,2)</f>
        <v>0.91829583405448956</v>
      </c>
    </row>
    <row r="1266" spans="1:11" x14ac:dyDescent="0.25">
      <c r="A1266" s="10" t="s">
        <v>7</v>
      </c>
      <c r="B1266" s="15" t="s">
        <v>11</v>
      </c>
      <c r="C1266" s="10" t="s">
        <v>1</v>
      </c>
      <c r="E1266" s="7" t="s">
        <v>11</v>
      </c>
      <c r="F1266" s="1">
        <f>7/13</f>
        <v>0.53846153846153844</v>
      </c>
      <c r="G1266" s="1">
        <v>3</v>
      </c>
      <c r="H1266" s="1">
        <v>4</v>
      </c>
      <c r="I1266" s="1">
        <f>3/7</f>
        <v>0.42857142857142855</v>
      </c>
      <c r="J1266" s="1">
        <f>4/7</f>
        <v>0.5714285714285714</v>
      </c>
      <c r="K1266" s="1">
        <f>-I1266*LOG(I1266,2) - J1266*LOG(J1266,2)</f>
        <v>0.98522813603425163</v>
      </c>
    </row>
    <row r="1267" spans="1:11" x14ac:dyDescent="0.25">
      <c r="A1267" s="10" t="s">
        <v>7</v>
      </c>
      <c r="B1267" s="15" t="s">
        <v>12</v>
      </c>
      <c r="C1267" s="10" t="s">
        <v>1</v>
      </c>
      <c r="E1267" s="7"/>
      <c r="F1267" s="1"/>
      <c r="G1267" s="1"/>
      <c r="H1267" s="1"/>
      <c r="I1267" s="1"/>
      <c r="J1267" s="1"/>
      <c r="K1267" s="1"/>
    </row>
    <row r="1268" spans="1:11" x14ac:dyDescent="0.25">
      <c r="A1268" s="18" t="s">
        <v>6</v>
      </c>
      <c r="B1268" s="18" t="s">
        <v>12</v>
      </c>
      <c r="C1268" s="18" t="s">
        <v>1</v>
      </c>
      <c r="E1268" s="7"/>
      <c r="F1268" s="1"/>
      <c r="G1268" s="1"/>
      <c r="H1268" s="1"/>
      <c r="I1268" s="2" t="s">
        <v>2</v>
      </c>
      <c r="J1268" s="12">
        <f>J1249</f>
        <v>0.99572745208492563</v>
      </c>
      <c r="K1268" s="1"/>
    </row>
    <row r="1269" spans="1:11" x14ac:dyDescent="0.25">
      <c r="A1269" s="18" t="s">
        <v>4</v>
      </c>
      <c r="B1269" s="18" t="s">
        <v>12</v>
      </c>
      <c r="C1269" s="18" t="s">
        <v>1</v>
      </c>
      <c r="E1269" s="7"/>
      <c r="F1269" s="1"/>
      <c r="G1269" s="1"/>
      <c r="H1269" s="1"/>
      <c r="I1269" s="2" t="s">
        <v>43</v>
      </c>
      <c r="J1269" s="2">
        <f>(F1265*K1265)+(F1266*K1266)</f>
        <v>0.95433630435128447</v>
      </c>
      <c r="K1269" s="1"/>
    </row>
    <row r="1270" spans="1:11" x14ac:dyDescent="0.25">
      <c r="A1270" s="10" t="s">
        <v>4</v>
      </c>
      <c r="B1270" s="15" t="s">
        <v>12</v>
      </c>
      <c r="C1270" s="10" t="s">
        <v>0</v>
      </c>
      <c r="E1270" s="7"/>
      <c r="F1270" s="1"/>
      <c r="G1270" s="1"/>
      <c r="H1270" s="1"/>
      <c r="I1270" s="2" t="s">
        <v>48</v>
      </c>
      <c r="J1270" s="12">
        <f>J1268-J1269</f>
        <v>4.1391147733641165E-2</v>
      </c>
      <c r="K1270" s="1"/>
    </row>
    <row r="1271" spans="1:11" x14ac:dyDescent="0.25">
      <c r="A1271" s="10" t="s">
        <v>4</v>
      </c>
      <c r="B1271" s="15" t="s">
        <v>12</v>
      </c>
      <c r="C1271" s="10" t="s">
        <v>0</v>
      </c>
    </row>
    <row r="1272" spans="1:11" x14ac:dyDescent="0.25">
      <c r="A1272" s="10" t="s">
        <v>4</v>
      </c>
      <c r="B1272" s="15" t="s">
        <v>11</v>
      </c>
      <c r="C1272" s="10" t="s">
        <v>0</v>
      </c>
    </row>
    <row r="1273" spans="1:11" x14ac:dyDescent="0.25">
      <c r="A1273" s="18" t="s">
        <v>7</v>
      </c>
      <c r="B1273" s="18" t="s">
        <v>11</v>
      </c>
      <c r="C1273" s="18" t="s">
        <v>1</v>
      </c>
    </row>
    <row r="1274" spans="1:11" x14ac:dyDescent="0.25">
      <c r="A1274" s="10" t="s">
        <v>4</v>
      </c>
      <c r="B1274" s="15" t="s">
        <v>12</v>
      </c>
      <c r="C1274" s="10" t="s">
        <v>0</v>
      </c>
      <c r="G1274" s="45" t="s">
        <v>44</v>
      </c>
      <c r="H1274" s="45"/>
    </row>
    <row r="1275" spans="1:11" x14ac:dyDescent="0.25">
      <c r="A1275" s="10" t="s">
        <v>6</v>
      </c>
      <c r="B1275" s="15" t="s">
        <v>11</v>
      </c>
      <c r="C1275" s="10" t="s">
        <v>1</v>
      </c>
      <c r="G1275" s="2" t="s">
        <v>13</v>
      </c>
      <c r="H1275" s="12">
        <f>J1251</f>
        <v>0.39570675517875253</v>
      </c>
    </row>
    <row r="1276" spans="1:11" x14ac:dyDescent="0.25">
      <c r="A1276" s="18" t="s">
        <v>4</v>
      </c>
      <c r="B1276" s="18" t="s">
        <v>12</v>
      </c>
      <c r="C1276" s="18" t="s">
        <v>0</v>
      </c>
      <c r="G1276" s="1" t="s">
        <v>23</v>
      </c>
      <c r="H1276" s="38">
        <f>J1270</f>
        <v>4.1391147733641165E-2</v>
      </c>
    </row>
    <row r="1277" spans="1:11" x14ac:dyDescent="0.25">
      <c r="A1277" s="10" t="s">
        <v>4</v>
      </c>
      <c r="B1277" s="15" t="s">
        <v>11</v>
      </c>
      <c r="C1277" s="10" t="s">
        <v>0</v>
      </c>
    </row>
    <row r="1278" spans="1:11" x14ac:dyDescent="0.25">
      <c r="A1278" s="10" t="s">
        <v>4</v>
      </c>
      <c r="B1278" s="15" t="s">
        <v>11</v>
      </c>
      <c r="C1278" s="10" t="s">
        <v>1</v>
      </c>
    </row>
    <row r="1279" spans="1:11" x14ac:dyDescent="0.25">
      <c r="A1279" s="10" t="s">
        <v>6</v>
      </c>
      <c r="B1279" s="15" t="s">
        <v>11</v>
      </c>
      <c r="C1279" s="10" t="s">
        <v>0</v>
      </c>
    </row>
    <row r="1283" spans="1:12" ht="15.75" thickBot="1" x14ac:dyDescent="0.3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</row>
    <row r="1287" spans="1:12" x14ac:dyDescent="0.25">
      <c r="A1287" s="14" t="s">
        <v>3</v>
      </c>
      <c r="B1287" s="14" t="s">
        <v>13</v>
      </c>
      <c r="C1287" s="14" t="s">
        <v>30</v>
      </c>
    </row>
    <row r="1288" spans="1:12" x14ac:dyDescent="0.25">
      <c r="A1288" s="18" t="s">
        <v>4</v>
      </c>
      <c r="B1288" s="18" t="s">
        <v>14</v>
      </c>
      <c r="C1288" s="18" t="s">
        <v>0</v>
      </c>
    </row>
    <row r="1289" spans="1:12" x14ac:dyDescent="0.25">
      <c r="A1289" s="15" t="s">
        <v>4</v>
      </c>
      <c r="B1289" s="15" t="s">
        <v>15</v>
      </c>
      <c r="C1289" s="15" t="s">
        <v>1</v>
      </c>
    </row>
    <row r="1290" spans="1:12" x14ac:dyDescent="0.25">
      <c r="A1290" s="10" t="s">
        <v>4</v>
      </c>
      <c r="B1290" s="10" t="s">
        <v>15</v>
      </c>
      <c r="C1290" s="10" t="s">
        <v>1</v>
      </c>
    </row>
    <row r="1291" spans="1:12" x14ac:dyDescent="0.25">
      <c r="A1291" s="10" t="s">
        <v>7</v>
      </c>
      <c r="B1291" s="10" t="s">
        <v>15</v>
      </c>
      <c r="C1291" s="10" t="s">
        <v>1</v>
      </c>
    </row>
    <row r="1292" spans="1:12" x14ac:dyDescent="0.25">
      <c r="A1292" s="18" t="s">
        <v>7</v>
      </c>
      <c r="B1292" s="18" t="s">
        <v>14</v>
      </c>
      <c r="C1292" s="18" t="s">
        <v>1</v>
      </c>
    </row>
    <row r="1293" spans="1:12" x14ac:dyDescent="0.25">
      <c r="A1293" s="10" t="s">
        <v>7</v>
      </c>
      <c r="B1293" s="10" t="s">
        <v>15</v>
      </c>
      <c r="C1293" s="10" t="s">
        <v>1</v>
      </c>
    </row>
    <row r="1294" spans="1:12" x14ac:dyDescent="0.25">
      <c r="A1294" s="18" t="s">
        <v>6</v>
      </c>
      <c r="B1294" s="18" t="s">
        <v>14</v>
      </c>
      <c r="C1294" s="18" t="s">
        <v>1</v>
      </c>
    </row>
    <row r="1295" spans="1:12" x14ac:dyDescent="0.25">
      <c r="A1295" s="18" t="s">
        <v>4</v>
      </c>
      <c r="B1295" s="18" t="s">
        <v>14</v>
      </c>
      <c r="C1295" s="18" t="s">
        <v>1</v>
      </c>
    </row>
    <row r="1296" spans="1:12" x14ac:dyDescent="0.25">
      <c r="A1296" s="18" t="s">
        <v>4</v>
      </c>
      <c r="B1296" s="18" t="s">
        <v>14</v>
      </c>
      <c r="C1296" s="18" t="s">
        <v>0</v>
      </c>
    </row>
    <row r="1297" spans="1:11" x14ac:dyDescent="0.25">
      <c r="A1297" s="18" t="s">
        <v>4</v>
      </c>
      <c r="B1297" s="18" t="s">
        <v>14</v>
      </c>
      <c r="C1297" s="18" t="s">
        <v>0</v>
      </c>
    </row>
    <row r="1298" spans="1:11" x14ac:dyDescent="0.25">
      <c r="A1298" s="10" t="s">
        <v>4</v>
      </c>
      <c r="B1298" s="10" t="s">
        <v>15</v>
      </c>
      <c r="C1298" s="10" t="s">
        <v>0</v>
      </c>
    </row>
    <row r="1299" spans="1:11" x14ac:dyDescent="0.25">
      <c r="A1299" s="18" t="s">
        <v>7</v>
      </c>
      <c r="B1299" s="18" t="s">
        <v>14</v>
      </c>
      <c r="C1299" s="18" t="s">
        <v>1</v>
      </c>
    </row>
    <row r="1300" spans="1:11" x14ac:dyDescent="0.25">
      <c r="A1300" s="18" t="s">
        <v>4</v>
      </c>
      <c r="B1300" s="18" t="s">
        <v>28</v>
      </c>
      <c r="C1300" s="18" t="s">
        <v>0</v>
      </c>
    </row>
    <row r="1301" spans="1:11" x14ac:dyDescent="0.25">
      <c r="A1301" s="10" t="s">
        <v>6</v>
      </c>
      <c r="B1301" s="10" t="s">
        <v>15</v>
      </c>
      <c r="C1301" s="10" t="s">
        <v>1</v>
      </c>
    </row>
    <row r="1302" spans="1:11" x14ac:dyDescent="0.25">
      <c r="A1302" s="15" t="s">
        <v>4</v>
      </c>
      <c r="B1302" s="15" t="s">
        <v>15</v>
      </c>
      <c r="C1302" s="15" t="s">
        <v>0</v>
      </c>
    </row>
    <row r="1303" spans="1:11" x14ac:dyDescent="0.25">
      <c r="A1303" s="18" t="s">
        <v>4</v>
      </c>
      <c r="B1303" s="18" t="s">
        <v>14</v>
      </c>
      <c r="C1303" s="18" t="s">
        <v>0</v>
      </c>
    </row>
    <row r="1304" spans="1:11" x14ac:dyDescent="0.25">
      <c r="A1304" s="10" t="s">
        <v>4</v>
      </c>
      <c r="B1304" s="10" t="s">
        <v>15</v>
      </c>
      <c r="C1304" s="10" t="s">
        <v>1</v>
      </c>
    </row>
    <row r="1305" spans="1:11" x14ac:dyDescent="0.25">
      <c r="A1305" s="18" t="s">
        <v>6</v>
      </c>
      <c r="B1305" s="18" t="s">
        <v>14</v>
      </c>
      <c r="C1305" s="18" t="s">
        <v>0</v>
      </c>
    </row>
    <row r="1307" spans="1:11" x14ac:dyDescent="0.25">
      <c r="A1307" s="20" t="s">
        <v>42</v>
      </c>
      <c r="B1307" s="20">
        <f>-2/8*LOG(2/8,2)-6/8*LOG(6/8,2)</f>
        <v>0.81127812445913283</v>
      </c>
    </row>
    <row r="1310" spans="1:11" x14ac:dyDescent="0.25">
      <c r="A1310" s="14" t="s">
        <v>3</v>
      </c>
      <c r="B1310" s="14" t="s">
        <v>23</v>
      </c>
      <c r="C1310" s="14" t="s">
        <v>30</v>
      </c>
    </row>
    <row r="1311" spans="1:11" ht="15.75" thickBot="1" x14ac:dyDescent="0.3">
      <c r="A1311" s="18" t="s">
        <v>4</v>
      </c>
      <c r="B1311" s="18" t="s">
        <v>12</v>
      </c>
      <c r="C1311" s="18" t="s">
        <v>0</v>
      </c>
    </row>
    <row r="1312" spans="1:11" x14ac:dyDescent="0.25">
      <c r="A1312" s="15" t="s">
        <v>4</v>
      </c>
      <c r="B1312" s="15" t="s">
        <v>12</v>
      </c>
      <c r="C1312" s="15" t="s">
        <v>1</v>
      </c>
      <c r="E1312" s="8" t="s">
        <v>23</v>
      </c>
      <c r="F1312" s="4" t="s">
        <v>5</v>
      </c>
      <c r="G1312" s="4" t="s">
        <v>0</v>
      </c>
      <c r="H1312" s="4" t="s">
        <v>1</v>
      </c>
      <c r="I1312" s="13" t="s">
        <v>31</v>
      </c>
      <c r="J1312" s="13" t="s">
        <v>32</v>
      </c>
      <c r="K1312" s="4" t="s">
        <v>2</v>
      </c>
    </row>
    <row r="1313" spans="1:11" x14ac:dyDescent="0.25">
      <c r="A1313" s="10" t="s">
        <v>4</v>
      </c>
      <c r="B1313" s="15" t="s">
        <v>12</v>
      </c>
      <c r="C1313" s="10" t="s">
        <v>1</v>
      </c>
      <c r="E1313" s="7" t="s">
        <v>12</v>
      </c>
      <c r="F1313" s="1">
        <f>4/8</f>
        <v>0.5</v>
      </c>
      <c r="G1313" s="1">
        <v>1</v>
      </c>
      <c r="H1313" s="1">
        <v>3</v>
      </c>
      <c r="I1313" s="1">
        <f>1/4</f>
        <v>0.25</v>
      </c>
      <c r="J1313" s="1">
        <f>3/4</f>
        <v>0.75</v>
      </c>
      <c r="K1313" s="1">
        <f>-I1313*LOG(I1313,2) - J1313*LOG(J1313,2)</f>
        <v>0.81127812445913283</v>
      </c>
    </row>
    <row r="1314" spans="1:11" x14ac:dyDescent="0.25">
      <c r="A1314" s="10" t="s">
        <v>7</v>
      </c>
      <c r="B1314" s="15" t="s">
        <v>11</v>
      </c>
      <c r="C1314" s="10" t="s">
        <v>1</v>
      </c>
      <c r="E1314" s="7" t="s">
        <v>11</v>
      </c>
      <c r="F1314" s="1">
        <f>4/8</f>
        <v>0.5</v>
      </c>
      <c r="G1314" s="1">
        <v>1</v>
      </c>
      <c r="H1314" s="1">
        <v>3</v>
      </c>
      <c r="I1314" s="1">
        <f>1/4</f>
        <v>0.25</v>
      </c>
      <c r="J1314" s="1">
        <f>3/4</f>
        <v>0.75</v>
      </c>
      <c r="K1314" s="1">
        <f>-I1314*LOG(I1314,2) - J1314*LOG(J1314,2)</f>
        <v>0.81127812445913283</v>
      </c>
    </row>
    <row r="1315" spans="1:11" x14ac:dyDescent="0.25">
      <c r="A1315" s="18" t="s">
        <v>7</v>
      </c>
      <c r="B1315" s="18" t="s">
        <v>11</v>
      </c>
      <c r="C1315" s="18" t="s">
        <v>1</v>
      </c>
      <c r="E1315" s="7"/>
      <c r="F1315" s="1"/>
      <c r="G1315" s="1"/>
      <c r="H1315" s="1"/>
      <c r="I1315" s="1"/>
      <c r="J1315" s="1"/>
      <c r="K1315" s="1"/>
    </row>
    <row r="1316" spans="1:11" x14ac:dyDescent="0.25">
      <c r="A1316" s="10" t="s">
        <v>7</v>
      </c>
      <c r="B1316" s="15" t="s">
        <v>12</v>
      </c>
      <c r="C1316" s="10" t="s">
        <v>1</v>
      </c>
      <c r="E1316" s="7"/>
      <c r="F1316" s="1"/>
      <c r="G1316" s="1"/>
      <c r="H1316" s="1"/>
      <c r="I1316" s="2" t="s">
        <v>2</v>
      </c>
      <c r="J1316" s="12">
        <f>B1307</f>
        <v>0.81127812445913283</v>
      </c>
      <c r="K1316" s="1"/>
    </row>
    <row r="1317" spans="1:11" x14ac:dyDescent="0.25">
      <c r="A1317" s="18" t="s">
        <v>6</v>
      </c>
      <c r="B1317" s="18" t="s">
        <v>12</v>
      </c>
      <c r="C1317" s="18" t="s">
        <v>1</v>
      </c>
      <c r="E1317" s="7"/>
      <c r="F1317" s="1"/>
      <c r="G1317" s="1"/>
      <c r="H1317" s="1"/>
      <c r="I1317" s="2" t="s">
        <v>43</v>
      </c>
      <c r="J1317" s="2">
        <f>(F1313*K1313)+(F1314*K1314)</f>
        <v>0.81127812445913283</v>
      </c>
      <c r="K1317" s="1"/>
    </row>
    <row r="1318" spans="1:11" x14ac:dyDescent="0.25">
      <c r="A1318" s="18" t="s">
        <v>4</v>
      </c>
      <c r="B1318" s="18" t="s">
        <v>12</v>
      </c>
      <c r="C1318" s="18" t="s">
        <v>1</v>
      </c>
      <c r="E1318" s="7"/>
      <c r="F1318" s="1"/>
      <c r="G1318" s="1"/>
      <c r="H1318" s="1"/>
      <c r="I1318" s="2" t="s">
        <v>48</v>
      </c>
      <c r="J1318" s="12">
        <f>J1316-J1317</f>
        <v>0</v>
      </c>
      <c r="K1318" s="1"/>
    </row>
    <row r="1319" spans="1:11" x14ac:dyDescent="0.25">
      <c r="A1319" s="18" t="s">
        <v>4</v>
      </c>
      <c r="B1319" s="18" t="s">
        <v>12</v>
      </c>
      <c r="C1319" s="18" t="s">
        <v>0</v>
      </c>
    </row>
    <row r="1320" spans="1:11" x14ac:dyDescent="0.25">
      <c r="A1320" s="18" t="s">
        <v>4</v>
      </c>
      <c r="B1320" s="18" t="s">
        <v>12</v>
      </c>
      <c r="C1320" s="18" t="s">
        <v>0</v>
      </c>
    </row>
    <row r="1321" spans="1:11" x14ac:dyDescent="0.25">
      <c r="A1321" s="10" t="s">
        <v>4</v>
      </c>
      <c r="B1321" s="15" t="s">
        <v>11</v>
      </c>
      <c r="C1321" s="10" t="s">
        <v>0</v>
      </c>
    </row>
    <row r="1322" spans="1:11" x14ac:dyDescent="0.25">
      <c r="A1322" s="18" t="s">
        <v>7</v>
      </c>
      <c r="B1322" s="18" t="s">
        <v>11</v>
      </c>
      <c r="C1322" s="18" t="s">
        <v>1</v>
      </c>
    </row>
    <row r="1323" spans="1:11" x14ac:dyDescent="0.25">
      <c r="A1323" s="18" t="s">
        <v>4</v>
      </c>
      <c r="B1323" s="18" t="s">
        <v>12</v>
      </c>
      <c r="C1323" s="18" t="s">
        <v>0</v>
      </c>
    </row>
    <row r="1324" spans="1:11" x14ac:dyDescent="0.25">
      <c r="A1324" s="10" t="s">
        <v>6</v>
      </c>
      <c r="B1324" s="15" t="s">
        <v>11</v>
      </c>
      <c r="C1324" s="10" t="s">
        <v>1</v>
      </c>
    </row>
    <row r="1325" spans="1:11" x14ac:dyDescent="0.25">
      <c r="A1325" s="15" t="s">
        <v>4</v>
      </c>
      <c r="B1325" s="15" t="s">
        <v>12</v>
      </c>
      <c r="C1325" s="15" t="s">
        <v>0</v>
      </c>
    </row>
    <row r="1326" spans="1:11" x14ac:dyDescent="0.25">
      <c r="A1326" s="18" t="s">
        <v>4</v>
      </c>
      <c r="B1326" s="18" t="s">
        <v>11</v>
      </c>
      <c r="C1326" s="18" t="s">
        <v>0</v>
      </c>
    </row>
    <row r="1327" spans="1:11" x14ac:dyDescent="0.25">
      <c r="A1327" s="10" t="s">
        <v>4</v>
      </c>
      <c r="B1327" s="15" t="s">
        <v>11</v>
      </c>
      <c r="C1327" s="10" t="s">
        <v>1</v>
      </c>
    </row>
    <row r="1328" spans="1:11" x14ac:dyDescent="0.25">
      <c r="A1328" s="18" t="s">
        <v>6</v>
      </c>
      <c r="B1328" s="18" t="s">
        <v>11</v>
      </c>
      <c r="C1328" s="18" t="s">
        <v>0</v>
      </c>
    </row>
    <row r="1331" spans="1:12" ht="15.75" thickBot="1" x14ac:dyDescent="0.3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</row>
    <row r="1334" spans="1:12" x14ac:dyDescent="0.25">
      <c r="B1334" s="20" t="s">
        <v>63</v>
      </c>
      <c r="C1334" s="20" t="s">
        <v>69</v>
      </c>
    </row>
    <row r="1335" spans="1:12" x14ac:dyDescent="0.25">
      <c r="A1335" s="14" t="s">
        <v>3</v>
      </c>
      <c r="B1335" s="14" t="s">
        <v>27</v>
      </c>
      <c r="C1335" s="14" t="s">
        <v>30</v>
      </c>
    </row>
    <row r="1336" spans="1:12" x14ac:dyDescent="0.25">
      <c r="A1336" s="18" t="s">
        <v>4</v>
      </c>
      <c r="B1336" s="18" t="s">
        <v>12</v>
      </c>
      <c r="C1336" s="18" t="s">
        <v>0</v>
      </c>
    </row>
    <row r="1337" spans="1:12" x14ac:dyDescent="0.25">
      <c r="A1337" s="18" t="s">
        <v>4</v>
      </c>
      <c r="B1337" s="18" t="s">
        <v>12</v>
      </c>
      <c r="C1337" s="18" t="s">
        <v>1</v>
      </c>
    </row>
    <row r="1338" spans="1:12" x14ac:dyDescent="0.25">
      <c r="A1338" s="18" t="s">
        <v>4</v>
      </c>
      <c r="B1338" s="18" t="s">
        <v>12</v>
      </c>
      <c r="C1338" s="18" t="s">
        <v>1</v>
      </c>
    </row>
    <row r="1339" spans="1:12" x14ac:dyDescent="0.25">
      <c r="A1339" s="15" t="s">
        <v>7</v>
      </c>
      <c r="B1339" s="15" t="s">
        <v>14</v>
      </c>
      <c r="C1339" s="15" t="s">
        <v>1</v>
      </c>
    </row>
    <row r="1340" spans="1:12" x14ac:dyDescent="0.25">
      <c r="A1340" s="15" t="s">
        <v>7</v>
      </c>
      <c r="B1340" s="15" t="s">
        <v>14</v>
      </c>
      <c r="C1340" s="15" t="s">
        <v>1</v>
      </c>
    </row>
    <row r="1341" spans="1:12" x14ac:dyDescent="0.25">
      <c r="A1341" s="15" t="s">
        <v>7</v>
      </c>
      <c r="B1341" s="15" t="s">
        <v>14</v>
      </c>
      <c r="C1341" s="15" t="s">
        <v>1</v>
      </c>
    </row>
    <row r="1342" spans="1:12" x14ac:dyDescent="0.25">
      <c r="A1342" s="18" t="s">
        <v>6</v>
      </c>
      <c r="B1342" s="18" t="s">
        <v>12</v>
      </c>
      <c r="C1342" s="18" t="s">
        <v>1</v>
      </c>
    </row>
    <row r="1343" spans="1:12" x14ac:dyDescent="0.25">
      <c r="A1343" s="18" t="s">
        <v>4</v>
      </c>
      <c r="B1343" s="18" t="s">
        <v>12</v>
      </c>
      <c r="C1343" s="18" t="s">
        <v>1</v>
      </c>
    </row>
    <row r="1344" spans="1:12" x14ac:dyDescent="0.25">
      <c r="A1344" s="18" t="s">
        <v>4</v>
      </c>
      <c r="B1344" s="18" t="s">
        <v>12</v>
      </c>
      <c r="C1344" s="18" t="s">
        <v>0</v>
      </c>
    </row>
    <row r="1345" spans="1:11" x14ac:dyDescent="0.25">
      <c r="A1345" s="18" t="s">
        <v>4</v>
      </c>
      <c r="B1345" s="18" t="s">
        <v>12</v>
      </c>
      <c r="C1345" s="18" t="s">
        <v>0</v>
      </c>
    </row>
    <row r="1346" spans="1:11" x14ac:dyDescent="0.25">
      <c r="A1346" s="18" t="s">
        <v>4</v>
      </c>
      <c r="B1346" s="18" t="s">
        <v>12</v>
      </c>
      <c r="C1346" s="18" t="s">
        <v>0</v>
      </c>
    </row>
    <row r="1347" spans="1:11" x14ac:dyDescent="0.25">
      <c r="A1347" s="18" t="s">
        <v>7</v>
      </c>
      <c r="B1347" s="18" t="s">
        <v>35</v>
      </c>
      <c r="C1347" s="18" t="s">
        <v>1</v>
      </c>
    </row>
    <row r="1348" spans="1:11" x14ac:dyDescent="0.25">
      <c r="A1348" s="18" t="s">
        <v>4</v>
      </c>
      <c r="B1348" s="18" t="s">
        <v>12</v>
      </c>
      <c r="C1348" s="18" t="s">
        <v>0</v>
      </c>
    </row>
    <row r="1349" spans="1:11" x14ac:dyDescent="0.25">
      <c r="A1349" s="15" t="s">
        <v>6</v>
      </c>
      <c r="B1349" s="15" t="s">
        <v>14</v>
      </c>
      <c r="C1349" s="15" t="s">
        <v>1</v>
      </c>
    </row>
    <row r="1350" spans="1:11" x14ac:dyDescent="0.25">
      <c r="A1350" s="18" t="s">
        <v>4</v>
      </c>
      <c r="B1350" s="18" t="s">
        <v>12</v>
      </c>
      <c r="C1350" s="18" t="s">
        <v>0</v>
      </c>
    </row>
    <row r="1351" spans="1:11" x14ac:dyDescent="0.25">
      <c r="A1351" s="18" t="s">
        <v>4</v>
      </c>
      <c r="B1351" s="18" t="s">
        <v>12</v>
      </c>
      <c r="C1351" s="18" t="s">
        <v>0</v>
      </c>
    </row>
    <row r="1352" spans="1:11" x14ac:dyDescent="0.25">
      <c r="A1352" s="18" t="s">
        <v>4</v>
      </c>
      <c r="B1352" s="18" t="s">
        <v>12</v>
      </c>
      <c r="C1352" s="18" t="s">
        <v>1</v>
      </c>
    </row>
    <row r="1353" spans="1:11" x14ac:dyDescent="0.25">
      <c r="A1353" s="10" t="s">
        <v>6</v>
      </c>
      <c r="B1353" s="10" t="s">
        <v>14</v>
      </c>
      <c r="C1353" s="10" t="s">
        <v>0</v>
      </c>
    </row>
    <row r="1355" spans="1:11" x14ac:dyDescent="0.25">
      <c r="A1355" s="31" t="s">
        <v>42</v>
      </c>
      <c r="B1355" s="20">
        <f>-1/5*LOG(1/5,2)-4/5*LOG(4/5,2)</f>
        <v>0.72192809488736231</v>
      </c>
    </row>
    <row r="1357" spans="1:11" x14ac:dyDescent="0.25">
      <c r="A1357" s="14" t="s">
        <v>3</v>
      </c>
      <c r="B1357" s="14" t="s">
        <v>10</v>
      </c>
      <c r="C1357" s="14" t="s">
        <v>30</v>
      </c>
    </row>
    <row r="1358" spans="1:11" x14ac:dyDescent="0.25">
      <c r="A1358" s="18" t="s">
        <v>4</v>
      </c>
      <c r="B1358" s="18" t="s">
        <v>11</v>
      </c>
      <c r="C1358" s="18" t="s">
        <v>0</v>
      </c>
    </row>
    <row r="1359" spans="1:11" ht="15.75" thickBot="1" x14ac:dyDescent="0.3">
      <c r="A1359" s="18" t="s">
        <v>4</v>
      </c>
      <c r="B1359" s="18" t="s">
        <v>12</v>
      </c>
      <c r="C1359" s="18" t="s">
        <v>1</v>
      </c>
    </row>
    <row r="1360" spans="1:11" x14ac:dyDescent="0.25">
      <c r="A1360" s="18" t="s">
        <v>4</v>
      </c>
      <c r="B1360" s="18" t="s">
        <v>11</v>
      </c>
      <c r="C1360" s="18" t="s">
        <v>1</v>
      </c>
      <c r="E1360" s="8" t="s">
        <v>10</v>
      </c>
      <c r="F1360" s="4" t="s">
        <v>5</v>
      </c>
      <c r="G1360" s="4" t="s">
        <v>0</v>
      </c>
      <c r="H1360" s="4" t="s">
        <v>1</v>
      </c>
      <c r="I1360" s="13" t="s">
        <v>31</v>
      </c>
      <c r="J1360" s="13" t="s">
        <v>32</v>
      </c>
      <c r="K1360" s="4" t="s">
        <v>2</v>
      </c>
    </row>
    <row r="1361" spans="1:11" x14ac:dyDescent="0.25">
      <c r="A1361" s="15" t="s">
        <v>7</v>
      </c>
      <c r="B1361" s="15" t="s">
        <v>11</v>
      </c>
      <c r="C1361" s="15" t="s">
        <v>1</v>
      </c>
      <c r="E1361" s="7"/>
      <c r="F1361" s="1"/>
      <c r="G1361" s="1"/>
      <c r="H1361" s="1"/>
      <c r="I1361" s="1"/>
      <c r="J1361" s="1"/>
      <c r="K1361" s="1"/>
    </row>
    <row r="1362" spans="1:11" x14ac:dyDescent="0.25">
      <c r="A1362" s="15" t="s">
        <v>7</v>
      </c>
      <c r="B1362" s="15" t="s">
        <v>11</v>
      </c>
      <c r="C1362" s="15" t="s">
        <v>1</v>
      </c>
      <c r="E1362" s="7" t="s">
        <v>11</v>
      </c>
      <c r="F1362" s="1">
        <f>5/5</f>
        <v>1</v>
      </c>
      <c r="G1362" s="1">
        <v>1</v>
      </c>
      <c r="H1362" s="1">
        <v>4</v>
      </c>
      <c r="I1362" s="1">
        <f>1/5</f>
        <v>0.2</v>
      </c>
      <c r="J1362" s="1">
        <f>4/5</f>
        <v>0.8</v>
      </c>
      <c r="K1362" s="1">
        <f>-I1362*LOG(I1362,2) - J1362*LOG(J1362,2)</f>
        <v>0.72192809488736231</v>
      </c>
    </row>
    <row r="1363" spans="1:11" x14ac:dyDescent="0.25">
      <c r="A1363" s="15" t="s">
        <v>7</v>
      </c>
      <c r="B1363" s="15" t="s">
        <v>11</v>
      </c>
      <c r="C1363" s="15" t="s">
        <v>1</v>
      </c>
      <c r="E1363" s="7"/>
      <c r="F1363" s="1"/>
      <c r="G1363" s="1"/>
      <c r="H1363" s="1"/>
      <c r="I1363" s="1"/>
      <c r="J1363" s="1"/>
      <c r="K1363" s="1"/>
    </row>
    <row r="1364" spans="1:11" x14ac:dyDescent="0.25">
      <c r="A1364" s="18" t="s">
        <v>6</v>
      </c>
      <c r="B1364" s="18" t="s">
        <v>12</v>
      </c>
      <c r="C1364" s="18" t="s">
        <v>1</v>
      </c>
      <c r="E1364" s="7"/>
      <c r="F1364" s="1"/>
      <c r="G1364" s="1"/>
      <c r="H1364" s="1"/>
      <c r="I1364" s="2" t="s">
        <v>2</v>
      </c>
      <c r="J1364" s="12">
        <f>B1355</f>
        <v>0.72192809488736231</v>
      </c>
      <c r="K1364" s="1"/>
    </row>
    <row r="1365" spans="1:11" x14ac:dyDescent="0.25">
      <c r="A1365" s="18" t="s">
        <v>4</v>
      </c>
      <c r="B1365" s="18" t="s">
        <v>12</v>
      </c>
      <c r="C1365" s="18" t="s">
        <v>1</v>
      </c>
      <c r="E1365" s="7"/>
      <c r="F1365" s="1"/>
      <c r="G1365" s="1"/>
      <c r="H1365" s="1"/>
      <c r="I1365" s="2" t="s">
        <v>37</v>
      </c>
      <c r="J1365" s="2">
        <f>(F1361*K1361)+(F1362*K1362)</f>
        <v>0.72192809488736231</v>
      </c>
      <c r="K1365" s="1"/>
    </row>
    <row r="1366" spans="1:11" x14ac:dyDescent="0.25">
      <c r="A1366" s="18" t="s">
        <v>4</v>
      </c>
      <c r="B1366" s="18" t="s">
        <v>11</v>
      </c>
      <c r="C1366" s="18" t="s">
        <v>0</v>
      </c>
      <c r="E1366" s="7"/>
      <c r="F1366" s="1"/>
      <c r="G1366" s="1"/>
      <c r="H1366" s="1"/>
      <c r="I1366" s="2" t="s">
        <v>61</v>
      </c>
      <c r="J1366" s="12">
        <f>J1364-J1365</f>
        <v>0</v>
      </c>
      <c r="K1366" s="1"/>
    </row>
    <row r="1367" spans="1:11" x14ac:dyDescent="0.25">
      <c r="A1367" s="18" t="s">
        <v>4</v>
      </c>
      <c r="B1367" s="18" t="s">
        <v>11</v>
      </c>
      <c r="C1367" s="18" t="s">
        <v>0</v>
      </c>
    </row>
    <row r="1368" spans="1:11" x14ac:dyDescent="0.25">
      <c r="A1368" s="18" t="s">
        <v>4</v>
      </c>
      <c r="B1368" s="18" t="s">
        <v>11</v>
      </c>
      <c r="C1368" s="18" t="s">
        <v>0</v>
      </c>
    </row>
    <row r="1369" spans="1:11" x14ac:dyDescent="0.25">
      <c r="A1369" s="18" t="s">
        <v>7</v>
      </c>
      <c r="B1369" s="18" t="s">
        <v>34</v>
      </c>
      <c r="C1369" s="18" t="s">
        <v>1</v>
      </c>
    </row>
    <row r="1370" spans="1:11" x14ac:dyDescent="0.25">
      <c r="A1370" s="18" t="s">
        <v>4</v>
      </c>
      <c r="B1370" s="18" t="s">
        <v>11</v>
      </c>
      <c r="C1370" s="18" t="s">
        <v>0</v>
      </c>
    </row>
    <row r="1371" spans="1:11" x14ac:dyDescent="0.25">
      <c r="A1371" s="15" t="s">
        <v>6</v>
      </c>
      <c r="B1371" s="15" t="s">
        <v>11</v>
      </c>
      <c r="C1371" s="15" t="s">
        <v>1</v>
      </c>
    </row>
    <row r="1372" spans="1:11" x14ac:dyDescent="0.25">
      <c r="A1372" s="18" t="s">
        <v>4</v>
      </c>
      <c r="B1372" s="18" t="s">
        <v>12</v>
      </c>
      <c r="C1372" s="18" t="s">
        <v>0</v>
      </c>
    </row>
    <row r="1373" spans="1:11" x14ac:dyDescent="0.25">
      <c r="A1373" s="18" t="s">
        <v>4</v>
      </c>
      <c r="B1373" s="18" t="s">
        <v>11</v>
      </c>
      <c r="C1373" s="18" t="s">
        <v>0</v>
      </c>
    </row>
    <row r="1374" spans="1:11" x14ac:dyDescent="0.25">
      <c r="A1374" s="18" t="s">
        <v>4</v>
      </c>
      <c r="B1374" s="18" t="s">
        <v>11</v>
      </c>
      <c r="C1374" s="18" t="s">
        <v>1</v>
      </c>
    </row>
    <row r="1375" spans="1:11" x14ac:dyDescent="0.25">
      <c r="A1375" s="10" t="s">
        <v>6</v>
      </c>
      <c r="B1375" s="15" t="s">
        <v>11</v>
      </c>
      <c r="C1375" s="10" t="s">
        <v>0</v>
      </c>
    </row>
    <row r="1378" spans="1:11" x14ac:dyDescent="0.25">
      <c r="A1378" s="14" t="s">
        <v>3</v>
      </c>
      <c r="B1378" s="14" t="s">
        <v>13</v>
      </c>
      <c r="C1378" s="14" t="s">
        <v>30</v>
      </c>
    </row>
    <row r="1379" spans="1:11" ht="15.75" thickBot="1" x14ac:dyDescent="0.3">
      <c r="A1379" s="18" t="s">
        <v>4</v>
      </c>
      <c r="B1379" s="18" t="s">
        <v>14</v>
      </c>
      <c r="C1379" s="18" t="s">
        <v>0</v>
      </c>
    </row>
    <row r="1380" spans="1:11" x14ac:dyDescent="0.25">
      <c r="A1380" s="18" t="s">
        <v>4</v>
      </c>
      <c r="B1380" s="18" t="s">
        <v>15</v>
      </c>
      <c r="C1380" s="18" t="s">
        <v>1</v>
      </c>
      <c r="E1380" s="8" t="s">
        <v>13</v>
      </c>
      <c r="F1380" s="4" t="s">
        <v>5</v>
      </c>
      <c r="G1380" s="4" t="s">
        <v>0</v>
      </c>
      <c r="H1380" s="4" t="s">
        <v>1</v>
      </c>
      <c r="I1380" s="13" t="s">
        <v>31</v>
      </c>
      <c r="J1380" s="13" t="s">
        <v>32</v>
      </c>
      <c r="K1380" s="4" t="s">
        <v>2</v>
      </c>
    </row>
    <row r="1381" spans="1:11" x14ac:dyDescent="0.25">
      <c r="A1381" s="18" t="s">
        <v>4</v>
      </c>
      <c r="B1381" s="18" t="s">
        <v>15</v>
      </c>
      <c r="C1381" s="18" t="s">
        <v>1</v>
      </c>
      <c r="E1381" s="7" t="s">
        <v>14</v>
      </c>
      <c r="F1381" s="1">
        <f>2/5</f>
        <v>0.4</v>
      </c>
      <c r="G1381" s="1">
        <v>1</v>
      </c>
      <c r="H1381" s="1">
        <v>1</v>
      </c>
      <c r="I1381" s="1"/>
      <c r="J1381" s="1"/>
      <c r="K1381" s="1">
        <f>1</f>
        <v>1</v>
      </c>
    </row>
    <row r="1382" spans="1:11" x14ac:dyDescent="0.25">
      <c r="A1382" s="15" t="s">
        <v>7</v>
      </c>
      <c r="B1382" s="15" t="s">
        <v>15</v>
      </c>
      <c r="C1382" s="15" t="s">
        <v>1</v>
      </c>
      <c r="E1382" s="7" t="s">
        <v>15</v>
      </c>
      <c r="F1382" s="1">
        <f>3/5</f>
        <v>0.6</v>
      </c>
      <c r="G1382" s="1">
        <v>0</v>
      </c>
      <c r="H1382" s="1">
        <v>3</v>
      </c>
      <c r="I1382" s="1"/>
      <c r="J1382" s="1"/>
      <c r="K1382" s="1">
        <f>0</f>
        <v>0</v>
      </c>
    </row>
    <row r="1383" spans="1:11" x14ac:dyDescent="0.25">
      <c r="A1383" s="15" t="s">
        <v>7</v>
      </c>
      <c r="B1383" s="15" t="s">
        <v>14</v>
      </c>
      <c r="C1383" s="15" t="s">
        <v>1</v>
      </c>
      <c r="E1383" s="7"/>
      <c r="F1383" s="1"/>
      <c r="G1383" s="1"/>
      <c r="H1383" s="1"/>
      <c r="I1383" s="1"/>
      <c r="J1383" s="1"/>
      <c r="K1383" s="1"/>
    </row>
    <row r="1384" spans="1:11" x14ac:dyDescent="0.25">
      <c r="A1384" s="15" t="s">
        <v>7</v>
      </c>
      <c r="B1384" s="15" t="s">
        <v>15</v>
      </c>
      <c r="C1384" s="15" t="s">
        <v>1</v>
      </c>
      <c r="E1384" s="7"/>
      <c r="F1384" s="1"/>
      <c r="G1384" s="1"/>
      <c r="H1384" s="1"/>
      <c r="I1384" s="2" t="s">
        <v>2</v>
      </c>
      <c r="J1384" s="12">
        <f>B1355</f>
        <v>0.72192809488736231</v>
      </c>
      <c r="K1384" s="1"/>
    </row>
    <row r="1385" spans="1:11" x14ac:dyDescent="0.25">
      <c r="A1385" s="18" t="s">
        <v>6</v>
      </c>
      <c r="B1385" s="18" t="s">
        <v>14</v>
      </c>
      <c r="C1385" s="18" t="s">
        <v>1</v>
      </c>
      <c r="E1385" s="7"/>
      <c r="F1385" s="1"/>
      <c r="G1385" s="1"/>
      <c r="H1385" s="1"/>
      <c r="I1385" s="2" t="s">
        <v>40</v>
      </c>
      <c r="J1385" s="2">
        <f>(F1381*K1381)+(F1382*K1382)</f>
        <v>0.4</v>
      </c>
      <c r="K1385" s="1"/>
    </row>
    <row r="1386" spans="1:11" x14ac:dyDescent="0.25">
      <c r="A1386" s="18" t="s">
        <v>4</v>
      </c>
      <c r="B1386" s="18" t="s">
        <v>14</v>
      </c>
      <c r="C1386" s="18" t="s">
        <v>1</v>
      </c>
      <c r="E1386" s="7"/>
      <c r="F1386" s="1"/>
      <c r="G1386" s="1"/>
      <c r="H1386" s="1"/>
      <c r="I1386" s="2" t="s">
        <v>60</v>
      </c>
      <c r="J1386" s="12">
        <f>J1384-J1385</f>
        <v>0.32192809488736229</v>
      </c>
      <c r="K1386" s="1"/>
    </row>
    <row r="1387" spans="1:11" x14ac:dyDescent="0.25">
      <c r="A1387" s="18" t="s">
        <v>4</v>
      </c>
      <c r="B1387" s="18" t="s">
        <v>14</v>
      </c>
      <c r="C1387" s="18" t="s">
        <v>0</v>
      </c>
    </row>
    <row r="1388" spans="1:11" x14ac:dyDescent="0.25">
      <c r="A1388" s="18" t="s">
        <v>4</v>
      </c>
      <c r="B1388" s="18" t="s">
        <v>14</v>
      </c>
      <c r="C1388" s="18" t="s">
        <v>0</v>
      </c>
    </row>
    <row r="1389" spans="1:11" x14ac:dyDescent="0.25">
      <c r="A1389" s="18" t="s">
        <v>4</v>
      </c>
      <c r="B1389" s="18" t="s">
        <v>15</v>
      </c>
      <c r="C1389" s="18" t="s">
        <v>0</v>
      </c>
    </row>
    <row r="1390" spans="1:11" x14ac:dyDescent="0.25">
      <c r="A1390" s="18" t="s">
        <v>7</v>
      </c>
      <c r="B1390" s="18" t="s">
        <v>14</v>
      </c>
      <c r="C1390" s="18" t="s">
        <v>1</v>
      </c>
    </row>
    <row r="1391" spans="1:11" x14ac:dyDescent="0.25">
      <c r="A1391" s="18" t="s">
        <v>4</v>
      </c>
      <c r="B1391" s="18" t="s">
        <v>28</v>
      </c>
      <c r="C1391" s="18" t="s">
        <v>0</v>
      </c>
    </row>
    <row r="1392" spans="1:11" x14ac:dyDescent="0.25">
      <c r="A1392" s="15" t="s">
        <v>6</v>
      </c>
      <c r="B1392" s="15" t="s">
        <v>15</v>
      </c>
      <c r="C1392" s="15" t="s">
        <v>1</v>
      </c>
    </row>
    <row r="1393" spans="1:11" x14ac:dyDescent="0.25">
      <c r="A1393" s="18" t="s">
        <v>4</v>
      </c>
      <c r="B1393" s="18" t="s">
        <v>15</v>
      </c>
      <c r="C1393" s="18" t="s">
        <v>0</v>
      </c>
    </row>
    <row r="1394" spans="1:11" x14ac:dyDescent="0.25">
      <c r="A1394" s="18" t="s">
        <v>4</v>
      </c>
      <c r="B1394" s="18" t="s">
        <v>14</v>
      </c>
      <c r="C1394" s="18" t="s">
        <v>0</v>
      </c>
    </row>
    <row r="1395" spans="1:11" x14ac:dyDescent="0.25">
      <c r="A1395" s="18" t="s">
        <v>4</v>
      </c>
      <c r="B1395" s="18" t="s">
        <v>15</v>
      </c>
      <c r="C1395" s="18" t="s">
        <v>1</v>
      </c>
    </row>
    <row r="1396" spans="1:11" x14ac:dyDescent="0.25">
      <c r="A1396" s="10" t="s">
        <v>6</v>
      </c>
      <c r="B1396" s="15" t="s">
        <v>14</v>
      </c>
      <c r="C1396" s="10" t="s">
        <v>0</v>
      </c>
    </row>
    <row r="1399" spans="1:11" x14ac:dyDescent="0.25">
      <c r="A1399" s="14" t="s">
        <v>3</v>
      </c>
      <c r="B1399" s="14" t="s">
        <v>23</v>
      </c>
      <c r="C1399" s="14" t="s">
        <v>30</v>
      </c>
    </row>
    <row r="1400" spans="1:11" x14ac:dyDescent="0.25">
      <c r="A1400" s="18" t="s">
        <v>4</v>
      </c>
      <c r="B1400" s="18" t="s">
        <v>12</v>
      </c>
      <c r="C1400" s="18" t="s">
        <v>0</v>
      </c>
    </row>
    <row r="1401" spans="1:11" ht="15.75" thickBot="1" x14ac:dyDescent="0.3">
      <c r="A1401" s="18" t="s">
        <v>4</v>
      </c>
      <c r="B1401" s="18" t="s">
        <v>12</v>
      </c>
      <c r="C1401" s="18" t="s">
        <v>1</v>
      </c>
    </row>
    <row r="1402" spans="1:11" x14ac:dyDescent="0.25">
      <c r="A1402" s="18" t="s">
        <v>4</v>
      </c>
      <c r="B1402" s="18" t="s">
        <v>12</v>
      </c>
      <c r="C1402" s="18" t="s">
        <v>1</v>
      </c>
      <c r="E1402" s="8" t="s">
        <v>23</v>
      </c>
      <c r="F1402" s="4" t="s">
        <v>5</v>
      </c>
      <c r="G1402" s="4" t="s">
        <v>0</v>
      </c>
      <c r="H1402" s="4" t="s">
        <v>1</v>
      </c>
      <c r="I1402" s="13" t="s">
        <v>31</v>
      </c>
      <c r="J1402" s="13" t="s">
        <v>32</v>
      </c>
      <c r="K1402" s="4" t="s">
        <v>2</v>
      </c>
    </row>
    <row r="1403" spans="1:11" x14ac:dyDescent="0.25">
      <c r="A1403" s="15" t="s">
        <v>7</v>
      </c>
      <c r="B1403" s="15" t="s">
        <v>11</v>
      </c>
      <c r="C1403" s="15" t="s">
        <v>1</v>
      </c>
      <c r="E1403" s="7" t="s">
        <v>12</v>
      </c>
      <c r="F1403" s="1">
        <f>1/5</f>
        <v>0.2</v>
      </c>
      <c r="G1403" s="1">
        <v>0</v>
      </c>
      <c r="H1403" s="1">
        <v>1</v>
      </c>
      <c r="I1403" s="1"/>
      <c r="J1403" s="1"/>
      <c r="K1403" s="1">
        <f>0</f>
        <v>0</v>
      </c>
    </row>
    <row r="1404" spans="1:11" x14ac:dyDescent="0.25">
      <c r="A1404" s="15" t="s">
        <v>7</v>
      </c>
      <c r="B1404" s="15" t="s">
        <v>11</v>
      </c>
      <c r="C1404" s="15" t="s">
        <v>1</v>
      </c>
      <c r="E1404" s="7" t="s">
        <v>11</v>
      </c>
      <c r="F1404" s="1">
        <f>4/5</f>
        <v>0.8</v>
      </c>
      <c r="G1404" s="1">
        <v>1</v>
      </c>
      <c r="H1404" s="1">
        <v>3</v>
      </c>
      <c r="I1404" s="1">
        <f>1/4</f>
        <v>0.25</v>
      </c>
      <c r="J1404" s="1">
        <f>3/4</f>
        <v>0.75</v>
      </c>
      <c r="K1404" s="1">
        <f>-I1404*LOG(I1404,2) - J1404*LOG(J1404,2)</f>
        <v>0.81127812445913283</v>
      </c>
    </row>
    <row r="1405" spans="1:11" x14ac:dyDescent="0.25">
      <c r="A1405" s="15" t="s">
        <v>7</v>
      </c>
      <c r="B1405" s="15" t="s">
        <v>12</v>
      </c>
      <c r="C1405" s="15" t="s">
        <v>1</v>
      </c>
      <c r="E1405" s="7"/>
      <c r="F1405" s="1"/>
      <c r="G1405" s="1"/>
      <c r="H1405" s="1"/>
      <c r="I1405" s="1"/>
      <c r="J1405" s="1"/>
      <c r="K1405" s="1"/>
    </row>
    <row r="1406" spans="1:11" x14ac:dyDescent="0.25">
      <c r="A1406" s="18" t="s">
        <v>6</v>
      </c>
      <c r="B1406" s="18" t="s">
        <v>12</v>
      </c>
      <c r="C1406" s="18" t="s">
        <v>1</v>
      </c>
      <c r="E1406" s="7"/>
      <c r="F1406" s="1"/>
      <c r="G1406" s="1"/>
      <c r="H1406" s="1"/>
      <c r="I1406" s="2" t="s">
        <v>2</v>
      </c>
      <c r="J1406" s="12">
        <f>B1355</f>
        <v>0.72192809488736231</v>
      </c>
      <c r="K1406" s="1"/>
    </row>
    <row r="1407" spans="1:11" x14ac:dyDescent="0.25">
      <c r="A1407" s="18" t="s">
        <v>4</v>
      </c>
      <c r="B1407" s="18" t="s">
        <v>12</v>
      </c>
      <c r="C1407" s="18" t="s">
        <v>1</v>
      </c>
      <c r="E1407" s="7"/>
      <c r="F1407" s="1"/>
      <c r="G1407" s="1"/>
      <c r="H1407" s="1"/>
      <c r="I1407" s="2" t="s">
        <v>43</v>
      </c>
      <c r="J1407" s="2">
        <f>(F1403*K1403)+(F1404*K1404)</f>
        <v>0.64902249956730629</v>
      </c>
      <c r="K1407" s="1"/>
    </row>
    <row r="1408" spans="1:11" x14ac:dyDescent="0.25">
      <c r="A1408" s="18" t="s">
        <v>4</v>
      </c>
      <c r="B1408" s="18" t="s">
        <v>12</v>
      </c>
      <c r="C1408" s="18" t="s">
        <v>0</v>
      </c>
      <c r="E1408" s="7"/>
      <c r="F1408" s="1"/>
      <c r="G1408" s="1"/>
      <c r="H1408" s="1"/>
      <c r="I1408" s="2" t="s">
        <v>48</v>
      </c>
      <c r="J1408" s="12">
        <f>J1406-J1407</f>
        <v>7.2905595320056027E-2</v>
      </c>
      <c r="K1408" s="1"/>
    </row>
    <row r="1409" spans="1:8" x14ac:dyDescent="0.25">
      <c r="A1409" s="18" t="s">
        <v>4</v>
      </c>
      <c r="B1409" s="18" t="s">
        <v>12</v>
      </c>
      <c r="C1409" s="18" t="s">
        <v>0</v>
      </c>
    </row>
    <row r="1410" spans="1:8" x14ac:dyDescent="0.25">
      <c r="A1410" s="18" t="s">
        <v>4</v>
      </c>
      <c r="B1410" s="18" t="s">
        <v>11</v>
      </c>
      <c r="C1410" s="18" t="s">
        <v>0</v>
      </c>
    </row>
    <row r="1411" spans="1:8" x14ac:dyDescent="0.25">
      <c r="A1411" s="18" t="s">
        <v>7</v>
      </c>
      <c r="B1411" s="18" t="s">
        <v>11</v>
      </c>
      <c r="C1411" s="18" t="s">
        <v>1</v>
      </c>
    </row>
    <row r="1412" spans="1:8" x14ac:dyDescent="0.25">
      <c r="A1412" s="18" t="s">
        <v>4</v>
      </c>
      <c r="B1412" s="18" t="s">
        <v>12</v>
      </c>
      <c r="C1412" s="18" t="s">
        <v>0</v>
      </c>
    </row>
    <row r="1413" spans="1:8" x14ac:dyDescent="0.25">
      <c r="A1413" s="15" t="s">
        <v>6</v>
      </c>
      <c r="B1413" s="15" t="s">
        <v>11</v>
      </c>
      <c r="C1413" s="15" t="s">
        <v>1</v>
      </c>
    </row>
    <row r="1414" spans="1:8" x14ac:dyDescent="0.25">
      <c r="A1414" s="18" t="s">
        <v>4</v>
      </c>
      <c r="B1414" s="18" t="s">
        <v>12</v>
      </c>
      <c r="C1414" s="18" t="s">
        <v>0</v>
      </c>
    </row>
    <row r="1415" spans="1:8" x14ac:dyDescent="0.25">
      <c r="A1415" s="18" t="s">
        <v>4</v>
      </c>
      <c r="B1415" s="18" t="s">
        <v>11</v>
      </c>
      <c r="C1415" s="18" t="s">
        <v>0</v>
      </c>
      <c r="G1415" s="46" t="s">
        <v>44</v>
      </c>
      <c r="H1415" s="46"/>
    </row>
    <row r="1416" spans="1:8" x14ac:dyDescent="0.25">
      <c r="A1416" s="18" t="s">
        <v>4</v>
      </c>
      <c r="B1416" s="18" t="s">
        <v>11</v>
      </c>
      <c r="C1416" s="18" t="s">
        <v>1</v>
      </c>
      <c r="G1416" s="40" t="s">
        <v>10</v>
      </c>
      <c r="H1416" s="41">
        <f>J1391</f>
        <v>0</v>
      </c>
    </row>
    <row r="1417" spans="1:8" x14ac:dyDescent="0.25">
      <c r="A1417" s="10" t="s">
        <v>6</v>
      </c>
      <c r="B1417" s="15" t="s">
        <v>11</v>
      </c>
      <c r="C1417" s="10" t="s">
        <v>0</v>
      </c>
      <c r="G1417" s="2" t="s">
        <v>13</v>
      </c>
      <c r="H1417" s="12">
        <f>J1386</f>
        <v>0.32192809488736229</v>
      </c>
    </row>
    <row r="1418" spans="1:8" x14ac:dyDescent="0.25">
      <c r="G1418" s="1" t="s">
        <v>23</v>
      </c>
      <c r="H1418" s="38">
        <f>J1408</f>
        <v>7.2905595320056027E-2</v>
      </c>
    </row>
    <row r="1428" spans="1:2" x14ac:dyDescent="0.25">
      <c r="A1428" s="42"/>
      <c r="B1428" s="42"/>
    </row>
    <row r="1429" spans="1:2" x14ac:dyDescent="0.25">
      <c r="A1429" s="42"/>
      <c r="B1429" s="42"/>
    </row>
    <row r="1430" spans="1:2" x14ac:dyDescent="0.25">
      <c r="A1430" s="42"/>
      <c r="B1430" s="42"/>
    </row>
    <row r="1431" spans="1:2" x14ac:dyDescent="0.25">
      <c r="A1431" s="42"/>
      <c r="B1431" s="42"/>
    </row>
    <row r="1432" spans="1:2" x14ac:dyDescent="0.25">
      <c r="A1432" s="42"/>
      <c r="B1432" s="42"/>
    </row>
    <row r="1433" spans="1:2" x14ac:dyDescent="0.25">
      <c r="A1433" s="42"/>
      <c r="B1433" s="42"/>
    </row>
  </sheetData>
  <mergeCells count="15">
    <mergeCell ref="M100:N100"/>
    <mergeCell ref="G237:H237"/>
    <mergeCell ref="G479:H479"/>
    <mergeCell ref="G568:H568"/>
    <mergeCell ref="G1044:H1044"/>
    <mergeCell ref="G842:H842"/>
    <mergeCell ref="G914:H914"/>
    <mergeCell ref="G933:H933"/>
    <mergeCell ref="G639:H639"/>
    <mergeCell ref="G1204:H1204"/>
    <mergeCell ref="G1274:H1274"/>
    <mergeCell ref="G1415:H1415"/>
    <mergeCell ref="F371:G371"/>
    <mergeCell ref="G1093:H1093"/>
    <mergeCell ref="G1134:H113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DE0-F809-44A8-9D4D-D23ED0CC108E}">
  <dimension ref="J9:AR74"/>
  <sheetViews>
    <sheetView zoomScale="55" zoomScaleNormal="55" workbookViewId="0">
      <selection activeCell="F39" sqref="F39"/>
    </sheetView>
  </sheetViews>
  <sheetFormatPr defaultRowHeight="15" x14ac:dyDescent="0.25"/>
  <sheetData>
    <row r="9" spans="15:28" x14ac:dyDescent="0.25">
      <c r="R9" t="s">
        <v>4</v>
      </c>
      <c r="V9" t="s">
        <v>7</v>
      </c>
      <c r="Y9" t="s">
        <v>6</v>
      </c>
    </row>
    <row r="15" spans="15:28" x14ac:dyDescent="0.25">
      <c r="O15" t="s">
        <v>19</v>
      </c>
      <c r="X15" t="s">
        <v>12</v>
      </c>
      <c r="AB15" t="s">
        <v>11</v>
      </c>
    </row>
    <row r="16" spans="15:28" x14ac:dyDescent="0.25">
      <c r="Q16" t="s">
        <v>17</v>
      </c>
      <c r="U16" t="s">
        <v>18</v>
      </c>
    </row>
    <row r="21" spans="13:44" x14ac:dyDescent="0.25">
      <c r="AE21" t="s">
        <v>15</v>
      </c>
    </row>
    <row r="22" spans="13:44" x14ac:dyDescent="0.25">
      <c r="V22" t="s">
        <v>12</v>
      </c>
      <c r="Z22" t="s">
        <v>28</v>
      </c>
      <c r="AC22" t="s">
        <v>14</v>
      </c>
    </row>
    <row r="23" spans="13:44" x14ac:dyDescent="0.25">
      <c r="Q23" t="s">
        <v>21</v>
      </c>
    </row>
    <row r="27" spans="13:44" x14ac:dyDescent="0.25">
      <c r="AK27" t="s">
        <v>12</v>
      </c>
    </row>
    <row r="29" spans="13:44" x14ac:dyDescent="0.25">
      <c r="M29" t="s">
        <v>35</v>
      </c>
      <c r="Z29" t="s">
        <v>33</v>
      </c>
      <c r="AE29" t="s">
        <v>12</v>
      </c>
    </row>
    <row r="30" spans="13:44" x14ac:dyDescent="0.25">
      <c r="AG30" t="s">
        <v>14</v>
      </c>
    </row>
    <row r="31" spans="13:44" x14ac:dyDescent="0.25">
      <c r="S31" t="s">
        <v>14</v>
      </c>
    </row>
    <row r="32" spans="13:44" x14ac:dyDescent="0.25">
      <c r="P32" t="s">
        <v>12</v>
      </c>
      <c r="AL32" t="s">
        <v>19</v>
      </c>
      <c r="AR32" t="s">
        <v>17</v>
      </c>
    </row>
    <row r="36" spans="10:44" x14ac:dyDescent="0.25">
      <c r="W36" t="s">
        <v>15</v>
      </c>
      <c r="AB36" t="s">
        <v>21</v>
      </c>
    </row>
    <row r="39" spans="10:44" x14ac:dyDescent="0.25">
      <c r="S39" t="s">
        <v>14</v>
      </c>
      <c r="AP39" t="s">
        <v>18</v>
      </c>
    </row>
    <row r="40" spans="10:44" x14ac:dyDescent="0.25">
      <c r="M40" t="s">
        <v>12</v>
      </c>
    </row>
    <row r="41" spans="10:44" x14ac:dyDescent="0.25">
      <c r="Q41" t="s">
        <v>11</v>
      </c>
    </row>
    <row r="42" spans="10:44" x14ac:dyDescent="0.25">
      <c r="Z42" t="s">
        <v>35</v>
      </c>
    </row>
    <row r="43" spans="10:44" x14ac:dyDescent="0.25">
      <c r="AE43" t="s">
        <v>14</v>
      </c>
    </row>
    <row r="45" spans="10:44" x14ac:dyDescent="0.25">
      <c r="AM45" t="s">
        <v>11</v>
      </c>
      <c r="AR45" t="s">
        <v>12</v>
      </c>
    </row>
    <row r="47" spans="10:44" x14ac:dyDescent="0.25">
      <c r="J47" t="s">
        <v>14</v>
      </c>
      <c r="N47" t="s">
        <v>15</v>
      </c>
    </row>
    <row r="48" spans="10:44" x14ac:dyDescent="0.25">
      <c r="R48" t="s">
        <v>28</v>
      </c>
    </row>
    <row r="49" spans="13:43" x14ac:dyDescent="0.25">
      <c r="AC49" t="s">
        <v>12</v>
      </c>
    </row>
    <row r="55" spans="13:43" x14ac:dyDescent="0.25">
      <c r="Y55" t="s">
        <v>19</v>
      </c>
      <c r="AE55" t="s">
        <v>17</v>
      </c>
    </row>
    <row r="57" spans="13:43" x14ac:dyDescent="0.25">
      <c r="M57" t="s">
        <v>14</v>
      </c>
      <c r="Q57" t="s">
        <v>15</v>
      </c>
    </row>
    <row r="61" spans="13:43" x14ac:dyDescent="0.25">
      <c r="AK61" t="s">
        <v>19</v>
      </c>
      <c r="AQ61" t="s">
        <v>17</v>
      </c>
    </row>
    <row r="62" spans="13:43" x14ac:dyDescent="0.25">
      <c r="AC62" t="s">
        <v>18</v>
      </c>
    </row>
    <row r="68" spans="26:43" x14ac:dyDescent="0.25">
      <c r="Z68" t="s">
        <v>11</v>
      </c>
      <c r="AE68" t="s">
        <v>12</v>
      </c>
      <c r="AO68" t="s">
        <v>18</v>
      </c>
    </row>
    <row r="74" spans="26:43" x14ac:dyDescent="0.25">
      <c r="AL74" t="s">
        <v>11</v>
      </c>
      <c r="AQ7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Computations</vt:lpstr>
      <vt:lpstr>DT - ID3 (Diagram)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 EAC</dc:creator>
  <cp:lastModifiedBy>Jacob Santos</cp:lastModifiedBy>
  <dcterms:created xsi:type="dcterms:W3CDTF">2024-02-13T00:06:56Z</dcterms:created>
  <dcterms:modified xsi:type="dcterms:W3CDTF">2024-02-20T11:50:29Z</dcterms:modified>
</cp:coreProperties>
</file>