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sq\Documents\Pesquisas\Eleitoral\Pernambuco\"/>
    </mc:Choice>
  </mc:AlternateContent>
  <xr:revisionPtr revIDLastSave="0" documentId="13_ncr:9_{A9626F70-745E-48EF-9BE6-5B482ABC7F84}" xr6:coauthVersionLast="32" xr6:coauthVersionMax="32" xr10:uidLastSave="{00000000-0000-0000-0000-000000000000}"/>
  <bookViews>
    <workbookView xWindow="2280" yWindow="1485" windowWidth="8640" windowHeight="4860" xr2:uid="{00000000-000D-0000-FFFF-FFFF00000000}"/>
  </bookViews>
  <sheets>
    <sheet name="Planilha1" sheetId="16" r:id="rId1"/>
    <sheet name="Amostra" sheetId="1" r:id="rId2"/>
    <sheet name="Rota 1" sheetId="8" r:id="rId3"/>
    <sheet name="Rota 6" sheetId="9" r:id="rId4"/>
    <sheet name="Rota 7" sheetId="10" r:id="rId5"/>
    <sheet name="Rota 8" sheetId="13" r:id="rId6"/>
    <sheet name="Rota 9" sheetId="12" r:id="rId7"/>
    <sheet name="Rota 10" sheetId="11" r:id="rId8"/>
    <sheet name="Rota 11" sheetId="14" r:id="rId9"/>
    <sheet name="Rota 12" sheetId="2" r:id="rId10"/>
    <sheet name="Checagem" sheetId="15" r:id="rId11"/>
  </sheets>
  <externalReferences>
    <externalReference r:id="rId12"/>
  </externalReferences>
  <definedNames>
    <definedName name="_xlnm.Print_Area" localSheetId="8">'Rota 11'!$A$1:$F$30</definedName>
    <definedName name="_xlnm.Print_Area" localSheetId="9">'Rota 12'!$A$1:$F$27</definedName>
  </definedNames>
  <calcPr calcId="179017"/>
</workbook>
</file>

<file path=xl/calcChain.xml><?xml version="1.0" encoding="utf-8"?>
<calcChain xmlns="http://schemas.openxmlformats.org/spreadsheetml/2006/main">
  <c r="I23" i="15" l="1"/>
  <c r="D12" i="15"/>
  <c r="E12" i="15"/>
  <c r="C12" i="15"/>
  <c r="C20" i="15"/>
  <c r="D20" i="15"/>
  <c r="E20" i="15"/>
  <c r="F20" i="15"/>
  <c r="G20" i="15"/>
  <c r="B20" i="15"/>
  <c r="B41" i="14"/>
  <c r="C41" i="14"/>
  <c r="D41" i="14"/>
  <c r="E41" i="14"/>
  <c r="F41" i="14"/>
  <c r="A41" i="14"/>
  <c r="C8" i="14"/>
  <c r="C9" i="14"/>
  <c r="C10" i="14"/>
  <c r="C11" i="14"/>
  <c r="C7" i="14"/>
  <c r="D35" i="11" l="1"/>
  <c r="D33" i="11"/>
  <c r="I36" i="11"/>
  <c r="I37" i="11"/>
  <c r="K5" i="15"/>
  <c r="L5" i="15"/>
  <c r="M5" i="15"/>
  <c r="N5" i="15"/>
  <c r="J5" i="15"/>
  <c r="D5" i="15"/>
  <c r="E5" i="15"/>
  <c r="H5" i="15" s="1"/>
  <c r="F5" i="15"/>
  <c r="G5" i="15"/>
  <c r="C5" i="15"/>
  <c r="H4" i="15"/>
  <c r="I7" i="15"/>
  <c r="C21" i="15"/>
  <c r="D21" i="15"/>
  <c r="E21" i="15"/>
  <c r="F21" i="15"/>
  <c r="G21" i="15"/>
  <c r="B21" i="15"/>
  <c r="O4" i="15"/>
  <c r="F11" i="15"/>
  <c r="F12" i="15"/>
  <c r="D13" i="15"/>
  <c r="F13" i="15" s="1"/>
  <c r="E13" i="15"/>
  <c r="C13" i="15"/>
  <c r="K6" i="15"/>
  <c r="L6" i="15"/>
  <c r="M6" i="15"/>
  <c r="N6" i="15"/>
  <c r="J6" i="15"/>
  <c r="O6" i="15" s="1"/>
  <c r="D6" i="15"/>
  <c r="E6" i="15"/>
  <c r="F6" i="15"/>
  <c r="G6" i="15"/>
  <c r="C6" i="15"/>
  <c r="H6" i="15" s="1"/>
  <c r="A39" i="11"/>
  <c r="D39" i="11"/>
  <c r="F38" i="12"/>
  <c r="F22" i="12" s="1"/>
  <c r="E38" i="12"/>
  <c r="B22" i="12"/>
  <c r="C22" i="12"/>
  <c r="D22" i="12"/>
  <c r="E22" i="12"/>
  <c r="A22" i="12"/>
  <c r="B38" i="12"/>
  <c r="C38" i="12"/>
  <c r="D38" i="12"/>
  <c r="A38" i="12"/>
  <c r="B39" i="12"/>
  <c r="C39" i="12"/>
  <c r="D39" i="12"/>
  <c r="E39" i="12"/>
  <c r="F39" i="12"/>
  <c r="A39" i="12"/>
  <c r="D38" i="13"/>
  <c r="A38" i="13"/>
  <c r="A22" i="13" s="1"/>
  <c r="D22" i="13"/>
  <c r="E17" i="15" s="1"/>
  <c r="F22" i="13"/>
  <c r="B22" i="13"/>
  <c r="C22" i="13"/>
  <c r="E22" i="13"/>
  <c r="B38" i="13"/>
  <c r="C38" i="13"/>
  <c r="E38" i="13"/>
  <c r="F38" i="13"/>
  <c r="B39" i="13"/>
  <c r="C39" i="13"/>
  <c r="D17" i="15" s="1"/>
  <c r="D39" i="13"/>
  <c r="E39" i="13"/>
  <c r="F39" i="13"/>
  <c r="A39" i="13"/>
  <c r="E39" i="9"/>
  <c r="F39" i="9"/>
  <c r="I22" i="15"/>
  <c r="D45" i="14"/>
  <c r="D44" i="14" s="1"/>
  <c r="D28" i="14" s="1"/>
  <c r="C45" i="14"/>
  <c r="C44" i="14" s="1"/>
  <c r="C28" i="14" s="1"/>
  <c r="F37" i="14"/>
  <c r="F36" i="14" s="1"/>
  <c r="F20" i="14" s="1"/>
  <c r="E37" i="14"/>
  <c r="E36" i="14" s="1"/>
  <c r="E20" i="14" s="1"/>
  <c r="C37" i="14"/>
  <c r="C36" i="14" s="1"/>
  <c r="C20" i="14" s="1"/>
  <c r="B37" i="14"/>
  <c r="B36" i="14" s="1"/>
  <c r="F35" i="14"/>
  <c r="F34" i="14" s="1"/>
  <c r="F18" i="14" s="1"/>
  <c r="E35" i="14"/>
  <c r="E34" i="14" s="1"/>
  <c r="E18" i="14" s="1"/>
  <c r="D35" i="14"/>
  <c r="D34" i="14" s="1"/>
  <c r="D18" i="14" s="1"/>
  <c r="B35" i="14"/>
  <c r="B34" i="14" s="1"/>
  <c r="B18" i="14" s="1"/>
  <c r="F13" i="14"/>
  <c r="B45" i="14" s="1"/>
  <c r="B44" i="14" s="1"/>
  <c r="D44" i="13"/>
  <c r="D43" i="13" s="1"/>
  <c r="D26" i="13" s="1"/>
  <c r="E9" i="15" s="1"/>
  <c r="C44" i="13"/>
  <c r="C43" i="13" s="1"/>
  <c r="C26" i="13" s="1"/>
  <c r="D9" i="15" s="1"/>
  <c r="F35" i="13"/>
  <c r="F34" i="13" s="1"/>
  <c r="F18" i="13" s="1"/>
  <c r="N2" i="15" s="1"/>
  <c r="E35" i="13"/>
  <c r="E34" i="13" s="1"/>
  <c r="E18" i="13" s="1"/>
  <c r="M2" i="15" s="1"/>
  <c r="E33" i="13"/>
  <c r="E32" i="13" s="1"/>
  <c r="E16" i="13" s="1"/>
  <c r="F2" i="15" s="1"/>
  <c r="D33" i="13"/>
  <c r="D32" i="13" s="1"/>
  <c r="D16" i="13" s="1"/>
  <c r="E2" i="15" s="1"/>
  <c r="B33" i="13"/>
  <c r="B32" i="13" s="1"/>
  <c r="B16" i="13" s="1"/>
  <c r="C2" i="15" s="1"/>
  <c r="F11" i="13"/>
  <c r="B44" i="13" s="1"/>
  <c r="B43" i="13" s="1"/>
  <c r="C9" i="13"/>
  <c r="C8" i="13"/>
  <c r="C7" i="13"/>
  <c r="O5" i="15" l="1"/>
  <c r="G38" i="12"/>
  <c r="G38" i="13"/>
  <c r="C17" i="15"/>
  <c r="E44" i="14"/>
  <c r="B28" i="14"/>
  <c r="B20" i="14"/>
  <c r="D37" i="14"/>
  <c r="D36" i="14" s="1"/>
  <c r="D20" i="14" s="1"/>
  <c r="C35" i="14"/>
  <c r="C34" i="14" s="1"/>
  <c r="C18" i="14" s="1"/>
  <c r="F19" i="14" s="1"/>
  <c r="E43" i="13"/>
  <c r="B26" i="13"/>
  <c r="C33" i="13"/>
  <c r="C32" i="13" s="1"/>
  <c r="F33" i="13"/>
  <c r="F32" i="13" s="1"/>
  <c r="F16" i="13" s="1"/>
  <c r="G2" i="15" s="1"/>
  <c r="C35" i="13"/>
  <c r="C34" i="13" s="1"/>
  <c r="C18" i="13" s="1"/>
  <c r="K2" i="15" s="1"/>
  <c r="B35" i="13"/>
  <c r="B34" i="13" s="1"/>
  <c r="D35" i="13"/>
  <c r="D34" i="13" s="1"/>
  <c r="D18" i="13" s="1"/>
  <c r="L2" i="15" s="1"/>
  <c r="F9" i="12"/>
  <c r="F7" i="12"/>
  <c r="F8" i="12"/>
  <c r="C9" i="12"/>
  <c r="C8" i="12"/>
  <c r="C7" i="12"/>
  <c r="C7" i="8"/>
  <c r="C8" i="8"/>
  <c r="B39" i="11"/>
  <c r="C39" i="11"/>
  <c r="E39" i="11"/>
  <c r="F39" i="11"/>
  <c r="C36" i="11"/>
  <c r="D36" i="11"/>
  <c r="E36" i="11"/>
  <c r="F36" i="11"/>
  <c r="C34" i="11"/>
  <c r="D34" i="11"/>
  <c r="E34" i="11"/>
  <c r="F34" i="11"/>
  <c r="B36" i="11"/>
  <c r="B34" i="11"/>
  <c r="F10" i="11"/>
  <c r="F9" i="11"/>
  <c r="F8" i="11"/>
  <c r="F7" i="11"/>
  <c r="C10" i="11"/>
  <c r="C9" i="11"/>
  <c r="C7" i="11"/>
  <c r="C8" i="11"/>
  <c r="F39" i="10"/>
  <c r="F8" i="10"/>
  <c r="F9" i="10"/>
  <c r="F10" i="10"/>
  <c r="F7" i="10"/>
  <c r="F12" i="10" s="1"/>
  <c r="C8" i="10"/>
  <c r="C9" i="10"/>
  <c r="C10" i="10"/>
  <c r="C7" i="10"/>
  <c r="I37" i="10"/>
  <c r="I36" i="10"/>
  <c r="E28" i="14" l="1"/>
  <c r="C10" i="15"/>
  <c r="E26" i="13"/>
  <c r="C9" i="15"/>
  <c r="F9" i="15" s="1"/>
  <c r="F23" i="13"/>
  <c r="B17" i="15"/>
  <c r="H19" i="15"/>
  <c r="H20" i="15"/>
  <c r="H21" i="15"/>
  <c r="F21" i="14"/>
  <c r="F22" i="14" s="1"/>
  <c r="G36" i="14"/>
  <c r="G34" i="14"/>
  <c r="G34" i="13"/>
  <c r="B18" i="13"/>
  <c r="C16" i="13"/>
  <c r="G32" i="13"/>
  <c r="A40" i="14"/>
  <c r="F11" i="12"/>
  <c r="F12" i="11"/>
  <c r="D44" i="11" s="1"/>
  <c r="D43" i="11" s="1"/>
  <c r="D27" i="11" s="1"/>
  <c r="B44" i="11"/>
  <c r="B43" i="11" s="1"/>
  <c r="B44" i="10"/>
  <c r="B43" i="10" s="1"/>
  <c r="D39" i="10"/>
  <c r="D23" i="10" s="1"/>
  <c r="D36" i="10"/>
  <c r="D35" i="10" s="1"/>
  <c r="D19" i="10" s="1"/>
  <c r="A39" i="10"/>
  <c r="D34" i="10"/>
  <c r="D33" i="10" s="1"/>
  <c r="D17" i="10" s="1"/>
  <c r="F23" i="10"/>
  <c r="E39" i="10"/>
  <c r="E23" i="10" s="1"/>
  <c r="E36" i="10"/>
  <c r="E35" i="10" s="1"/>
  <c r="E19" i="10" s="1"/>
  <c r="C39" i="10"/>
  <c r="C23" i="10" s="1"/>
  <c r="C36" i="10"/>
  <c r="C35" i="10" s="1"/>
  <c r="C19" i="10" s="1"/>
  <c r="F34" i="10"/>
  <c r="F33" i="10" s="1"/>
  <c r="F17" i="10" s="1"/>
  <c r="B39" i="10"/>
  <c r="B23" i="10" s="1"/>
  <c r="B36" i="10"/>
  <c r="B35" i="10" s="1"/>
  <c r="E34" i="10"/>
  <c r="E33" i="10" s="1"/>
  <c r="E17" i="10" s="1"/>
  <c r="C44" i="10"/>
  <c r="C43" i="10" s="1"/>
  <c r="C27" i="10" s="1"/>
  <c r="C34" i="10"/>
  <c r="C33" i="10" s="1"/>
  <c r="C17" i="10" s="1"/>
  <c r="B34" i="10"/>
  <c r="B33" i="10" s="1"/>
  <c r="D44" i="10"/>
  <c r="D43" i="10" s="1"/>
  <c r="D27" i="10" s="1"/>
  <c r="F36" i="10"/>
  <c r="F35" i="10" s="1"/>
  <c r="F19" i="10" s="1"/>
  <c r="C33" i="9"/>
  <c r="F33" i="9"/>
  <c r="F23" i="9"/>
  <c r="G17" i="15" s="1"/>
  <c r="B39" i="9"/>
  <c r="B23" i="9" s="1"/>
  <c r="C39" i="9"/>
  <c r="C23" i="9" s="1"/>
  <c r="D39" i="9"/>
  <c r="A39" i="9"/>
  <c r="A23" i="9" s="1"/>
  <c r="D23" i="9"/>
  <c r="E23" i="9"/>
  <c r="F17" i="15" s="1"/>
  <c r="C44" i="9"/>
  <c r="D44" i="9"/>
  <c r="B44" i="9"/>
  <c r="C36" i="9"/>
  <c r="D36" i="9"/>
  <c r="E36" i="9"/>
  <c r="F36" i="9"/>
  <c r="C34" i="9"/>
  <c r="D34" i="9"/>
  <c r="E34" i="9"/>
  <c r="F34" i="9"/>
  <c r="B36" i="9"/>
  <c r="B34" i="9"/>
  <c r="F7" i="9"/>
  <c r="F8" i="9"/>
  <c r="F9" i="9"/>
  <c r="F10" i="9"/>
  <c r="F12" i="9"/>
  <c r="C10" i="9"/>
  <c r="C9" i="9"/>
  <c r="C8" i="9"/>
  <c r="C7" i="9"/>
  <c r="I37" i="9"/>
  <c r="I36" i="9"/>
  <c r="B40" i="14" l="1"/>
  <c r="B24" i="14" s="1"/>
  <c r="C18" i="15" s="1"/>
  <c r="C22" i="15" s="1"/>
  <c r="A24" i="14"/>
  <c r="D40" i="14"/>
  <c r="D24" i="14" s="1"/>
  <c r="E18" i="15" s="1"/>
  <c r="E22" i="15" s="1"/>
  <c r="E40" i="14"/>
  <c r="E24" i="14" s="1"/>
  <c r="F18" i="15" s="1"/>
  <c r="F22" i="15" s="1"/>
  <c r="C40" i="14"/>
  <c r="C24" i="14" s="1"/>
  <c r="D18" i="15" s="1"/>
  <c r="D22" i="15" s="1"/>
  <c r="F40" i="14"/>
  <c r="F24" i="14" s="1"/>
  <c r="G18" i="15" s="1"/>
  <c r="G22" i="15" s="1"/>
  <c r="F17" i="13"/>
  <c r="D2" i="15"/>
  <c r="F19" i="13"/>
  <c r="J2" i="15"/>
  <c r="H17" i="15"/>
  <c r="B33" i="12"/>
  <c r="B32" i="12" s="1"/>
  <c r="F33" i="12"/>
  <c r="F32" i="12" s="1"/>
  <c r="F16" i="12" s="1"/>
  <c r="G3" i="15" s="1"/>
  <c r="G7" i="15" s="1"/>
  <c r="E35" i="12"/>
  <c r="E34" i="12" s="1"/>
  <c r="E18" i="12" s="1"/>
  <c r="M3" i="15" s="1"/>
  <c r="M7" i="15" s="1"/>
  <c r="F35" i="12"/>
  <c r="F34" i="12" s="1"/>
  <c r="F18" i="12" s="1"/>
  <c r="N3" i="15" s="1"/>
  <c r="N7" i="15" s="1"/>
  <c r="B44" i="12"/>
  <c r="B43" i="12" s="1"/>
  <c r="C35" i="12"/>
  <c r="C34" i="12" s="1"/>
  <c r="C18" i="12" s="1"/>
  <c r="K3" i="15" s="1"/>
  <c r="K7" i="15" s="1"/>
  <c r="C44" i="12"/>
  <c r="C43" i="12" s="1"/>
  <c r="C26" i="12" s="1"/>
  <c r="D10" i="15" s="1"/>
  <c r="C33" i="12"/>
  <c r="C32" i="12" s="1"/>
  <c r="C16" i="12" s="1"/>
  <c r="D3" i="15" s="1"/>
  <c r="B35" i="12"/>
  <c r="B34" i="12" s="1"/>
  <c r="B18" i="12" s="1"/>
  <c r="J3" i="15" s="1"/>
  <c r="D33" i="12"/>
  <c r="D35" i="12"/>
  <c r="D34" i="12" s="1"/>
  <c r="D18" i="12" s="1"/>
  <c r="D44" i="12"/>
  <c r="D43" i="12" s="1"/>
  <c r="D26" i="12" s="1"/>
  <c r="E10" i="15" s="1"/>
  <c r="E33" i="12"/>
  <c r="B26" i="12"/>
  <c r="B35" i="11"/>
  <c r="B19" i="11" s="1"/>
  <c r="C33" i="11"/>
  <c r="C17" i="11" s="1"/>
  <c r="B23" i="11"/>
  <c r="D17" i="11"/>
  <c r="E35" i="11"/>
  <c r="E19" i="11" s="1"/>
  <c r="E23" i="11"/>
  <c r="C35" i="11"/>
  <c r="C19" i="11" s="1"/>
  <c r="C44" i="11"/>
  <c r="C43" i="11" s="1"/>
  <c r="C27" i="11" s="1"/>
  <c r="F33" i="11"/>
  <c r="F17" i="11" s="1"/>
  <c r="B33" i="11"/>
  <c r="B17" i="11" s="1"/>
  <c r="C23" i="11"/>
  <c r="F35" i="11"/>
  <c r="F19" i="11" s="1"/>
  <c r="D19" i="11"/>
  <c r="F23" i="11"/>
  <c r="E33" i="11"/>
  <c r="E17" i="11" s="1"/>
  <c r="D23" i="11"/>
  <c r="A23" i="11"/>
  <c r="B27" i="11"/>
  <c r="B17" i="10"/>
  <c r="F18" i="10" s="1"/>
  <c r="G33" i="10"/>
  <c r="E43" i="10"/>
  <c r="B27" i="10"/>
  <c r="E27" i="10" s="1"/>
  <c r="G39" i="10"/>
  <c r="A23" i="10"/>
  <c r="F24" i="10" s="1"/>
  <c r="G35" i="10"/>
  <c r="B19" i="10"/>
  <c r="F20" i="10" s="1"/>
  <c r="G39" i="9"/>
  <c r="F24" i="9"/>
  <c r="B43" i="9"/>
  <c r="D35" i="9"/>
  <c r="D19" i="9" s="1"/>
  <c r="D33" i="9"/>
  <c r="D17" i="9" s="1"/>
  <c r="C35" i="9"/>
  <c r="C19" i="9" s="1"/>
  <c r="F17" i="9"/>
  <c r="B35" i="9"/>
  <c r="E33" i="9"/>
  <c r="E17" i="9" s="1"/>
  <c r="F35" i="9"/>
  <c r="F19" i="9" s="1"/>
  <c r="C17" i="9"/>
  <c r="B33" i="9"/>
  <c r="D43" i="9"/>
  <c r="D27" i="9" s="1"/>
  <c r="C43" i="9"/>
  <c r="C27" i="9" s="1"/>
  <c r="E35" i="9"/>
  <c r="E19" i="9" s="1"/>
  <c r="G39" i="8"/>
  <c r="B39" i="8"/>
  <c r="C39" i="8"/>
  <c r="D39" i="8"/>
  <c r="E39" i="8"/>
  <c r="F39" i="8"/>
  <c r="A39" i="8"/>
  <c r="A37" i="2"/>
  <c r="B37" i="2"/>
  <c r="C37" i="2"/>
  <c r="D37" i="2"/>
  <c r="E37" i="2"/>
  <c r="F37" i="2"/>
  <c r="C33" i="8"/>
  <c r="F33" i="8"/>
  <c r="I36" i="8"/>
  <c r="I37" i="8"/>
  <c r="E27" i="8"/>
  <c r="C36" i="8"/>
  <c r="D36" i="8"/>
  <c r="E36" i="8"/>
  <c r="F36" i="8"/>
  <c r="C34" i="8"/>
  <c r="D34" i="8"/>
  <c r="E34" i="8"/>
  <c r="F34" i="8"/>
  <c r="B36" i="8"/>
  <c r="B34" i="8"/>
  <c r="F12" i="8"/>
  <c r="B32" i="2"/>
  <c r="C32" i="2"/>
  <c r="D32" i="2"/>
  <c r="E32" i="2"/>
  <c r="F32" i="2"/>
  <c r="B34" i="2"/>
  <c r="C34" i="2"/>
  <c r="D34" i="2"/>
  <c r="E34" i="2"/>
  <c r="F34" i="2"/>
  <c r="F10" i="8"/>
  <c r="F9" i="8"/>
  <c r="F8" i="8"/>
  <c r="C10" i="8"/>
  <c r="C9" i="8"/>
  <c r="F8" i="2"/>
  <c r="F7" i="2"/>
  <c r="F7" i="8"/>
  <c r="B54" i="1"/>
  <c r="I21" i="1"/>
  <c r="F16" i="1" s="1"/>
  <c r="G40" i="14" l="1"/>
  <c r="F25" i="14"/>
  <c r="O2" i="15"/>
  <c r="J7" i="15"/>
  <c r="H2" i="15"/>
  <c r="D7" i="15"/>
  <c r="F20" i="11"/>
  <c r="L3" i="15"/>
  <c r="L7" i="15" s="1"/>
  <c r="F10" i="15"/>
  <c r="F14" i="15" s="1"/>
  <c r="D32" i="12"/>
  <c r="D16" i="12" s="1"/>
  <c r="E3" i="15" s="1"/>
  <c r="E7" i="15" s="1"/>
  <c r="E16" i="12"/>
  <c r="F3" i="15" s="1"/>
  <c r="F7" i="15" s="1"/>
  <c r="E32" i="12"/>
  <c r="F20" i="13"/>
  <c r="G32" i="12"/>
  <c r="E43" i="12"/>
  <c r="E26" i="12"/>
  <c r="G39" i="12"/>
  <c r="B16" i="12"/>
  <c r="C3" i="15" s="1"/>
  <c r="C7" i="15" s="1"/>
  <c r="B18" i="15"/>
  <c r="G34" i="12"/>
  <c r="F19" i="12"/>
  <c r="G35" i="11"/>
  <c r="F18" i="11"/>
  <c r="F21" i="11" s="1"/>
  <c r="G33" i="11"/>
  <c r="E43" i="11"/>
  <c r="E27" i="11"/>
  <c r="G39" i="11"/>
  <c r="F24" i="11"/>
  <c r="F21" i="10"/>
  <c r="E43" i="9"/>
  <c r="B27" i="9"/>
  <c r="E27" i="9" s="1"/>
  <c r="G35" i="9"/>
  <c r="B19" i="9"/>
  <c r="F20" i="9" s="1"/>
  <c r="G33" i="9"/>
  <c r="B17" i="9"/>
  <c r="F18" i="9" s="1"/>
  <c r="B44" i="8"/>
  <c r="B43" i="8" s="1"/>
  <c r="D33" i="8"/>
  <c r="D17" i="8" s="1"/>
  <c r="C17" i="8"/>
  <c r="B33" i="8"/>
  <c r="F35" i="8"/>
  <c r="F19" i="8" s="1"/>
  <c r="D35" i="8"/>
  <c r="D19" i="8" s="1"/>
  <c r="E33" i="8"/>
  <c r="E17" i="8" s="1"/>
  <c r="E35" i="8"/>
  <c r="E19" i="8" s="1"/>
  <c r="D44" i="8"/>
  <c r="D43" i="8" s="1"/>
  <c r="D27" i="8" s="1"/>
  <c r="C35" i="8"/>
  <c r="C19" i="8" s="1"/>
  <c r="F17" i="8"/>
  <c r="C44" i="8"/>
  <c r="C43" i="8" s="1"/>
  <c r="C27" i="8" s="1"/>
  <c r="B35" i="8"/>
  <c r="B18" i="1"/>
  <c r="F19" i="1"/>
  <c r="C18" i="1"/>
  <c r="E20" i="1"/>
  <c r="G18" i="1"/>
  <c r="D17" i="1"/>
  <c r="B16" i="1"/>
  <c r="D20" i="1"/>
  <c r="F18" i="1"/>
  <c r="C17" i="1"/>
  <c r="B20" i="1"/>
  <c r="C20" i="1"/>
  <c r="E18" i="1"/>
  <c r="G16" i="1"/>
  <c r="B19" i="1"/>
  <c r="G19" i="1"/>
  <c r="D18" i="1"/>
  <c r="E16" i="1"/>
  <c r="D16" i="1"/>
  <c r="B17" i="1"/>
  <c r="E19" i="1"/>
  <c r="G17" i="1"/>
  <c r="C16" i="1"/>
  <c r="G20" i="1"/>
  <c r="D19" i="1"/>
  <c r="F17" i="1"/>
  <c r="F20" i="1"/>
  <c r="C19" i="1"/>
  <c r="E17" i="1"/>
  <c r="F10" i="2"/>
  <c r="D14" i="15" l="1"/>
  <c r="E14" i="15"/>
  <c r="C14" i="15"/>
  <c r="O3" i="15"/>
  <c r="O7" i="15" s="1"/>
  <c r="F23" i="12"/>
  <c r="H3" i="15"/>
  <c r="H7" i="15" s="1"/>
  <c r="F17" i="12"/>
  <c r="F20" i="12" s="1"/>
  <c r="H18" i="15"/>
  <c r="B22" i="15"/>
  <c r="H22" i="15" s="1"/>
  <c r="F21" i="9"/>
  <c r="E23" i="8"/>
  <c r="E21" i="2"/>
  <c r="C21" i="2"/>
  <c r="C23" i="8"/>
  <c r="B21" i="2"/>
  <c r="B23" i="8"/>
  <c r="F23" i="8"/>
  <c r="F21" i="2"/>
  <c r="A23" i="8"/>
  <c r="F24" i="8" s="1"/>
  <c r="D23" i="8"/>
  <c r="D21" i="2"/>
  <c r="D42" i="2"/>
  <c r="D41" i="2" s="1"/>
  <c r="D25" i="2" s="1"/>
  <c r="C31" i="2"/>
  <c r="C15" i="2" s="1"/>
  <c r="E31" i="2"/>
  <c r="E15" i="2" s="1"/>
  <c r="F31" i="2"/>
  <c r="F15" i="2" s="1"/>
  <c r="B42" i="2"/>
  <c r="B41" i="2" s="1"/>
  <c r="D31" i="2"/>
  <c r="D15" i="2" s="1"/>
  <c r="C33" i="2"/>
  <c r="C17" i="2" s="1"/>
  <c r="C42" i="2"/>
  <c r="C41" i="2" s="1"/>
  <c r="C25" i="2" s="1"/>
  <c r="B33" i="2"/>
  <c r="D33" i="2"/>
  <c r="D17" i="2" s="1"/>
  <c r="B31" i="2"/>
  <c r="E33" i="2"/>
  <c r="E17" i="2" s="1"/>
  <c r="F33" i="2"/>
  <c r="F17" i="2" s="1"/>
  <c r="G35" i="8"/>
  <c r="B19" i="8"/>
  <c r="F20" i="8" s="1"/>
  <c r="E43" i="8"/>
  <c r="B27" i="8"/>
  <c r="G33" i="8"/>
  <c r="B17" i="8"/>
  <c r="F18" i="8" s="1"/>
  <c r="F21" i="8" s="1"/>
  <c r="H18" i="1"/>
  <c r="H16" i="1"/>
  <c r="F21" i="1"/>
  <c r="D21" i="1"/>
  <c r="B21" i="1"/>
  <c r="H17" i="1"/>
  <c r="E21" i="1"/>
  <c r="H20" i="1"/>
  <c r="H19" i="1"/>
  <c r="G21" i="1"/>
  <c r="C21" i="1"/>
  <c r="I9" i="15" l="1"/>
  <c r="A21" i="2"/>
  <c r="F22" i="2" s="1"/>
  <c r="G37" i="2"/>
  <c r="H21" i="1"/>
  <c r="G33" i="2"/>
  <c r="B17" i="2"/>
  <c r="F18" i="2" s="1"/>
  <c r="B25" i="2"/>
  <c r="E41" i="2"/>
  <c r="E25" i="2" s="1"/>
  <c r="B15" i="2"/>
  <c r="F16" i="2" s="1"/>
  <c r="G31" i="2"/>
  <c r="F19" i="2" l="1"/>
  <c r="G34" i="2"/>
</calcChain>
</file>

<file path=xl/sharedStrings.xml><?xml version="1.0" encoding="utf-8"?>
<sst xmlns="http://schemas.openxmlformats.org/spreadsheetml/2006/main" count="804" uniqueCount="97">
  <si>
    <t>Homens</t>
  </si>
  <si>
    <t>Mulheres</t>
  </si>
  <si>
    <t>Nº de quest</t>
  </si>
  <si>
    <t>Total</t>
  </si>
  <si>
    <t>Checagem</t>
  </si>
  <si>
    <t>Pesquisador:</t>
  </si>
  <si>
    <t>Questionários por sexo e grupos de idade</t>
  </si>
  <si>
    <t>De 16 a 24 Anos</t>
  </si>
  <si>
    <t>Devolver esta folha juntamente com os quest. separados por pesquisador</t>
  </si>
  <si>
    <t>Data:       /       /</t>
  </si>
  <si>
    <t>Questionários por instrução</t>
  </si>
  <si>
    <t>Até 1. Grau</t>
  </si>
  <si>
    <t>Até 2. Grau</t>
  </si>
  <si>
    <t>Superior</t>
  </si>
  <si>
    <t>Quantidade</t>
  </si>
  <si>
    <r>
      <t>N</t>
    </r>
    <r>
      <rPr>
        <u/>
        <vertAlign val="superscript"/>
        <sz val="12"/>
        <rFont val="Arial"/>
        <family val="2"/>
      </rPr>
      <t>o</t>
    </r>
    <r>
      <rPr>
        <sz val="12"/>
        <rFont val="Arial"/>
        <family val="2"/>
      </rPr>
      <t xml:space="preserve"> quest</t>
    </r>
  </si>
  <si>
    <t>Sexo x Idade</t>
  </si>
  <si>
    <t>Instrução (AE)</t>
  </si>
  <si>
    <t>Município</t>
  </si>
  <si>
    <t>Cód. Munic.</t>
  </si>
  <si>
    <t>Cód. Bairro ou distrito</t>
  </si>
  <si>
    <t>Município - Bairro ou distrito</t>
  </si>
  <si>
    <t>Questionários por município, distrito ou bairro</t>
  </si>
  <si>
    <t>Arcoverde</t>
  </si>
  <si>
    <t>Petrolina - Centro</t>
  </si>
  <si>
    <t>Petrolina - Areia Branca</t>
  </si>
  <si>
    <t>De 25 a 34 Anos</t>
  </si>
  <si>
    <t>De 35 a 44 Anos</t>
  </si>
  <si>
    <t>De 45 a 59 anos</t>
  </si>
  <si>
    <t>60 anos ou mais</t>
  </si>
  <si>
    <t>Questionários por renda domiciliar</t>
  </si>
  <si>
    <t>Até 1</t>
  </si>
  <si>
    <t>1 a 2</t>
  </si>
  <si>
    <t>2 a 5</t>
  </si>
  <si>
    <t xml:space="preserve">5 a 10 </t>
  </si>
  <si>
    <t>10 a 15</t>
  </si>
  <si>
    <t>15+</t>
  </si>
  <si>
    <t>Até 1 S.M</t>
  </si>
  <si>
    <t>De 1 a 2 S.M.</t>
  </si>
  <si>
    <t>De 2 a 5 S.M.</t>
  </si>
  <si>
    <t>De 5 a 10 S.M.</t>
  </si>
  <si>
    <t>De 10 a 15 S.M.</t>
  </si>
  <si>
    <t>Agreste</t>
  </si>
  <si>
    <t>Mata</t>
  </si>
  <si>
    <t>RMR</t>
  </si>
  <si>
    <t>São Francisco</t>
  </si>
  <si>
    <t>Sertão</t>
  </si>
  <si>
    <t>São francisco</t>
  </si>
  <si>
    <t>Masculino</t>
  </si>
  <si>
    <t>Feminino</t>
  </si>
  <si>
    <t>16 A 24 ANOS</t>
  </si>
  <si>
    <t>25 A 34 ANOS</t>
  </si>
  <si>
    <t>35 A 44 ANOS</t>
  </si>
  <si>
    <t>45 A 59 ANOS</t>
  </si>
  <si>
    <t>60 ANOS +</t>
  </si>
  <si>
    <t>Ate Fundamental</t>
  </si>
  <si>
    <t>Até Medio Completo</t>
  </si>
  <si>
    <t>Até Superior</t>
  </si>
  <si>
    <t>Vitória de Santo Antão - Livramento</t>
  </si>
  <si>
    <t>Vitória de Santo Antão - Maues</t>
  </si>
  <si>
    <t>Vitória de Santo Antão - Bela Vista</t>
  </si>
  <si>
    <t>Vitória de Santo Antão - Cajá</t>
  </si>
  <si>
    <t>Vitória de Santo Antão - Lídia Queiroz</t>
  </si>
  <si>
    <t>Caruaru - Vassoural</t>
  </si>
  <si>
    <t>Caruaru - Maurício de Nassau</t>
  </si>
  <si>
    <t>Caruaru - Salgado</t>
  </si>
  <si>
    <t>Caruaru - Boa Vista</t>
  </si>
  <si>
    <t>Garanhuns</t>
  </si>
  <si>
    <t>Gravatá</t>
  </si>
  <si>
    <t>Belo Jardim</t>
  </si>
  <si>
    <t>Goiana</t>
  </si>
  <si>
    <t>Serra Talhada</t>
  </si>
  <si>
    <t>Santa Cruz Do Capibaribe</t>
  </si>
  <si>
    <t>Escada</t>
  </si>
  <si>
    <t>Bezerros</t>
  </si>
  <si>
    <t>Timbaúba</t>
  </si>
  <si>
    <t>Palmares</t>
  </si>
  <si>
    <t>Salgueiro</t>
  </si>
  <si>
    <t>Brejo Da Madre De Deus</t>
  </si>
  <si>
    <t>Barreiros</t>
  </si>
  <si>
    <t>Aliança</t>
  </si>
  <si>
    <t>Lajedo</t>
  </si>
  <si>
    <t>Sertânia</t>
  </si>
  <si>
    <t>São José Da Coroa Grande</t>
  </si>
  <si>
    <t>Renda</t>
  </si>
  <si>
    <t>16 - 24</t>
  </si>
  <si>
    <t>25-34</t>
  </si>
  <si>
    <t>35 - 44</t>
  </si>
  <si>
    <t>45 - 59</t>
  </si>
  <si>
    <t>60+</t>
  </si>
  <si>
    <t>Regiao</t>
  </si>
  <si>
    <t>valor</t>
  </si>
  <si>
    <t>masculino</t>
  </si>
  <si>
    <t>feminino</t>
  </si>
  <si>
    <t>estrato 1</t>
  </si>
  <si>
    <t>estrato 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</si>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</sst>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Arial MT"/>
    </font>
    <font>
      <sz val="12"/>
      <name val="Arial"/>
      <family val="2"/>
    </font>
    <font>
      <b/>
      <sz val="12"/>
      <name val="Arial"/>
      <family val="2"/>
    </font>
    <font>
      <u/>
      <vertAlign val="superscript"/>
      <sz val="12"/>
      <name val="Arial"/>
      <family val="2"/>
    </font>
    <font>
      <b/>
      <sz val="12"/>
      <name val="Arial MT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 vertical="center" wrapText="1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1" fillId="0" borderId="2" xfId="0" applyFont="1" applyBorder="1" applyAlignment="1"/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 vertical="center" wrapText="1"/>
    </xf>
    <xf numFmtId="0" fontId="2" fillId="0" borderId="3" xfId="0" applyFont="1" applyBorder="1" applyAlignment="1">
      <alignment horizontal="centerContinuous" vertical="center" wrapText="1"/>
    </xf>
    <xf numFmtId="0" fontId="1" fillId="0" borderId="7" xfId="0" applyFont="1" applyBorder="1"/>
    <xf numFmtId="0" fontId="1" fillId="0" borderId="3" xfId="0" applyFont="1" applyBorder="1"/>
    <xf numFmtId="0" fontId="2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right" wrapText="1"/>
    </xf>
    <xf numFmtId="0" fontId="1" fillId="0" borderId="2" xfId="0" applyFont="1" applyBorder="1" applyAlignment="1">
      <alignment horizontal="left"/>
    </xf>
    <xf numFmtId="0" fontId="1" fillId="0" borderId="0" xfId="0" applyFont="1" applyFill="1"/>
    <xf numFmtId="0" fontId="1" fillId="0" borderId="0" xfId="0" applyFont="1" applyBorder="1" applyAlignment="1">
      <alignment horizontal="center" vertical="center" wrapText="1"/>
    </xf>
    <xf numFmtId="0" fontId="0" fillId="0" borderId="6" xfId="0" applyBorder="1"/>
    <xf numFmtId="0" fontId="4" fillId="0" borderId="6" xfId="0" applyFont="1" applyBorder="1"/>
    <xf numFmtId="0" fontId="0" fillId="0" borderId="6" xfId="0" applyBorder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0" xfId="0" applyFont="1" applyBorder="1"/>
    <xf numFmtId="0" fontId="1" fillId="0" borderId="0" xfId="0" applyFont="1" applyBorder="1" applyAlignment="1">
      <alignment horizontal="centerContinuous"/>
    </xf>
    <xf numFmtId="0" fontId="1" fillId="0" borderId="0" xfId="0" applyFont="1" applyBorder="1"/>
    <xf numFmtId="0" fontId="1" fillId="0" borderId="0" xfId="0" applyFont="1" applyBorder="1" applyAlignment="1">
      <alignment horizontal="center" wrapText="1"/>
    </xf>
    <xf numFmtId="0" fontId="2" fillId="2" borderId="0" xfId="0" applyFont="1" applyFill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/>
    <xf numFmtId="0" fontId="1" fillId="0" borderId="0" xfId="0" applyFont="1" applyAlignment="1">
      <alignment horizontal="center"/>
    </xf>
    <xf numFmtId="0" fontId="1" fillId="0" borderId="9" xfId="0" applyFont="1" applyBorder="1"/>
    <xf numFmtId="0" fontId="4" fillId="2" borderId="0" xfId="0" applyFont="1" applyFill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6" borderId="0" xfId="0" applyFill="1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sq/Downloads/Rotas%20-%20Amostra%20-%20T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stra"/>
      <sheetName val="Recife 1"/>
      <sheetName val="Recife 2"/>
      <sheetName val="Recife 3"/>
      <sheetName val="Recife 4"/>
      <sheetName val="Olinda 1"/>
      <sheetName val="Olinda 2"/>
      <sheetName val="Jaboatao 1"/>
      <sheetName val="Jaboatao 2"/>
      <sheetName val="Camaragibe"/>
      <sheetName val="Checagem"/>
    </sheetNames>
    <sheetDataSet>
      <sheetData sheetId="0">
        <row r="2">
          <cell r="D2">
            <v>8.6974833907597415E-2</v>
          </cell>
          <cell r="E2">
            <v>0.10689105004663914</v>
          </cell>
          <cell r="F2">
            <v>9.5739301555272119E-2</v>
          </cell>
          <cell r="G2">
            <v>9.8955854638213617E-2</v>
          </cell>
          <cell r="H2">
            <v>7.8680921741447904E-2</v>
          </cell>
          <cell r="J2">
            <v>9.2484675715291911E-2</v>
          </cell>
          <cell r="K2">
            <v>0.11781495688260266</v>
          </cell>
          <cell r="L2">
            <v>0.10635089280615255</v>
          </cell>
          <cell r="M2">
            <v>0.11813500599645924</v>
          </cell>
          <cell r="N2">
            <v>9.7972506710323426E-2</v>
          </cell>
        </row>
        <row r="3">
          <cell r="D3">
            <v>8.8795279741804317E-2</v>
          </cell>
          <cell r="E3">
            <v>0.1096942292170681</v>
          </cell>
          <cell r="F3">
            <v>0.10191026500415137</v>
          </cell>
          <cell r="G3">
            <v>0.10488936500236246</v>
          </cell>
          <cell r="H3">
            <v>6.7755320234834313E-2</v>
          </cell>
        </row>
        <row r="11">
          <cell r="D11">
            <v>0.62318840579710144</v>
          </cell>
          <cell r="E11">
            <v>0.30434782608695654</v>
          </cell>
          <cell r="F11">
            <v>7.2463768115942032E-2</v>
          </cell>
        </row>
        <row r="28">
          <cell r="B28" t="str">
            <v>Coelhos</v>
          </cell>
        </row>
        <row r="30">
          <cell r="B30" t="str">
            <v>São José</v>
          </cell>
        </row>
        <row r="44">
          <cell r="B44" t="str">
            <v>Fundão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848A-1CFD-4961-963A-DD6A948950B8}">
  <dimension ref="A1:D96"/>
  <sheetViews>
    <sheetView tabSelected="1" workbookViewId="0">
      <selection activeCell="B19" sqref="B19"/>
    </sheetView>
  </sheetViews>
  <sheetFormatPr defaultRowHeight="15"/>
  <cols>
    <col min="1" max="1" width="12.33203125" bestFit="1" customWidth="1"/>
    <col min="2" max="2" width="17.21875" bestFit="1" customWidth="1"/>
    <col min="3" max="3" width="7.77734375" bestFit="1" customWidth="1"/>
  </cols>
  <sheetData>
    <row r="1" spans="1:4">
      <c r="A1" t="s">
        <v>90</v>
      </c>
      <c r="B1" t="s">
        <v>94</v>
      </c>
      <c r="C1" t="s">
        <v>95</v>
      </c>
      <c r="D1" t="s">
        <v>91</v>
      </c>
    </row>
    <row r="2" spans="1:4">
      <c r="A2" s="74" t="s">
        <v>42</v>
      </c>
      <c r="B2" t="s">
        <v>92</v>
      </c>
      <c r="C2" s="74" t="s">
        <v>85</v>
      </c>
      <c r="D2" s="74">
        <v>12</v>
      </c>
    </row>
    <row r="3" spans="1:4">
      <c r="A3" s="74" t="s">
        <v>42</v>
      </c>
      <c r="B3" s="74" t="s">
        <v>92</v>
      </c>
      <c r="C3" s="74" t="s">
        <v>86</v>
      </c>
      <c r="D3" s="74">
        <v>15</v>
      </c>
    </row>
    <row r="4" spans="1:4">
      <c r="A4" s="74" t="s">
        <v>42</v>
      </c>
      <c r="B4" s="74" t="s">
        <v>92</v>
      </c>
      <c r="C4" s="74" t="s">
        <v>87</v>
      </c>
      <c r="D4" s="74">
        <v>15</v>
      </c>
    </row>
    <row r="5" spans="1:4">
      <c r="A5" s="74" t="s">
        <v>42</v>
      </c>
      <c r="B5" s="74" t="s">
        <v>92</v>
      </c>
      <c r="C5" s="74" t="s">
        <v>88</v>
      </c>
      <c r="D5" s="74">
        <v>15</v>
      </c>
    </row>
    <row r="6" spans="1:4">
      <c r="A6" s="74" t="s">
        <v>42</v>
      </c>
      <c r="B6" s="74" t="s">
        <v>92</v>
      </c>
      <c r="C6" s="74" t="s">
        <v>89</v>
      </c>
      <c r="D6" s="74">
        <v>12</v>
      </c>
    </row>
    <row r="7" spans="1:4">
      <c r="A7" s="74" t="s">
        <v>42</v>
      </c>
      <c r="B7" t="s">
        <v>93</v>
      </c>
      <c r="C7" s="74" t="s">
        <v>85</v>
      </c>
      <c r="D7" s="74">
        <v>15</v>
      </c>
    </row>
    <row r="8" spans="1:4" s="74" customFormat="1">
      <c r="A8" s="74" t="s">
        <v>42</v>
      </c>
      <c r="B8" s="74" t="s">
        <v>93</v>
      </c>
      <c r="C8" s="74" t="s">
        <v>86</v>
      </c>
      <c r="D8" s="74">
        <v>18</v>
      </c>
    </row>
    <row r="9" spans="1:4" s="74" customFormat="1">
      <c r="A9" s="74" t="s">
        <v>42</v>
      </c>
      <c r="B9" s="74" t="s">
        <v>93</v>
      </c>
      <c r="C9" s="74" t="s">
        <v>87</v>
      </c>
      <c r="D9" s="74">
        <v>15</v>
      </c>
    </row>
    <row r="10" spans="1:4" s="74" customFormat="1">
      <c r="A10" s="74" t="s">
        <v>42</v>
      </c>
      <c r="B10" s="74" t="s">
        <v>93</v>
      </c>
      <c r="C10" s="74" t="s">
        <v>88</v>
      </c>
      <c r="D10" s="74">
        <v>18</v>
      </c>
    </row>
    <row r="11" spans="1:4" s="74" customFormat="1">
      <c r="A11" s="74" t="s">
        <v>42</v>
      </c>
      <c r="B11" s="74" t="s">
        <v>93</v>
      </c>
      <c r="C11" s="74" t="s">
        <v>89</v>
      </c>
      <c r="D11" s="74">
        <v>15</v>
      </c>
    </row>
    <row r="12" spans="1:4" s="74" customFormat="1">
      <c r="A12" s="74" t="s">
        <v>43</v>
      </c>
      <c r="B12" s="74" t="s">
        <v>92</v>
      </c>
      <c r="C12" s="74" t="s">
        <v>85</v>
      </c>
      <c r="D12" s="74">
        <v>8</v>
      </c>
    </row>
    <row r="13" spans="1:4" s="74" customFormat="1">
      <c r="A13" s="74" t="s">
        <v>43</v>
      </c>
      <c r="B13" s="74" t="s">
        <v>92</v>
      </c>
      <c r="C13" s="74" t="s">
        <v>86</v>
      </c>
      <c r="D13" s="74">
        <v>10</v>
      </c>
    </row>
    <row r="14" spans="1:4" s="74" customFormat="1">
      <c r="A14" s="74" t="s">
        <v>43</v>
      </c>
      <c r="B14" s="74" t="s">
        <v>92</v>
      </c>
      <c r="C14" s="74" t="s">
        <v>87</v>
      </c>
      <c r="D14" s="74">
        <v>9</v>
      </c>
    </row>
    <row r="15" spans="1:4" s="74" customFormat="1">
      <c r="A15" s="74" t="s">
        <v>43</v>
      </c>
      <c r="B15" s="74" t="s">
        <v>92</v>
      </c>
      <c r="C15" s="74" t="s">
        <v>88</v>
      </c>
      <c r="D15" s="74">
        <v>10</v>
      </c>
    </row>
    <row r="16" spans="1:4">
      <c r="A16" s="74" t="s">
        <v>43</v>
      </c>
      <c r="B16" s="74" t="s">
        <v>92</v>
      </c>
      <c r="C16" s="74" t="s">
        <v>89</v>
      </c>
      <c r="D16" s="74">
        <v>6</v>
      </c>
    </row>
    <row r="17" spans="1:4">
      <c r="A17" s="74" t="s">
        <v>43</v>
      </c>
      <c r="B17" s="74" t="s">
        <v>93</v>
      </c>
      <c r="C17" s="74" t="s">
        <v>85</v>
      </c>
      <c r="D17" s="74">
        <v>8</v>
      </c>
    </row>
    <row r="18" spans="1:4">
      <c r="A18" s="74" t="s">
        <v>43</v>
      </c>
      <c r="B18" s="74" t="s">
        <v>93</v>
      </c>
      <c r="C18" s="74" t="s">
        <v>86</v>
      </c>
      <c r="D18" s="74">
        <v>11</v>
      </c>
    </row>
    <row r="19" spans="1:4">
      <c r="A19" s="74" t="s">
        <v>43</v>
      </c>
      <c r="B19" s="74" t="s">
        <v>93</v>
      </c>
      <c r="C19" s="74" t="s">
        <v>87</v>
      </c>
      <c r="D19" s="74">
        <v>10</v>
      </c>
    </row>
    <row r="20" spans="1:4">
      <c r="A20" s="74" t="s">
        <v>43</v>
      </c>
      <c r="B20" s="74" t="s">
        <v>93</v>
      </c>
      <c r="C20" s="74" t="s">
        <v>88</v>
      </c>
      <c r="D20" s="74">
        <v>11</v>
      </c>
    </row>
    <row r="21" spans="1:4">
      <c r="A21" s="74" t="s">
        <v>43</v>
      </c>
      <c r="B21" s="74" t="s">
        <v>93</v>
      </c>
      <c r="C21" s="74" t="s">
        <v>89</v>
      </c>
      <c r="D21" s="74">
        <v>7</v>
      </c>
    </row>
    <row r="22" spans="1:4">
      <c r="A22" s="74" t="s">
        <v>44</v>
      </c>
      <c r="B22" s="74" t="s">
        <v>92</v>
      </c>
      <c r="C22" s="74" t="s">
        <v>85</v>
      </c>
      <c r="D22" s="74">
        <v>18</v>
      </c>
    </row>
    <row r="23" spans="1:4">
      <c r="A23" s="74" t="s">
        <v>44</v>
      </c>
      <c r="B23" s="74" t="s">
        <v>92</v>
      </c>
      <c r="C23" s="74" t="s">
        <v>86</v>
      </c>
      <c r="D23" s="74">
        <v>25</v>
      </c>
    </row>
    <row r="24" spans="1:4">
      <c r="A24" s="74" t="s">
        <v>44</v>
      </c>
      <c r="B24" s="74" t="s">
        <v>92</v>
      </c>
      <c r="C24" s="74" t="s">
        <v>87</v>
      </c>
      <c r="D24" s="74">
        <v>25</v>
      </c>
    </row>
    <row r="25" spans="1:4">
      <c r="A25" s="74" t="s">
        <v>44</v>
      </c>
      <c r="B25" s="74" t="s">
        <v>92</v>
      </c>
      <c r="C25" s="74" t="s">
        <v>88</v>
      </c>
      <c r="D25" s="74">
        <v>29</v>
      </c>
    </row>
    <row r="26" spans="1:4">
      <c r="A26" s="74" t="s">
        <v>44</v>
      </c>
      <c r="B26" s="74" t="s">
        <v>92</v>
      </c>
      <c r="C26" s="74" t="s">
        <v>89</v>
      </c>
      <c r="D26" s="74">
        <v>16</v>
      </c>
    </row>
    <row r="27" spans="1:4">
      <c r="A27" s="74" t="s">
        <v>44</v>
      </c>
      <c r="B27" s="74" t="s">
        <v>93</v>
      </c>
      <c r="C27" s="74" t="s">
        <v>85</v>
      </c>
      <c r="D27" s="74">
        <v>20</v>
      </c>
    </row>
    <row r="28" spans="1:4">
      <c r="A28" s="74" t="s">
        <v>44</v>
      </c>
      <c r="B28" s="74" t="s">
        <v>93</v>
      </c>
      <c r="C28" s="74" t="s">
        <v>86</v>
      </c>
      <c r="D28" s="74">
        <v>28</v>
      </c>
    </row>
    <row r="29" spans="1:4">
      <c r="A29" s="74" t="s">
        <v>44</v>
      </c>
      <c r="B29" s="74" t="s">
        <v>93</v>
      </c>
      <c r="C29" s="74" t="s">
        <v>87</v>
      </c>
      <c r="D29" s="74">
        <v>30</v>
      </c>
    </row>
    <row r="30" spans="1:4">
      <c r="A30" s="74" t="s">
        <v>44</v>
      </c>
      <c r="B30" s="74" t="s">
        <v>93</v>
      </c>
      <c r="C30" s="74" t="s">
        <v>88</v>
      </c>
      <c r="D30" s="74">
        <v>36</v>
      </c>
    </row>
    <row r="31" spans="1:4">
      <c r="A31" s="74" t="s">
        <v>44</v>
      </c>
      <c r="B31" s="74" t="s">
        <v>93</v>
      </c>
      <c r="C31" s="74" t="s">
        <v>89</v>
      </c>
      <c r="D31" s="74">
        <v>23</v>
      </c>
    </row>
    <row r="32" spans="1:4">
      <c r="A32" s="74" t="s">
        <v>47</v>
      </c>
      <c r="B32" s="74" t="s">
        <v>92</v>
      </c>
      <c r="C32" s="74" t="s">
        <v>85</v>
      </c>
      <c r="D32" s="74">
        <v>4</v>
      </c>
    </row>
    <row r="33" spans="1:4">
      <c r="A33" s="74" t="s">
        <v>47</v>
      </c>
      <c r="B33" s="74" t="s">
        <v>92</v>
      </c>
      <c r="C33" s="74" t="s">
        <v>86</v>
      </c>
      <c r="D33" s="74">
        <v>4</v>
      </c>
    </row>
    <row r="34" spans="1:4">
      <c r="A34" s="74" t="s">
        <v>47</v>
      </c>
      <c r="B34" s="74" t="s">
        <v>92</v>
      </c>
      <c r="C34" s="74" t="s">
        <v>87</v>
      </c>
      <c r="D34" s="74">
        <v>4</v>
      </c>
    </row>
    <row r="35" spans="1:4">
      <c r="A35" s="74" t="s">
        <v>47</v>
      </c>
      <c r="B35" s="74" t="s">
        <v>92</v>
      </c>
      <c r="C35" s="74" t="s">
        <v>88</v>
      </c>
      <c r="D35" s="74">
        <v>4</v>
      </c>
    </row>
    <row r="36" spans="1:4">
      <c r="A36" s="74" t="s">
        <v>47</v>
      </c>
      <c r="B36" s="74" t="s">
        <v>92</v>
      </c>
      <c r="C36" s="74" t="s">
        <v>89</v>
      </c>
      <c r="D36" s="74">
        <v>3</v>
      </c>
    </row>
    <row r="37" spans="1:4">
      <c r="A37" s="74" t="s">
        <v>47</v>
      </c>
      <c r="B37" s="74" t="s">
        <v>93</v>
      </c>
      <c r="C37" s="74" t="s">
        <v>85</v>
      </c>
      <c r="D37" s="74">
        <v>4</v>
      </c>
    </row>
    <row r="38" spans="1:4">
      <c r="A38" s="74" t="s">
        <v>47</v>
      </c>
      <c r="B38" s="74" t="s">
        <v>93</v>
      </c>
      <c r="C38" s="74" t="s">
        <v>86</v>
      </c>
      <c r="D38" s="74">
        <v>5</v>
      </c>
    </row>
    <row r="39" spans="1:4">
      <c r="A39" s="74" t="s">
        <v>47</v>
      </c>
      <c r="B39" s="74" t="s">
        <v>93</v>
      </c>
      <c r="C39" s="74" t="s">
        <v>87</v>
      </c>
      <c r="D39" s="74">
        <v>4</v>
      </c>
    </row>
    <row r="40" spans="1:4">
      <c r="A40" s="74" t="s">
        <v>47</v>
      </c>
      <c r="B40" s="74" t="s">
        <v>93</v>
      </c>
      <c r="C40" s="74" t="s">
        <v>88</v>
      </c>
      <c r="D40" s="74">
        <v>5</v>
      </c>
    </row>
    <row r="41" spans="1:4">
      <c r="A41" s="74" t="s">
        <v>47</v>
      </c>
      <c r="B41" s="74" t="s">
        <v>93</v>
      </c>
      <c r="C41" s="74" t="s">
        <v>89</v>
      </c>
      <c r="D41" s="74">
        <v>3</v>
      </c>
    </row>
    <row r="42" spans="1:4">
      <c r="A42" s="74" t="s">
        <v>46</v>
      </c>
      <c r="B42" s="74" t="s">
        <v>92</v>
      </c>
      <c r="C42" s="74" t="s">
        <v>85</v>
      </c>
      <c r="D42" s="74">
        <v>7</v>
      </c>
    </row>
    <row r="43" spans="1:4">
      <c r="A43" s="74" t="s">
        <v>46</v>
      </c>
      <c r="B43" s="74" t="s">
        <v>92</v>
      </c>
      <c r="C43" s="74" t="s">
        <v>86</v>
      </c>
      <c r="D43" s="74">
        <v>7</v>
      </c>
    </row>
    <row r="44" spans="1:4">
      <c r="A44" s="74" t="s">
        <v>46</v>
      </c>
      <c r="B44" s="74" t="s">
        <v>92</v>
      </c>
      <c r="C44" s="74" t="s">
        <v>87</v>
      </c>
      <c r="D44" s="74">
        <v>7</v>
      </c>
    </row>
    <row r="45" spans="1:4">
      <c r="A45" s="74" t="s">
        <v>46</v>
      </c>
      <c r="B45" s="74" t="s">
        <v>92</v>
      </c>
      <c r="C45" s="74" t="s">
        <v>88</v>
      </c>
      <c r="D45" s="74">
        <v>7</v>
      </c>
    </row>
    <row r="46" spans="1:4">
      <c r="A46" s="74" t="s">
        <v>46</v>
      </c>
      <c r="B46" s="74" t="s">
        <v>92</v>
      </c>
      <c r="C46" s="74" t="s">
        <v>89</v>
      </c>
      <c r="D46" s="74">
        <v>5</v>
      </c>
    </row>
    <row r="47" spans="1:4">
      <c r="A47" s="74" t="s">
        <v>46</v>
      </c>
      <c r="B47" s="74" t="s">
        <v>93</v>
      </c>
      <c r="C47" s="74" t="s">
        <v>85</v>
      </c>
      <c r="D47" s="74">
        <v>7</v>
      </c>
    </row>
    <row r="48" spans="1:4">
      <c r="A48" s="74" t="s">
        <v>46</v>
      </c>
      <c r="B48" s="74" t="s">
        <v>93</v>
      </c>
      <c r="C48" s="74" t="s">
        <v>86</v>
      </c>
      <c r="D48" s="74">
        <v>8</v>
      </c>
    </row>
    <row r="49" spans="1:4">
      <c r="A49" s="74" t="s">
        <v>46</v>
      </c>
      <c r="B49" s="74" t="s">
        <v>93</v>
      </c>
      <c r="C49" s="74" t="s">
        <v>87</v>
      </c>
      <c r="D49" s="74">
        <v>7</v>
      </c>
    </row>
    <row r="50" spans="1:4">
      <c r="A50" s="74" t="s">
        <v>46</v>
      </c>
      <c r="B50" s="74" t="s">
        <v>93</v>
      </c>
      <c r="C50" s="74" t="s">
        <v>88</v>
      </c>
      <c r="D50" s="74">
        <v>8</v>
      </c>
    </row>
    <row r="51" spans="1:4">
      <c r="A51" s="74" t="s">
        <v>46</v>
      </c>
      <c r="B51" s="74" t="s">
        <v>93</v>
      </c>
      <c r="C51" s="74" t="s">
        <v>89</v>
      </c>
      <c r="D51" s="74">
        <v>7</v>
      </c>
    </row>
    <row r="52" spans="1:4">
      <c r="A52" s="74" t="s">
        <v>42</v>
      </c>
      <c r="B52" s="74" t="s">
        <v>55</v>
      </c>
      <c r="C52" t="s">
        <v>96</v>
      </c>
      <c r="D52" s="74">
        <v>97</v>
      </c>
    </row>
    <row r="53" spans="1:4">
      <c r="A53" s="74" t="s">
        <v>42</v>
      </c>
      <c r="B53" s="74" t="s">
        <v>56</v>
      </c>
      <c r="C53" s="74" t="s">
        <v>96</v>
      </c>
      <c r="D53" s="74">
        <v>43</v>
      </c>
    </row>
    <row r="54" spans="1:4">
      <c r="A54" s="74" t="s">
        <v>42</v>
      </c>
      <c r="B54" s="74" t="s">
        <v>57</v>
      </c>
      <c r="C54" s="74" t="s">
        <v>96</v>
      </c>
      <c r="D54" s="74">
        <v>10</v>
      </c>
    </row>
    <row r="55" spans="1:4">
      <c r="A55" s="74" t="s">
        <v>43</v>
      </c>
      <c r="B55" s="74" t="s">
        <v>55</v>
      </c>
      <c r="C55" s="74" t="s">
        <v>96</v>
      </c>
      <c r="D55" s="74">
        <v>57</v>
      </c>
    </row>
    <row r="56" spans="1:4">
      <c r="A56" s="74" t="s">
        <v>43</v>
      </c>
      <c r="B56" s="74" t="s">
        <v>56</v>
      </c>
      <c r="C56" s="74" t="s">
        <v>96</v>
      </c>
      <c r="D56" s="74">
        <v>26</v>
      </c>
    </row>
    <row r="57" spans="1:4">
      <c r="A57" s="74" t="s">
        <v>43</v>
      </c>
      <c r="B57" s="74" t="s">
        <v>57</v>
      </c>
      <c r="C57" s="74" t="s">
        <v>96</v>
      </c>
      <c r="D57" s="74">
        <v>7</v>
      </c>
    </row>
    <row r="58" spans="1:4">
      <c r="A58" s="74" t="s">
        <v>44</v>
      </c>
      <c r="B58" s="74" t="s">
        <v>55</v>
      </c>
      <c r="C58" s="74" t="s">
        <v>96</v>
      </c>
      <c r="D58" s="74">
        <v>94</v>
      </c>
    </row>
    <row r="59" spans="1:4">
      <c r="A59" s="74" t="s">
        <v>44</v>
      </c>
      <c r="B59" s="74" t="s">
        <v>56</v>
      </c>
      <c r="C59" s="74" t="s">
        <v>96</v>
      </c>
      <c r="D59" s="74">
        <v>111</v>
      </c>
    </row>
    <row r="60" spans="1:4">
      <c r="A60" s="74" t="s">
        <v>44</v>
      </c>
      <c r="B60" s="74" t="s">
        <v>57</v>
      </c>
      <c r="C60" s="74" t="s">
        <v>96</v>
      </c>
      <c r="D60" s="74">
        <v>45</v>
      </c>
    </row>
    <row r="61" spans="1:4">
      <c r="A61" s="74" t="s">
        <v>47</v>
      </c>
      <c r="B61" s="74" t="s">
        <v>55</v>
      </c>
      <c r="C61" s="74" t="s">
        <v>96</v>
      </c>
      <c r="D61" s="74">
        <v>25</v>
      </c>
    </row>
    <row r="62" spans="1:4">
      <c r="A62" s="74" t="s">
        <v>47</v>
      </c>
      <c r="B62" s="74" t="s">
        <v>56</v>
      </c>
      <c r="C62" s="74" t="s">
        <v>96</v>
      </c>
      <c r="D62" s="74">
        <v>12</v>
      </c>
    </row>
    <row r="63" spans="1:4">
      <c r="A63" s="74" t="s">
        <v>47</v>
      </c>
      <c r="B63" s="74" t="s">
        <v>57</v>
      </c>
      <c r="C63" s="74" t="s">
        <v>96</v>
      </c>
      <c r="D63" s="74">
        <v>3</v>
      </c>
    </row>
    <row r="64" spans="1:4">
      <c r="A64" s="74" t="s">
        <v>46</v>
      </c>
      <c r="B64" s="74" t="s">
        <v>55</v>
      </c>
      <c r="C64" s="74" t="s">
        <v>96</v>
      </c>
      <c r="D64" s="74">
        <v>44</v>
      </c>
    </row>
    <row r="65" spans="1:4">
      <c r="A65" s="74" t="s">
        <v>46</v>
      </c>
      <c r="B65" s="74" t="s">
        <v>56</v>
      </c>
      <c r="C65" s="74" t="s">
        <v>96</v>
      </c>
      <c r="D65" s="74">
        <v>21</v>
      </c>
    </row>
    <row r="66" spans="1:4">
      <c r="A66" s="74" t="s">
        <v>46</v>
      </c>
      <c r="B66" s="74" t="s">
        <v>57</v>
      </c>
      <c r="C66" s="74" t="s">
        <v>96</v>
      </c>
      <c r="D66" s="74">
        <v>5</v>
      </c>
    </row>
    <row r="67" spans="1:4">
      <c r="A67" s="74" t="s">
        <v>42</v>
      </c>
      <c r="B67" s="74" t="s">
        <v>31</v>
      </c>
      <c r="C67" t="s">
        <v>96</v>
      </c>
      <c r="D67" s="74">
        <v>57</v>
      </c>
    </row>
    <row r="68" spans="1:4">
      <c r="A68" s="74" t="s">
        <v>42</v>
      </c>
      <c r="B68" s="74" t="s">
        <v>32</v>
      </c>
      <c r="C68" t="s">
        <v>96</v>
      </c>
      <c r="D68" s="74">
        <v>42</v>
      </c>
    </row>
    <row r="69" spans="1:4">
      <c r="A69" s="74" t="s">
        <v>42</v>
      </c>
      <c r="B69" s="74" t="s">
        <v>33</v>
      </c>
      <c r="C69" t="s">
        <v>96</v>
      </c>
      <c r="D69" s="74">
        <v>35</v>
      </c>
    </row>
    <row r="70" spans="1:4">
      <c r="A70" s="74" t="s">
        <v>42</v>
      </c>
      <c r="B70" s="74" t="s">
        <v>34</v>
      </c>
      <c r="C70" t="s">
        <v>96</v>
      </c>
      <c r="D70" s="74">
        <v>10</v>
      </c>
    </row>
    <row r="71" spans="1:4">
      <c r="A71" s="74" t="s">
        <v>42</v>
      </c>
      <c r="B71" s="74" t="s">
        <v>35</v>
      </c>
      <c r="C71" t="s">
        <v>96</v>
      </c>
      <c r="D71" s="74">
        <v>2</v>
      </c>
    </row>
    <row r="72" spans="1:4">
      <c r="A72" s="74" t="s">
        <v>42</v>
      </c>
      <c r="B72" s="74" t="s">
        <v>36</v>
      </c>
      <c r="C72" t="s">
        <v>96</v>
      </c>
      <c r="D72" s="74">
        <v>4</v>
      </c>
    </row>
    <row r="73" spans="1:4">
      <c r="A73" s="74" t="s">
        <v>43</v>
      </c>
      <c r="B73" s="74" t="s">
        <v>31</v>
      </c>
      <c r="C73" t="s">
        <v>96</v>
      </c>
      <c r="D73" s="74">
        <v>34</v>
      </c>
    </row>
    <row r="74" spans="1:4">
      <c r="A74" s="74" t="s">
        <v>43</v>
      </c>
      <c r="B74" s="74" t="s">
        <v>32</v>
      </c>
      <c r="C74" t="s">
        <v>96</v>
      </c>
      <c r="D74" s="74">
        <v>25</v>
      </c>
    </row>
    <row r="75" spans="1:4">
      <c r="A75" s="74" t="s">
        <v>43</v>
      </c>
      <c r="B75" s="74" t="s">
        <v>33</v>
      </c>
      <c r="C75" t="s">
        <v>96</v>
      </c>
      <c r="D75" s="74">
        <v>21</v>
      </c>
    </row>
    <row r="76" spans="1:4">
      <c r="A76" s="74" t="s">
        <v>43</v>
      </c>
      <c r="B76" s="74" t="s">
        <v>34</v>
      </c>
      <c r="C76" t="s">
        <v>96</v>
      </c>
      <c r="D76" s="74">
        <v>6</v>
      </c>
    </row>
    <row r="77" spans="1:4">
      <c r="A77" s="74" t="s">
        <v>43</v>
      </c>
      <c r="B77" s="74" t="s">
        <v>35</v>
      </c>
      <c r="C77" t="s">
        <v>96</v>
      </c>
      <c r="D77" s="74">
        <v>2</v>
      </c>
    </row>
    <row r="78" spans="1:4">
      <c r="A78" s="74" t="s">
        <v>43</v>
      </c>
      <c r="B78" s="74" t="s">
        <v>36</v>
      </c>
      <c r="C78" t="s">
        <v>96</v>
      </c>
      <c r="D78" s="74">
        <v>2</v>
      </c>
    </row>
    <row r="79" spans="1:4">
      <c r="A79" s="74" t="s">
        <v>44</v>
      </c>
      <c r="B79" s="74" t="s">
        <v>31</v>
      </c>
      <c r="C79" t="s">
        <v>96</v>
      </c>
      <c r="D79" s="74">
        <v>95</v>
      </c>
    </row>
    <row r="80" spans="1:4">
      <c r="A80" s="74" t="s">
        <v>44</v>
      </c>
      <c r="B80" s="74" t="s">
        <v>32</v>
      </c>
      <c r="C80" t="s">
        <v>96</v>
      </c>
      <c r="D80" s="74">
        <v>69</v>
      </c>
    </row>
    <row r="81" spans="1:4">
      <c r="A81" s="74" t="s">
        <v>44</v>
      </c>
      <c r="B81" s="74" t="s">
        <v>33</v>
      </c>
      <c r="C81" t="s">
        <v>96</v>
      </c>
      <c r="D81" s="74">
        <v>58</v>
      </c>
    </row>
    <row r="82" spans="1:4">
      <c r="A82" s="74" t="s">
        <v>44</v>
      </c>
      <c r="B82" s="74" t="s">
        <v>34</v>
      </c>
      <c r="C82" t="s">
        <v>96</v>
      </c>
      <c r="D82" s="74">
        <v>17</v>
      </c>
    </row>
    <row r="83" spans="1:4">
      <c r="A83" s="74" t="s">
        <v>44</v>
      </c>
      <c r="B83" s="74" t="s">
        <v>35</v>
      </c>
      <c r="C83" t="s">
        <v>96</v>
      </c>
      <c r="D83" s="74">
        <v>5</v>
      </c>
    </row>
    <row r="84" spans="1:4">
      <c r="A84" s="74" t="s">
        <v>44</v>
      </c>
      <c r="B84" s="74" t="s">
        <v>36</v>
      </c>
      <c r="C84" t="s">
        <v>96</v>
      </c>
      <c r="D84" s="74">
        <v>6</v>
      </c>
    </row>
    <row r="85" spans="1:4">
      <c r="A85" s="74" t="s">
        <v>45</v>
      </c>
      <c r="B85" s="74" t="s">
        <v>31</v>
      </c>
      <c r="C85" t="s">
        <v>96</v>
      </c>
      <c r="D85" s="74">
        <v>15</v>
      </c>
    </row>
    <row r="86" spans="1:4">
      <c r="A86" s="74" t="s">
        <v>45</v>
      </c>
      <c r="B86" s="74" t="s">
        <v>32</v>
      </c>
      <c r="C86" t="s">
        <v>96</v>
      </c>
      <c r="D86" s="74">
        <v>11</v>
      </c>
    </row>
    <row r="87" spans="1:4">
      <c r="A87" s="74" t="s">
        <v>45</v>
      </c>
      <c r="B87" s="74" t="s">
        <v>33</v>
      </c>
      <c r="C87" t="s">
        <v>96</v>
      </c>
      <c r="D87" s="74">
        <v>9</v>
      </c>
    </row>
    <row r="88" spans="1:4">
      <c r="A88" s="74" t="s">
        <v>45</v>
      </c>
      <c r="B88" s="74" t="s">
        <v>34</v>
      </c>
      <c r="C88" t="s">
        <v>96</v>
      </c>
      <c r="D88" s="74">
        <v>3</v>
      </c>
    </row>
    <row r="89" spans="1:4">
      <c r="A89" s="74" t="s">
        <v>45</v>
      </c>
      <c r="B89" s="74" t="s">
        <v>35</v>
      </c>
      <c r="C89" t="s">
        <v>96</v>
      </c>
      <c r="D89" s="74">
        <v>1</v>
      </c>
    </row>
    <row r="90" spans="1:4">
      <c r="A90" s="74" t="s">
        <v>45</v>
      </c>
      <c r="B90" s="74" t="s">
        <v>36</v>
      </c>
      <c r="C90" t="s">
        <v>96</v>
      </c>
      <c r="D90" s="74">
        <v>1</v>
      </c>
    </row>
    <row r="91" spans="1:4">
      <c r="A91" s="74" t="s">
        <v>46</v>
      </c>
      <c r="B91" s="74" t="s">
        <v>31</v>
      </c>
      <c r="C91" t="s">
        <v>96</v>
      </c>
      <c r="D91" s="74">
        <v>27</v>
      </c>
    </row>
    <row r="92" spans="1:4">
      <c r="A92" s="74" t="s">
        <v>46</v>
      </c>
      <c r="B92" s="74" t="s">
        <v>32</v>
      </c>
      <c r="C92" t="s">
        <v>96</v>
      </c>
      <c r="D92" s="74">
        <v>19</v>
      </c>
    </row>
    <row r="93" spans="1:4">
      <c r="A93" s="74" t="s">
        <v>46</v>
      </c>
      <c r="B93" s="74" t="s">
        <v>33</v>
      </c>
      <c r="C93" t="s">
        <v>96</v>
      </c>
      <c r="D93" s="74">
        <v>16</v>
      </c>
    </row>
    <row r="94" spans="1:4">
      <c r="A94" s="74" t="s">
        <v>46</v>
      </c>
      <c r="B94" s="74" t="s">
        <v>34</v>
      </c>
      <c r="C94" t="s">
        <v>96</v>
      </c>
      <c r="D94" s="74">
        <v>5</v>
      </c>
    </row>
    <row r="95" spans="1:4">
      <c r="A95" s="74" t="s">
        <v>46</v>
      </c>
      <c r="B95" s="74" t="s">
        <v>35</v>
      </c>
      <c r="C95" t="s">
        <v>96</v>
      </c>
      <c r="D95" s="74">
        <v>1</v>
      </c>
    </row>
    <row r="96" spans="1:4">
      <c r="A96" s="74" t="s">
        <v>46</v>
      </c>
      <c r="B96" s="74" t="s">
        <v>36</v>
      </c>
      <c r="C96" t="s">
        <v>96</v>
      </c>
      <c r="D96" s="74">
        <v>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:G42"/>
  <sheetViews>
    <sheetView showGridLines="0" topLeftCell="A28" workbookViewId="0">
      <selection activeCell="C31" sqref="C31"/>
    </sheetView>
  </sheetViews>
  <sheetFormatPr defaultColWidth="11.5546875" defaultRowHeight="15"/>
  <cols>
    <col min="1" max="1" width="10.33203125" style="28" customWidth="1"/>
    <col min="2" max="2" width="10.44140625" style="1" customWidth="1"/>
    <col min="3" max="3" width="11" style="1" customWidth="1"/>
    <col min="4" max="4" width="11.6640625" style="1" customWidth="1"/>
    <col min="5" max="6" width="11.44140625" style="1" customWidth="1"/>
    <col min="7" max="7" width="8.44140625" style="1" customWidth="1"/>
    <col min="8" max="8" width="10.109375" style="1" customWidth="1"/>
    <col min="9" max="16384" width="11.5546875" style="1"/>
  </cols>
  <sheetData>
    <row r="1" spans="1:7" ht="17.25" customHeight="1">
      <c r="A1" s="40" t="s">
        <v>5</v>
      </c>
      <c r="B1" s="6"/>
      <c r="C1" s="6"/>
      <c r="D1" s="6"/>
      <c r="E1" s="7" t="s">
        <v>9</v>
      </c>
      <c r="F1" s="8"/>
    </row>
    <row r="2" spans="1:7">
      <c r="A2" s="9"/>
      <c r="B2" s="10"/>
      <c r="C2" s="10"/>
      <c r="D2" s="10"/>
      <c r="E2" s="10"/>
      <c r="F2" s="11"/>
    </row>
    <row r="3" spans="1:7" ht="15.75">
      <c r="A3" s="12" t="s">
        <v>22</v>
      </c>
      <c r="B3" s="6"/>
      <c r="C3" s="6"/>
      <c r="D3" s="6"/>
      <c r="E3" s="6"/>
      <c r="F3" s="13"/>
    </row>
    <row r="4" spans="1:7" ht="16.5" customHeight="1">
      <c r="A4" s="14"/>
      <c r="F4" s="15"/>
    </row>
    <row r="5" spans="1:7" ht="30">
      <c r="A5" s="16" t="s">
        <v>19</v>
      </c>
      <c r="B5" s="41" t="s">
        <v>20</v>
      </c>
      <c r="C5" s="42" t="s">
        <v>21</v>
      </c>
      <c r="D5" s="18"/>
      <c r="E5" s="39"/>
      <c r="F5" s="19" t="s">
        <v>15</v>
      </c>
    </row>
    <row r="6" spans="1:7">
      <c r="A6" s="20"/>
      <c r="B6" s="20"/>
      <c r="C6" s="21"/>
      <c r="E6" s="39"/>
      <c r="F6" s="22"/>
    </row>
    <row r="7" spans="1:7" ht="17.25" customHeight="1">
      <c r="A7" s="20">
        <v>1110</v>
      </c>
      <c r="B7" s="20">
        <v>1</v>
      </c>
      <c r="C7" s="17" t="s">
        <v>24</v>
      </c>
      <c r="D7" s="18"/>
      <c r="E7" s="39"/>
      <c r="F7" s="23">
        <f>Amostra!B41</f>
        <v>20</v>
      </c>
    </row>
    <row r="8" spans="1:7" ht="17.25" customHeight="1">
      <c r="A8" s="20">
        <v>1110</v>
      </c>
      <c r="B8" s="20">
        <v>13</v>
      </c>
      <c r="C8" s="17" t="s">
        <v>25</v>
      </c>
      <c r="D8" s="18"/>
      <c r="E8" s="39"/>
      <c r="F8" s="23">
        <f>Amostra!B42</f>
        <v>20</v>
      </c>
    </row>
    <row r="9" spans="1:7" ht="15.75">
      <c r="A9" s="20"/>
      <c r="B9" s="20"/>
      <c r="C9" s="24"/>
      <c r="E9" s="39"/>
      <c r="F9" s="25"/>
    </row>
    <row r="10" spans="1:7" ht="15.75">
      <c r="A10" s="20"/>
      <c r="B10" s="20"/>
      <c r="C10" s="17" t="s">
        <v>3</v>
      </c>
      <c r="D10" s="18"/>
      <c r="E10" s="39"/>
      <c r="F10" s="23">
        <f>SUM(F7:F8)</f>
        <v>40</v>
      </c>
    </row>
    <row r="11" spans="1:7">
      <c r="A11" s="20"/>
      <c r="B11" s="20"/>
      <c r="C11" s="26"/>
      <c r="D11" s="18"/>
      <c r="E11" s="39"/>
      <c r="F11" s="19"/>
    </row>
    <row r="12" spans="1:7">
      <c r="A12" s="21"/>
      <c r="F12" s="15"/>
    </row>
    <row r="13" spans="1:7" ht="15.75">
      <c r="A13" s="12" t="s">
        <v>6</v>
      </c>
      <c r="B13" s="6"/>
      <c r="C13" s="6"/>
      <c r="D13" s="6"/>
      <c r="E13" s="6"/>
      <c r="F13" s="13"/>
    </row>
    <row r="14" spans="1:7" s="28" customFormat="1" ht="32.25" customHeight="1">
      <c r="A14" s="27"/>
      <c r="B14" s="27" t="s">
        <v>7</v>
      </c>
      <c r="C14" s="27" t="s">
        <v>26</v>
      </c>
      <c r="D14" s="27" t="s">
        <v>27</v>
      </c>
      <c r="E14" s="27" t="s">
        <v>28</v>
      </c>
      <c r="F14" s="27" t="s">
        <v>29</v>
      </c>
      <c r="G14" s="1"/>
    </row>
    <row r="15" spans="1:7" ht="15.75">
      <c r="A15" s="29" t="s">
        <v>0</v>
      </c>
      <c r="B15" s="30">
        <f>B31</f>
        <v>4</v>
      </c>
      <c r="C15" s="30">
        <f t="shared" ref="C15:F15" si="0">C31</f>
        <v>4</v>
      </c>
      <c r="D15" s="30">
        <f t="shared" si="0"/>
        <v>4</v>
      </c>
      <c r="E15" s="30">
        <f t="shared" si="0"/>
        <v>4</v>
      </c>
      <c r="F15" s="30">
        <f t="shared" si="0"/>
        <v>3</v>
      </c>
    </row>
    <row r="16" spans="1:7" ht="15.75">
      <c r="A16" s="27"/>
      <c r="B16" s="31"/>
      <c r="C16" s="31"/>
      <c r="D16" s="31"/>
      <c r="E16" s="31"/>
      <c r="F16" s="32">
        <f>SUM(B15:F15)</f>
        <v>19</v>
      </c>
    </row>
    <row r="17" spans="1:7" ht="15.75">
      <c r="A17" s="29" t="s">
        <v>1</v>
      </c>
      <c r="B17" s="30">
        <f>B33</f>
        <v>4</v>
      </c>
      <c r="C17" s="30">
        <f t="shared" ref="C17:F17" si="1">C33</f>
        <v>5</v>
      </c>
      <c r="D17" s="30">
        <f t="shared" si="1"/>
        <v>4</v>
      </c>
      <c r="E17" s="30">
        <f t="shared" si="1"/>
        <v>5</v>
      </c>
      <c r="F17" s="30">
        <f t="shared" si="1"/>
        <v>3</v>
      </c>
    </row>
    <row r="18" spans="1:7" ht="15.75">
      <c r="A18" s="9"/>
      <c r="B18" s="33"/>
      <c r="C18" s="33"/>
      <c r="D18" s="33"/>
      <c r="E18" s="33"/>
      <c r="F18" s="30">
        <f>SUM(B17:F17)</f>
        <v>21</v>
      </c>
    </row>
    <row r="19" spans="1:7" ht="15.75" customHeight="1">
      <c r="A19" s="12" t="s">
        <v>30</v>
      </c>
      <c r="B19" s="12"/>
      <c r="C19" s="12"/>
      <c r="D19" s="12"/>
      <c r="E19" s="12"/>
      <c r="F19" s="12">
        <f>SUM(F18,F16)</f>
        <v>40</v>
      </c>
    </row>
    <row r="20" spans="1:7" ht="36" customHeight="1">
      <c r="A20" s="47" t="s">
        <v>37</v>
      </c>
      <c r="B20" s="47" t="s">
        <v>38</v>
      </c>
      <c r="C20" s="47" t="s">
        <v>39</v>
      </c>
      <c r="D20" s="47" t="s">
        <v>40</v>
      </c>
      <c r="E20" s="47" t="s">
        <v>41</v>
      </c>
      <c r="F20" s="45" t="s">
        <v>36</v>
      </c>
    </row>
    <row r="21" spans="1:7" ht="15.75">
      <c r="A21" s="46">
        <f>A37</f>
        <v>15</v>
      </c>
      <c r="B21" s="46">
        <f t="shared" ref="B21:F21" si="2">B37</f>
        <v>11</v>
      </c>
      <c r="C21" s="46">
        <f t="shared" si="2"/>
        <v>9</v>
      </c>
      <c r="D21" s="46">
        <f t="shared" si="2"/>
        <v>3</v>
      </c>
      <c r="E21" s="46">
        <f t="shared" si="2"/>
        <v>1</v>
      </c>
      <c r="F21" s="46">
        <f t="shared" si="2"/>
        <v>1</v>
      </c>
    </row>
    <row r="22" spans="1:7" ht="15.75">
      <c r="A22" s="9"/>
      <c r="B22" s="33"/>
      <c r="C22" s="33"/>
      <c r="D22" s="33"/>
      <c r="E22" s="33"/>
      <c r="F22" s="32">
        <f>SUM(A21:F21)</f>
        <v>40</v>
      </c>
    </row>
    <row r="23" spans="1:7" ht="15.75">
      <c r="A23" s="12" t="s">
        <v>10</v>
      </c>
      <c r="B23" s="6"/>
      <c r="C23" s="6"/>
      <c r="D23" s="6"/>
      <c r="E23" s="13"/>
      <c r="F23" s="38"/>
    </row>
    <row r="24" spans="1:7">
      <c r="A24" s="27"/>
      <c r="B24" s="34" t="s">
        <v>11</v>
      </c>
      <c r="C24" s="34" t="s">
        <v>12</v>
      </c>
      <c r="D24" s="34" t="s">
        <v>13</v>
      </c>
      <c r="E24" s="34" t="s">
        <v>3</v>
      </c>
      <c r="F24" s="38"/>
    </row>
    <row r="25" spans="1:7" ht="15.75">
      <c r="A25" s="29" t="s">
        <v>14</v>
      </c>
      <c r="B25" s="30">
        <f>B41</f>
        <v>25</v>
      </c>
      <c r="C25" s="30">
        <f t="shared" ref="C25:E25" si="3">C41</f>
        <v>12</v>
      </c>
      <c r="D25" s="30">
        <f t="shared" si="3"/>
        <v>3</v>
      </c>
      <c r="E25" s="30">
        <f t="shared" si="3"/>
        <v>40</v>
      </c>
      <c r="F25" s="38"/>
    </row>
    <row r="26" spans="1:7">
      <c r="A26" s="21"/>
      <c r="B26" s="2"/>
      <c r="C26" s="2"/>
      <c r="D26" s="2"/>
      <c r="E26" s="2"/>
      <c r="F26" s="35"/>
    </row>
    <row r="27" spans="1:7" ht="19.5" customHeight="1">
      <c r="A27" s="12" t="s">
        <v>8</v>
      </c>
      <c r="B27" s="36"/>
      <c r="C27" s="36"/>
      <c r="D27" s="36"/>
      <c r="E27" s="36"/>
      <c r="F27" s="37"/>
    </row>
    <row r="30" spans="1:7" ht="30">
      <c r="A30" s="44"/>
      <c r="B30" s="44" t="s">
        <v>7</v>
      </c>
      <c r="C30" s="44" t="s">
        <v>26</v>
      </c>
      <c r="D30" s="44" t="s">
        <v>27</v>
      </c>
      <c r="E30" s="44" t="s">
        <v>28</v>
      </c>
      <c r="F30" s="44" t="s">
        <v>29</v>
      </c>
    </row>
    <row r="31" spans="1:7" ht="15.75">
      <c r="A31" s="54" t="s">
        <v>0</v>
      </c>
      <c r="B31" s="33">
        <f>ROUND(B32,0)</f>
        <v>4</v>
      </c>
      <c r="C31" s="62">
        <f>ROUND(C32,0)-1</f>
        <v>4</v>
      </c>
      <c r="D31" s="33">
        <f t="shared" ref="D31:F31" si="4">ROUND(D32,0)</f>
        <v>4</v>
      </c>
      <c r="E31" s="33">
        <f t="shared" si="4"/>
        <v>4</v>
      </c>
      <c r="F31" s="33">
        <f t="shared" si="4"/>
        <v>3</v>
      </c>
      <c r="G31" s="1">
        <f>SUM(B31:F31)</f>
        <v>19</v>
      </c>
    </row>
    <row r="32" spans="1:7" ht="15.75">
      <c r="A32" s="44"/>
      <c r="B32" s="33">
        <f>$F$10*Amostra!C5</f>
        <v>3.784147439238168</v>
      </c>
      <c r="C32" s="33">
        <f>$F$10*Amostra!D5</f>
        <v>4.5476856019330079</v>
      </c>
      <c r="D32" s="33">
        <f>$F$10*Amostra!E5</f>
        <v>4.0148765812289762</v>
      </c>
      <c r="E32" s="33">
        <f>$F$10*Amostra!F5</f>
        <v>3.967025157530677</v>
      </c>
      <c r="F32" s="33">
        <f>$F$10*Amostra!G5</f>
        <v>2.6162884351163118</v>
      </c>
    </row>
    <row r="33" spans="1:7" ht="15.75">
      <c r="A33" s="54" t="s">
        <v>1</v>
      </c>
      <c r="B33" s="33">
        <f>ROUND(B34,0)</f>
        <v>4</v>
      </c>
      <c r="C33" s="33">
        <f t="shared" ref="C33:F33" si="5">ROUND(C34,0)</f>
        <v>5</v>
      </c>
      <c r="D33" s="33">
        <f t="shared" si="5"/>
        <v>4</v>
      </c>
      <c r="E33" s="33">
        <f t="shared" si="5"/>
        <v>5</v>
      </c>
      <c r="F33" s="33">
        <f t="shared" si="5"/>
        <v>3</v>
      </c>
      <c r="G33" s="1">
        <f>SUM(B33:F33)</f>
        <v>21</v>
      </c>
    </row>
    <row r="34" spans="1:7" ht="15.75">
      <c r="A34" s="54"/>
      <c r="B34" s="33">
        <f>$F$10*Amostra!I5</f>
        <v>4.011275880039797</v>
      </c>
      <c r="C34" s="33">
        <f>$F$10*Amostra!J5</f>
        <v>5.0097124176813379</v>
      </c>
      <c r="D34" s="33">
        <f>$F$10*Amostra!K5</f>
        <v>4.486378926422514</v>
      </c>
      <c r="E34" s="33">
        <f>$F$10*Amostra!L5</f>
        <v>4.5054247406073813</v>
      </c>
      <c r="F34" s="33">
        <f>$F$10*Amostra!M5</f>
        <v>3.0571848202018286</v>
      </c>
      <c r="G34" s="1">
        <f>SUM(G31:G33)</f>
        <v>40</v>
      </c>
    </row>
    <row r="35" spans="1:7" ht="15.75">
      <c r="A35" s="55"/>
      <c r="B35" s="55"/>
      <c r="C35" s="55"/>
      <c r="D35" s="55"/>
      <c r="E35" s="55"/>
      <c r="F35" s="55"/>
    </row>
    <row r="36" spans="1:7" ht="30">
      <c r="A36" s="56" t="s">
        <v>37</v>
      </c>
      <c r="B36" s="56" t="s">
        <v>38</v>
      </c>
      <c r="C36" s="56" t="s">
        <v>39</v>
      </c>
      <c r="D36" s="56" t="s">
        <v>40</v>
      </c>
      <c r="E36" s="56" t="s">
        <v>41</v>
      </c>
      <c r="F36" s="57" t="s">
        <v>36</v>
      </c>
    </row>
    <row r="37" spans="1:7" ht="15.75">
      <c r="A37" s="58">
        <f>Amostra!B19</f>
        <v>15</v>
      </c>
      <c r="B37" s="58">
        <f>Amostra!C19</f>
        <v>11</v>
      </c>
      <c r="C37" s="58">
        <f>Amostra!D19</f>
        <v>9</v>
      </c>
      <c r="D37" s="58">
        <f>Amostra!E19</f>
        <v>3</v>
      </c>
      <c r="E37" s="58">
        <f>Amostra!F19</f>
        <v>1</v>
      </c>
      <c r="F37" s="58">
        <f>Amostra!G19</f>
        <v>1</v>
      </c>
      <c r="G37" s="1">
        <f>SUM(A37:F37)</f>
        <v>40</v>
      </c>
    </row>
    <row r="38" spans="1:7" ht="15.75">
      <c r="A38" s="54"/>
      <c r="B38" s="33"/>
      <c r="C38" s="33"/>
      <c r="D38" s="33"/>
      <c r="E38" s="33"/>
      <c r="F38" s="33"/>
    </row>
    <row r="39" spans="1:7" ht="15.75">
      <c r="A39" s="55"/>
      <c r="B39" s="59"/>
      <c r="C39" s="59"/>
      <c r="D39" s="59"/>
      <c r="E39" s="59"/>
      <c r="F39" s="60"/>
    </row>
    <row r="40" spans="1:7">
      <c r="A40" s="44"/>
      <c r="B40" s="61" t="s">
        <v>11</v>
      </c>
      <c r="C40" s="61" t="s">
        <v>12</v>
      </c>
      <c r="D40" s="61" t="s">
        <v>13</v>
      </c>
      <c r="E40" s="61" t="s">
        <v>3</v>
      </c>
      <c r="F40" s="60"/>
    </row>
    <row r="41" spans="1:7" ht="15.75">
      <c r="A41" s="54" t="s">
        <v>14</v>
      </c>
      <c r="B41" s="1">
        <f>ROUND(B42,0)</f>
        <v>25</v>
      </c>
      <c r="C41" s="1">
        <f t="shared" ref="C41:D41" si="6">ROUND(C42,0)</f>
        <v>12</v>
      </c>
      <c r="D41" s="1">
        <f t="shared" si="6"/>
        <v>3</v>
      </c>
      <c r="E41" s="33">
        <f>SUM(B41:D41)</f>
        <v>40</v>
      </c>
      <c r="F41" s="60"/>
    </row>
    <row r="42" spans="1:7" ht="15.75">
      <c r="B42" s="33">
        <f>Amostra!C11*$F$10</f>
        <v>24.927536231884059</v>
      </c>
      <c r="C42" s="33">
        <f>Amostra!D11*$F$10</f>
        <v>12.173913043478262</v>
      </c>
      <c r="D42" s="33">
        <f>Amostra!E11*$F$10</f>
        <v>2.8985507246376812</v>
      </c>
    </row>
  </sheetData>
  <phoneticPr fontId="0" type="noConversion"/>
  <printOptions horizontalCentered="1"/>
  <pageMargins left="0.39370078740157483" right="0.39370078740157483" top="1.5748031496062993" bottom="0.31496062992125984" header="0.98425196850393704" footer="0.19685039370078741"/>
  <pageSetup paperSize="9" orientation="portrait" horizontalDpi="300" verticalDpi="300" r:id="rId1"/>
  <headerFooter alignWithMargins="0">
    <oddHeader>&amp;C&amp;"Arial MT,Negrito"Equipe 1 - Petrolina - Amostra 1 -  Pesquisador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55AA-AE3A-41DC-A36E-94C5A119857C}">
  <dimension ref="A1:O24"/>
  <sheetViews>
    <sheetView topLeftCell="A4" workbookViewId="0">
      <selection activeCell="F8" sqref="F8"/>
    </sheetView>
  </sheetViews>
  <sheetFormatPr defaultRowHeight="15"/>
  <cols>
    <col min="1" max="1" width="12.33203125" bestFit="1" customWidth="1"/>
  </cols>
  <sheetData>
    <row r="1" spans="1:15">
      <c r="A1" s="1"/>
      <c r="B1" s="1"/>
      <c r="C1" s="72" t="s">
        <v>48</v>
      </c>
      <c r="D1" s="72"/>
      <c r="E1" s="72"/>
      <c r="F1" s="72"/>
      <c r="G1" s="72"/>
      <c r="H1" s="1"/>
      <c r="I1" s="72" t="s">
        <v>49</v>
      </c>
      <c r="J1" s="72"/>
      <c r="K1" s="72"/>
      <c r="L1" s="72"/>
      <c r="M1" s="72"/>
    </row>
    <row r="2" spans="1:15">
      <c r="A2" s="1" t="s">
        <v>16</v>
      </c>
      <c r="B2" s="1" t="s">
        <v>42</v>
      </c>
      <c r="C2" s="49">
        <f>'Rota 6'!B17+'Rota 7'!B17+'Rota 8'!B16</f>
        <v>12</v>
      </c>
      <c r="D2" s="49">
        <f>'Rota 6'!C17+'Rota 7'!C17+'Rota 8'!C16</f>
        <v>15</v>
      </c>
      <c r="E2" s="49">
        <f>'Rota 6'!D17+'Rota 7'!D17+'Rota 8'!D16</f>
        <v>15</v>
      </c>
      <c r="F2" s="49">
        <f>'Rota 6'!E17+'Rota 7'!E17+'Rota 8'!E16</f>
        <v>15</v>
      </c>
      <c r="G2" s="49">
        <f>'Rota 6'!F17+'Rota 7'!F17+'Rota 8'!F16</f>
        <v>12</v>
      </c>
      <c r="H2" s="43">
        <f>SUM(C2:G2)</f>
        <v>69</v>
      </c>
      <c r="I2" s="1" t="s">
        <v>50</v>
      </c>
      <c r="J2" s="50">
        <f>'Rota 6'!B19+'Rota 7'!B19+'Rota 8'!B18</f>
        <v>15</v>
      </c>
      <c r="K2" s="50">
        <f>'Rota 6'!C19+'Rota 7'!C19+'Rota 8'!C18</f>
        <v>18</v>
      </c>
      <c r="L2" s="50">
        <f>'Rota 6'!D19+'Rota 7'!D19+'Rota 8'!D18</f>
        <v>15</v>
      </c>
      <c r="M2" s="50">
        <f>'Rota 6'!E19+'Rota 7'!E19+'Rota 8'!E18</f>
        <v>18</v>
      </c>
      <c r="N2" s="50">
        <f>'Rota 6'!F19+'Rota 7'!F19+'Rota 8'!F18</f>
        <v>15</v>
      </c>
      <c r="O2">
        <f>SUM(J2:N2)</f>
        <v>81</v>
      </c>
    </row>
    <row r="3" spans="1:15">
      <c r="A3" s="1"/>
      <c r="B3" s="1" t="s">
        <v>43</v>
      </c>
      <c r="C3" s="49">
        <f>'Rota 9'!B16+'Rota 10'!B17+'Rota 11'!B18</f>
        <v>8</v>
      </c>
      <c r="D3" s="49">
        <f>'Rota 9'!C16+'Rota 10'!C17+'Rota 11'!C18</f>
        <v>10</v>
      </c>
      <c r="E3" s="49">
        <f>'Rota 9'!D16+'Rota 10'!D17+'Rota 11'!D18</f>
        <v>9</v>
      </c>
      <c r="F3" s="49">
        <f>'Rota 9'!E16+'Rota 10'!E17+'Rota 11'!E18</f>
        <v>10</v>
      </c>
      <c r="G3" s="49">
        <f>'Rota 9'!F16+'Rota 10'!F17+'Rota 11'!F18</f>
        <v>6</v>
      </c>
      <c r="H3" s="43">
        <f>SUM(C3:G3)</f>
        <v>43</v>
      </c>
      <c r="I3" s="1" t="s">
        <v>51</v>
      </c>
      <c r="J3" s="50">
        <f>'Rota 9'!B18+'Rota 10'!B19+'Rota 11'!B20</f>
        <v>8</v>
      </c>
      <c r="K3" s="50">
        <f>'Rota 9'!C18+'Rota 10'!C19+'Rota 11'!C20</f>
        <v>11</v>
      </c>
      <c r="L3" s="50">
        <f>'Rota 9'!D18+'Rota 10'!D19+'Rota 11'!D20</f>
        <v>10</v>
      </c>
      <c r="M3" s="50">
        <f>'Rota 9'!E18+'Rota 10'!E19+'Rota 11'!E20</f>
        <v>11</v>
      </c>
      <c r="N3" s="50">
        <f>'Rota 9'!F18+'Rota 10'!F19+'Rota 11'!F20</f>
        <v>7</v>
      </c>
      <c r="O3">
        <f>SUM(J3:N3)</f>
        <v>47</v>
      </c>
    </row>
    <row r="4" spans="1:15">
      <c r="A4" s="1"/>
      <c r="B4" s="1" t="s">
        <v>44</v>
      </c>
      <c r="C4" s="77">
        <v>18</v>
      </c>
      <c r="D4" s="77">
        <v>25</v>
      </c>
      <c r="E4" s="77">
        <v>25</v>
      </c>
      <c r="F4" s="77">
        <v>29</v>
      </c>
      <c r="G4" s="77">
        <v>16</v>
      </c>
      <c r="H4" s="43">
        <f>SUM(C4:G4)</f>
        <v>113</v>
      </c>
      <c r="I4" s="1" t="s">
        <v>52</v>
      </c>
      <c r="J4" s="78">
        <v>20</v>
      </c>
      <c r="K4" s="78">
        <v>28</v>
      </c>
      <c r="L4" s="78">
        <v>30</v>
      </c>
      <c r="M4" s="78">
        <v>36</v>
      </c>
      <c r="N4" s="78">
        <v>23</v>
      </c>
      <c r="O4">
        <f t="shared" ref="O4:O6" si="0">SUM(J4:N4)</f>
        <v>137</v>
      </c>
    </row>
    <row r="5" spans="1:15">
      <c r="A5" s="1"/>
      <c r="B5" s="1" t="s">
        <v>47</v>
      </c>
      <c r="C5" s="49">
        <f>'Rota 12'!B15</f>
        <v>4</v>
      </c>
      <c r="D5" s="49">
        <f>'Rota 12'!C15</f>
        <v>4</v>
      </c>
      <c r="E5" s="49">
        <f>'Rota 12'!D15</f>
        <v>4</v>
      </c>
      <c r="F5" s="49">
        <f>'Rota 12'!E15</f>
        <v>4</v>
      </c>
      <c r="G5" s="49">
        <f>'Rota 12'!F15</f>
        <v>3</v>
      </c>
      <c r="H5" s="43">
        <f>SUM(C5:G5)</f>
        <v>19</v>
      </c>
      <c r="I5" s="1" t="s">
        <v>53</v>
      </c>
      <c r="J5" s="50">
        <f>'Rota 12'!B17</f>
        <v>4</v>
      </c>
      <c r="K5" s="50">
        <f>'Rota 12'!C17</f>
        <v>5</v>
      </c>
      <c r="L5" s="50">
        <f>'Rota 12'!D17</f>
        <v>4</v>
      </c>
      <c r="M5" s="50">
        <f>'Rota 12'!E17</f>
        <v>5</v>
      </c>
      <c r="N5" s="50">
        <f>'Rota 12'!F17</f>
        <v>3</v>
      </c>
      <c r="O5">
        <f t="shared" si="0"/>
        <v>21</v>
      </c>
    </row>
    <row r="6" spans="1:15">
      <c r="A6" s="1"/>
      <c r="B6" s="1" t="s">
        <v>46</v>
      </c>
      <c r="C6" s="49">
        <f>'Rota 1'!B17</f>
        <v>7</v>
      </c>
      <c r="D6" s="49">
        <f>'Rota 1'!C17</f>
        <v>7</v>
      </c>
      <c r="E6" s="49">
        <f>'Rota 1'!D17</f>
        <v>7</v>
      </c>
      <c r="F6" s="49">
        <f>'Rota 1'!E17</f>
        <v>7</v>
      </c>
      <c r="G6" s="49">
        <f>'Rota 1'!F17</f>
        <v>5</v>
      </c>
      <c r="H6" s="43">
        <f t="shared" ref="H6" si="1">SUM(C6:G6)</f>
        <v>33</v>
      </c>
      <c r="I6" s="1" t="s">
        <v>54</v>
      </c>
      <c r="J6" s="50">
        <f>'Rota 1'!B19</f>
        <v>7</v>
      </c>
      <c r="K6" s="50">
        <f>'Rota 1'!C19</f>
        <v>8</v>
      </c>
      <c r="L6" s="50">
        <f>'Rota 1'!D19</f>
        <v>7</v>
      </c>
      <c r="M6" s="50">
        <f>'Rota 1'!E19</f>
        <v>8</v>
      </c>
      <c r="N6" s="50">
        <f>'Rota 1'!F19</f>
        <v>7</v>
      </c>
      <c r="O6">
        <f t="shared" si="0"/>
        <v>37</v>
      </c>
    </row>
    <row r="7" spans="1:15">
      <c r="A7" s="1"/>
      <c r="B7" s="1"/>
      <c r="C7" s="49">
        <f>SUM(C2:C6)</f>
        <v>49</v>
      </c>
      <c r="D7" s="49">
        <f t="shared" ref="D7:O7" si="2">SUM(D2:D6)</f>
        <v>61</v>
      </c>
      <c r="E7" s="49">
        <f t="shared" si="2"/>
        <v>60</v>
      </c>
      <c r="F7" s="49">
        <f t="shared" si="2"/>
        <v>65</v>
      </c>
      <c r="G7" s="49">
        <f t="shared" si="2"/>
        <v>42</v>
      </c>
      <c r="H7" s="43">
        <f t="shared" si="2"/>
        <v>277</v>
      </c>
      <c r="I7" s="43">
        <f t="shared" si="2"/>
        <v>0</v>
      </c>
      <c r="J7" s="50">
        <f t="shared" si="2"/>
        <v>54</v>
      </c>
      <c r="K7" s="50">
        <f t="shared" si="2"/>
        <v>70</v>
      </c>
      <c r="L7" s="50">
        <f t="shared" si="2"/>
        <v>66</v>
      </c>
      <c r="M7" s="50">
        <f t="shared" si="2"/>
        <v>78</v>
      </c>
      <c r="N7" s="50">
        <f t="shared" si="2"/>
        <v>55</v>
      </c>
      <c r="O7" s="43">
        <f t="shared" si="2"/>
        <v>323</v>
      </c>
    </row>
    <row r="8" spans="1:15">
      <c r="A8" s="1"/>
      <c r="B8" s="1"/>
      <c r="C8" s="43" t="s">
        <v>55</v>
      </c>
      <c r="D8" s="43" t="s">
        <v>56</v>
      </c>
      <c r="E8" s="43" t="s">
        <v>57</v>
      </c>
      <c r="F8" s="43"/>
      <c r="G8" s="43"/>
      <c r="H8" s="43"/>
      <c r="I8" s="1"/>
      <c r="J8" s="43"/>
      <c r="K8" s="43"/>
      <c r="L8" s="43"/>
      <c r="M8" s="43"/>
      <c r="N8" s="43"/>
    </row>
    <row r="9" spans="1:15">
      <c r="A9" s="1" t="s">
        <v>17</v>
      </c>
      <c r="B9" s="1" t="s">
        <v>42</v>
      </c>
      <c r="C9" s="48">
        <f>'Rota 6'!B27+'Rota 7'!B27+'Rota 8'!B26</f>
        <v>97</v>
      </c>
      <c r="D9" s="48">
        <f>'Rota 6'!C27+'Rota 7'!C27+'Rota 8'!C26</f>
        <v>43</v>
      </c>
      <c r="E9" s="48">
        <f>'Rota 6'!D27+'Rota 7'!D27+'Rota 8'!D26</f>
        <v>10</v>
      </c>
      <c r="F9" s="1">
        <f>SUM(C9:E9)</f>
        <v>150</v>
      </c>
      <c r="G9" s="1"/>
      <c r="H9" s="1"/>
      <c r="I9" s="1">
        <f>H7+O7</f>
        <v>600</v>
      </c>
      <c r="J9" s="1"/>
      <c r="K9" s="1"/>
      <c r="L9" s="1"/>
      <c r="M9" s="1"/>
    </row>
    <row r="10" spans="1:15">
      <c r="A10" s="1"/>
      <c r="B10" s="1" t="s">
        <v>43</v>
      </c>
      <c r="C10" s="48">
        <f>'Rota 9'!B26+'Rota 10'!B27+'Rota 11'!B28-1</f>
        <v>57</v>
      </c>
      <c r="D10" s="48">
        <f>'Rota 9'!C26+'Rota 10'!C27+'Rota 11'!C28</f>
        <v>26</v>
      </c>
      <c r="E10" s="48">
        <f>'Rota 9'!D26+'Rota 10'!D27+'Rota 11'!D28</f>
        <v>7</v>
      </c>
      <c r="F10" s="1">
        <f>SUM(C10:E10)</f>
        <v>90</v>
      </c>
      <c r="G10" s="1"/>
      <c r="H10" s="1"/>
      <c r="I10" s="1"/>
      <c r="J10" s="1"/>
      <c r="K10" s="1"/>
      <c r="L10" s="1"/>
      <c r="M10" s="1"/>
    </row>
    <row r="11" spans="1:15">
      <c r="A11" s="1"/>
      <c r="B11" s="1" t="s">
        <v>44</v>
      </c>
      <c r="C11" s="76">
        <v>94</v>
      </c>
      <c r="D11" s="76">
        <v>111</v>
      </c>
      <c r="E11" s="76">
        <v>45</v>
      </c>
      <c r="F11" s="1">
        <f t="shared" ref="F11:F13" si="3">SUM(C11:E11)</f>
        <v>250</v>
      </c>
      <c r="G11" s="1"/>
      <c r="H11" s="1"/>
      <c r="I11" s="1"/>
      <c r="J11" s="1"/>
      <c r="K11" s="1"/>
      <c r="L11" s="1"/>
      <c r="M11" s="1"/>
    </row>
    <row r="12" spans="1:15">
      <c r="A12" s="1"/>
      <c r="B12" s="1" t="s">
        <v>47</v>
      </c>
      <c r="C12" s="48">
        <f>'Rota 12'!B41</f>
        <v>25</v>
      </c>
      <c r="D12" s="48">
        <f>'Rota 12'!C41</f>
        <v>12</v>
      </c>
      <c r="E12" s="48">
        <f>'Rota 12'!D41</f>
        <v>3</v>
      </c>
      <c r="F12" s="1">
        <f t="shared" si="3"/>
        <v>40</v>
      </c>
      <c r="G12" s="1"/>
      <c r="H12" s="1"/>
      <c r="I12" s="1"/>
      <c r="J12" s="1"/>
      <c r="K12" s="1"/>
      <c r="L12" s="1"/>
      <c r="M12" s="1"/>
    </row>
    <row r="13" spans="1:15">
      <c r="A13" s="1"/>
      <c r="B13" s="1" t="s">
        <v>46</v>
      </c>
      <c r="C13" s="48">
        <f>'Rota 1'!B27</f>
        <v>44</v>
      </c>
      <c r="D13" s="48">
        <f>'Rota 1'!C27</f>
        <v>21</v>
      </c>
      <c r="E13" s="48">
        <f>'Rota 1'!D27</f>
        <v>5</v>
      </c>
      <c r="F13" s="1">
        <f t="shared" si="3"/>
        <v>70</v>
      </c>
      <c r="G13" s="1"/>
      <c r="H13" s="1"/>
      <c r="I13" s="1"/>
      <c r="J13" s="1"/>
      <c r="K13" s="1"/>
      <c r="L13" s="1"/>
      <c r="M13" s="1"/>
    </row>
    <row r="14" spans="1:15">
      <c r="A14" s="1"/>
      <c r="B14" s="1"/>
      <c r="C14" s="1">
        <f>SUM(C9:C13)/$F$14</f>
        <v>0.52833333333333332</v>
      </c>
      <c r="D14" s="75">
        <f t="shared" ref="D14:E14" si="4">SUM(D9:D13)/$F$14</f>
        <v>0.35499999999999998</v>
      </c>
      <c r="E14" s="75">
        <f t="shared" si="4"/>
        <v>0.11666666666666667</v>
      </c>
      <c r="F14" s="1">
        <f>SUM(F9:F13)</f>
        <v>600</v>
      </c>
      <c r="G14" s="1"/>
      <c r="H14" s="1"/>
      <c r="I14" s="1"/>
      <c r="J14" s="1"/>
      <c r="K14" s="1"/>
      <c r="L14" s="1"/>
      <c r="M14" s="1"/>
    </row>
    <row r="15" spans="1:15">
      <c r="A15" s="51" t="s">
        <v>84</v>
      </c>
      <c r="B15" s="51" t="s">
        <v>31</v>
      </c>
      <c r="C15" s="51" t="s">
        <v>32</v>
      </c>
      <c r="D15" s="51" t="s">
        <v>33</v>
      </c>
      <c r="E15" s="51" t="s">
        <v>34</v>
      </c>
      <c r="F15" s="51" t="s">
        <v>35</v>
      </c>
      <c r="G15" s="51" t="s">
        <v>36</v>
      </c>
      <c r="H15" s="51"/>
      <c r="I15" s="51"/>
      <c r="J15" s="1"/>
      <c r="K15" s="1"/>
      <c r="L15" s="1"/>
      <c r="M15" s="1"/>
    </row>
    <row r="16" spans="1:15">
      <c r="A16" s="51"/>
      <c r="B16" s="51">
        <v>228</v>
      </c>
      <c r="C16" s="51">
        <v>166</v>
      </c>
      <c r="D16" s="51">
        <v>139</v>
      </c>
      <c r="E16" s="51">
        <v>41</v>
      </c>
      <c r="F16" s="51">
        <v>11</v>
      </c>
      <c r="G16" s="51">
        <v>15</v>
      </c>
      <c r="H16" s="51"/>
      <c r="I16" s="51"/>
      <c r="J16" s="1"/>
      <c r="K16" s="1"/>
      <c r="L16" s="1"/>
      <c r="M16" s="1"/>
    </row>
    <row r="17" spans="1:13">
      <c r="A17" s="52" t="s">
        <v>42</v>
      </c>
      <c r="B17" s="51">
        <f>'Rota 6'!A23+'Rota 7'!A23+'Rota 8'!A22</f>
        <v>57</v>
      </c>
      <c r="C17" s="51">
        <f>'Rota 6'!B23+'Rota 7'!B23+'Rota 8'!B22</f>
        <v>42</v>
      </c>
      <c r="D17" s="51">
        <f>'Rota 6'!C23+'Rota 7'!C23+'Rota 8'!C22</f>
        <v>35</v>
      </c>
      <c r="E17" s="51">
        <f>'Rota 6'!D23+'Rota 7'!D23+'Rota 8'!D22</f>
        <v>10</v>
      </c>
      <c r="F17" s="51">
        <f>'Rota 6'!E23+'Rota 7'!E23+'Rota 8'!E22</f>
        <v>2</v>
      </c>
      <c r="G17" s="51">
        <f>'Rota 6'!F23+'Rota 7'!F23+'Rota 8'!F22</f>
        <v>4</v>
      </c>
      <c r="H17" s="51">
        <f>SUM(B17:G17)</f>
        <v>150</v>
      </c>
      <c r="I17" s="51">
        <v>150</v>
      </c>
      <c r="J17" s="1"/>
      <c r="K17" s="1"/>
      <c r="L17" s="1"/>
      <c r="M17" s="1"/>
    </row>
    <row r="18" spans="1:13">
      <c r="A18" s="52" t="s">
        <v>43</v>
      </c>
      <c r="B18" s="51">
        <f>'Rota 9'!A22+'Rota 10'!A23+'Rota 11'!A24</f>
        <v>34</v>
      </c>
      <c r="C18" s="51">
        <f>'Rota 9'!B22+'Rota 10'!B23+'Rota 11'!B24</f>
        <v>25</v>
      </c>
      <c r="D18" s="51">
        <f>'Rota 9'!C22+'Rota 10'!C23+'Rota 11'!C24</f>
        <v>21</v>
      </c>
      <c r="E18" s="51">
        <f>'Rota 9'!D22+'Rota 10'!D23+'Rota 11'!D24</f>
        <v>6</v>
      </c>
      <c r="F18" s="51">
        <f>'Rota 9'!E22+'Rota 10'!E23+'Rota 11'!E24</f>
        <v>2</v>
      </c>
      <c r="G18" s="51">
        <f>'Rota 9'!F22+'Rota 10'!F23+'Rota 11'!F24</f>
        <v>2</v>
      </c>
      <c r="H18" s="51">
        <f t="shared" ref="H18:H22" si="5">SUM(B18:G18)</f>
        <v>90</v>
      </c>
      <c r="I18" s="51">
        <v>90</v>
      </c>
      <c r="J18" s="1"/>
      <c r="K18" s="1"/>
      <c r="L18" s="1"/>
      <c r="M18" s="1"/>
    </row>
    <row r="19" spans="1:13">
      <c r="A19" s="52" t="s">
        <v>44</v>
      </c>
      <c r="B19" s="73">
        <v>95</v>
      </c>
      <c r="C19" s="73">
        <v>69</v>
      </c>
      <c r="D19" s="73">
        <v>58</v>
      </c>
      <c r="E19" s="73">
        <v>17</v>
      </c>
      <c r="F19" s="73">
        <v>5</v>
      </c>
      <c r="G19" s="73">
        <v>6</v>
      </c>
      <c r="H19" s="51">
        <f t="shared" si="5"/>
        <v>250</v>
      </c>
      <c r="I19" s="51">
        <v>250</v>
      </c>
      <c r="J19" s="1"/>
      <c r="K19" s="1"/>
      <c r="L19" s="1"/>
      <c r="M19" s="1"/>
    </row>
    <row r="20" spans="1:13">
      <c r="A20" s="52" t="s">
        <v>45</v>
      </c>
      <c r="B20" s="51">
        <f>'Rota 12'!A37</f>
        <v>15</v>
      </c>
      <c r="C20" s="51">
        <f>'Rota 12'!B37</f>
        <v>11</v>
      </c>
      <c r="D20" s="51">
        <f>'Rota 12'!C37</f>
        <v>9</v>
      </c>
      <c r="E20" s="51">
        <f>'Rota 12'!D37</f>
        <v>3</v>
      </c>
      <c r="F20" s="51">
        <f>'Rota 12'!E37</f>
        <v>1</v>
      </c>
      <c r="G20" s="51">
        <f>'Rota 12'!F37</f>
        <v>1</v>
      </c>
      <c r="H20" s="51">
        <f t="shared" si="5"/>
        <v>40</v>
      </c>
      <c r="I20" s="51">
        <v>40</v>
      </c>
      <c r="J20" s="1"/>
      <c r="K20" s="1"/>
      <c r="L20" s="1"/>
      <c r="M20" s="1"/>
    </row>
    <row r="21" spans="1:13">
      <c r="A21" s="52" t="s">
        <v>46</v>
      </c>
      <c r="B21" s="51">
        <f>'Rota 1'!A23</f>
        <v>27</v>
      </c>
      <c r="C21" s="51">
        <f>'Rota 1'!B23</f>
        <v>19</v>
      </c>
      <c r="D21" s="51">
        <f>'Rota 1'!C23</f>
        <v>16</v>
      </c>
      <c r="E21" s="51">
        <f>'Rota 1'!D23</f>
        <v>5</v>
      </c>
      <c r="F21" s="51">
        <f>'Rota 1'!E23</f>
        <v>1</v>
      </c>
      <c r="G21" s="51">
        <f>'Rota 1'!F23</f>
        <v>2</v>
      </c>
      <c r="H21" s="51">
        <f t="shared" si="5"/>
        <v>70</v>
      </c>
      <c r="I21" s="51">
        <v>70</v>
      </c>
      <c r="J21" s="1"/>
      <c r="K21" s="1"/>
      <c r="L21" s="1"/>
      <c r="M21" s="1"/>
    </row>
    <row r="22" spans="1:13">
      <c r="A22" s="51"/>
      <c r="B22" s="51">
        <f>SUM(B17:B21)</f>
        <v>228</v>
      </c>
      <c r="C22" s="51">
        <f t="shared" ref="C22:G22" si="6">SUM(C17:C21)</f>
        <v>166</v>
      </c>
      <c r="D22" s="51">
        <f t="shared" si="6"/>
        <v>139</v>
      </c>
      <c r="E22" s="51">
        <f t="shared" si="6"/>
        <v>41</v>
      </c>
      <c r="F22" s="51">
        <f t="shared" si="6"/>
        <v>11</v>
      </c>
      <c r="G22" s="51">
        <f t="shared" si="6"/>
        <v>15</v>
      </c>
      <c r="H22" s="51">
        <f t="shared" si="5"/>
        <v>600</v>
      </c>
      <c r="I22" s="51">
        <f>SUM(I17:I21)</f>
        <v>600</v>
      </c>
      <c r="J22" s="1"/>
      <c r="K22" s="1"/>
      <c r="L22" s="1"/>
      <c r="M22" s="1"/>
    </row>
    <row r="23" spans="1:13">
      <c r="I23">
        <f>SUM(I22)</f>
        <v>600</v>
      </c>
    </row>
    <row r="24" spans="1:13">
      <c r="B24">
        <v>34</v>
      </c>
      <c r="C24">
        <v>25</v>
      </c>
      <c r="D24">
        <v>21</v>
      </c>
      <c r="E24">
        <v>6</v>
      </c>
      <c r="F24">
        <v>2</v>
      </c>
      <c r="G24">
        <v>2</v>
      </c>
    </row>
  </sheetData>
  <mergeCells count="2">
    <mergeCell ref="C1:G1"/>
    <mergeCell ref="I1:M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N54"/>
  <sheetViews>
    <sheetView showGridLines="0" workbookViewId="0">
      <selection activeCell="B17" sqref="B17"/>
    </sheetView>
  </sheetViews>
  <sheetFormatPr defaultColWidth="11.5546875" defaultRowHeight="15"/>
  <cols>
    <col min="1" max="1" width="19.77734375" style="1" bestFit="1" customWidth="1"/>
    <col min="2" max="2" width="11.88671875" style="1" customWidth="1"/>
    <col min="3" max="7" width="8.33203125" style="1" customWidth="1"/>
    <col min="8" max="8" width="12.5546875" style="1" bestFit="1" customWidth="1"/>
    <col min="9" max="14" width="8.33203125" style="1" customWidth="1"/>
    <col min="15" max="16384" width="11.5546875" style="1"/>
  </cols>
  <sheetData>
    <row r="1" spans="1:13">
      <c r="C1" s="72" t="s">
        <v>48</v>
      </c>
      <c r="D1" s="72"/>
      <c r="E1" s="72"/>
      <c r="F1" s="72"/>
      <c r="G1" s="72"/>
      <c r="I1" s="72" t="s">
        <v>49</v>
      </c>
      <c r="J1" s="72"/>
      <c r="K1" s="72"/>
      <c r="L1" s="72"/>
      <c r="M1" s="72"/>
    </row>
    <row r="2" spans="1:13">
      <c r="A2" s="1" t="s">
        <v>16</v>
      </c>
      <c r="B2" s="1" t="s">
        <v>42</v>
      </c>
      <c r="C2" s="49">
        <v>8.6974833907597415E-2</v>
      </c>
      <c r="D2" s="49">
        <v>0.10689105004663914</v>
      </c>
      <c r="E2" s="49">
        <v>9.5739301555272119E-2</v>
      </c>
      <c r="F2" s="49">
        <v>9.8955854638213617E-2</v>
      </c>
      <c r="G2" s="49">
        <v>7.8680921741447904E-2</v>
      </c>
      <c r="H2" s="1" t="s">
        <v>50</v>
      </c>
      <c r="I2" s="50">
        <v>9.2484675715291911E-2</v>
      </c>
      <c r="J2" s="50">
        <v>0.11781495688260266</v>
      </c>
      <c r="K2" s="50">
        <v>0.10635089280615255</v>
      </c>
      <c r="L2" s="50">
        <v>0.11813500599645924</v>
      </c>
      <c r="M2" s="50">
        <v>9.7972506710323426E-2</v>
      </c>
    </row>
    <row r="3" spans="1:13">
      <c r="B3" s="1" t="s">
        <v>43</v>
      </c>
      <c r="C3" s="49">
        <v>8.8795279741804317E-2</v>
      </c>
      <c r="D3" s="49">
        <v>0.1096942292170681</v>
      </c>
      <c r="E3" s="49">
        <v>0.10191026500415137</v>
      </c>
      <c r="F3" s="49">
        <v>0.10488936500236246</v>
      </c>
      <c r="G3" s="49">
        <v>6.7755320234834313E-2</v>
      </c>
      <c r="H3" s="1" t="s">
        <v>51</v>
      </c>
      <c r="I3" s="50">
        <v>9.2563614992102389E-2</v>
      </c>
      <c r="J3" s="50">
        <v>0.12025735383100053</v>
      </c>
      <c r="K3" s="50">
        <v>0.11291536135925252</v>
      </c>
      <c r="L3" s="50">
        <v>0.12251772359297772</v>
      </c>
      <c r="M3" s="50">
        <v>7.8701487024446307E-2</v>
      </c>
    </row>
    <row r="4" spans="1:13">
      <c r="B4" s="1" t="s">
        <v>44</v>
      </c>
      <c r="C4" s="49">
        <v>7.3462472182884889E-2</v>
      </c>
      <c r="D4" s="49">
        <v>0.10011742560845815</v>
      </c>
      <c r="E4" s="49">
        <v>9.9289142602479882E-2</v>
      </c>
      <c r="F4" s="49">
        <v>0.11436462630509547</v>
      </c>
      <c r="G4" s="49">
        <v>6.5776299084930517E-2</v>
      </c>
      <c r="H4" s="1" t="s">
        <v>52</v>
      </c>
      <c r="I4" s="50">
        <v>7.7863733518634168E-2</v>
      </c>
      <c r="J4" s="50">
        <v>0.11361147516470371</v>
      </c>
      <c r="K4" s="50">
        <v>0.11790168793814705</v>
      </c>
      <c r="L4" s="50">
        <v>0.1442304591180032</v>
      </c>
      <c r="M4" s="50">
        <v>9.3382678476662942E-2</v>
      </c>
    </row>
    <row r="5" spans="1:13">
      <c r="B5" s="1" t="s">
        <v>47</v>
      </c>
      <c r="C5" s="49">
        <v>9.46036859809542E-2</v>
      </c>
      <c r="D5" s="49">
        <v>0.11369214004832519</v>
      </c>
      <c r="E5" s="49">
        <v>0.1003719145307244</v>
      </c>
      <c r="F5" s="49">
        <v>9.9175628938266924E-2</v>
      </c>
      <c r="G5" s="49">
        <v>6.5407210877907795E-2</v>
      </c>
      <c r="H5" s="1" t="s">
        <v>53</v>
      </c>
      <c r="I5" s="50">
        <v>0.10028189700099494</v>
      </c>
      <c r="J5" s="50">
        <v>0.12524281044203345</v>
      </c>
      <c r="K5" s="50">
        <v>0.11215947316056285</v>
      </c>
      <c r="L5" s="50">
        <v>0.11263561851518454</v>
      </c>
      <c r="M5" s="50">
        <v>7.6429620505045717E-2</v>
      </c>
    </row>
    <row r="6" spans="1:13">
      <c r="B6" s="1" t="s">
        <v>46</v>
      </c>
      <c r="C6" s="49">
        <v>9.4290504586722848E-2</v>
      </c>
      <c r="D6" s="49">
        <v>0.10734995191393336</v>
      </c>
      <c r="E6" s="49">
        <v>9.3518969380033692E-2</v>
      </c>
      <c r="F6" s="49">
        <v>0.10104683299634869</v>
      </c>
      <c r="G6" s="49">
        <v>7.9408777426930074E-2</v>
      </c>
      <c r="H6" s="1" t="s">
        <v>54</v>
      </c>
      <c r="I6" s="50">
        <v>9.8540692412382863E-2</v>
      </c>
      <c r="J6" s="50">
        <v>0.11627656030181595</v>
      </c>
      <c r="K6" s="50">
        <v>0.10135032149548341</v>
      </c>
      <c r="L6" s="50">
        <v>0.11431669901629261</v>
      </c>
      <c r="M6" s="50">
        <v>9.3900690470056475E-2</v>
      </c>
    </row>
    <row r="7" spans="1:13">
      <c r="C7" s="43" t="s">
        <v>55</v>
      </c>
      <c r="D7" s="43" t="s">
        <v>56</v>
      </c>
      <c r="E7" s="43" t="s">
        <v>57</v>
      </c>
      <c r="F7" s="43"/>
      <c r="G7" s="43"/>
      <c r="I7" s="50"/>
      <c r="J7" s="50"/>
      <c r="K7" s="50"/>
      <c r="L7" s="50"/>
      <c r="M7" s="50"/>
    </row>
    <row r="8" spans="1:13">
      <c r="A8" s="1" t="s">
        <v>17</v>
      </c>
      <c r="B8" s="1" t="s">
        <v>42</v>
      </c>
      <c r="C8" s="48">
        <v>0.65806451612903227</v>
      </c>
      <c r="D8" s="48">
        <v>0.27741935483870966</v>
      </c>
      <c r="E8" s="48">
        <v>6.4516129032258063E-2</v>
      </c>
    </row>
    <row r="9" spans="1:13">
      <c r="B9" s="1" t="s">
        <v>43</v>
      </c>
      <c r="C9" s="48">
        <v>0.57954545454545459</v>
      </c>
      <c r="D9" s="48">
        <v>0.34090909090909088</v>
      </c>
      <c r="E9" s="48">
        <v>7.9545454545454544E-2</v>
      </c>
    </row>
    <row r="10" spans="1:13">
      <c r="B10" s="1" t="s">
        <v>44</v>
      </c>
      <c r="C10" s="48">
        <v>0.37450199203187251</v>
      </c>
      <c r="D10" s="48">
        <v>0.44223107569721115</v>
      </c>
      <c r="E10" s="48">
        <v>0.18326693227091634</v>
      </c>
    </row>
    <row r="11" spans="1:13">
      <c r="B11" s="1" t="s">
        <v>47</v>
      </c>
      <c r="C11" s="48">
        <v>0.62318840579710144</v>
      </c>
      <c r="D11" s="48">
        <v>0.30434782608695654</v>
      </c>
      <c r="E11" s="48">
        <v>7.2463768115942032E-2</v>
      </c>
    </row>
    <row r="12" spans="1:13">
      <c r="B12" s="1" t="s">
        <v>46</v>
      </c>
      <c r="C12" s="48">
        <v>0.62318840579710144</v>
      </c>
      <c r="D12" s="48">
        <v>0.30434782608695654</v>
      </c>
      <c r="E12" s="48">
        <v>7.2463768115942032E-2</v>
      </c>
    </row>
    <row r="14" spans="1:13">
      <c r="A14" s="51" t="s">
        <v>84</v>
      </c>
      <c r="B14" s="51" t="s">
        <v>31</v>
      </c>
      <c r="C14" s="51" t="s">
        <v>32</v>
      </c>
      <c r="D14" s="51" t="s">
        <v>33</v>
      </c>
      <c r="E14" s="51" t="s">
        <v>34</v>
      </c>
      <c r="F14" s="51" t="s">
        <v>35</v>
      </c>
      <c r="G14" s="51" t="s">
        <v>36</v>
      </c>
      <c r="H14" s="51"/>
      <c r="I14" s="51"/>
    </row>
    <row r="15" spans="1:13">
      <c r="A15" s="51"/>
      <c r="B15" s="51">
        <v>228</v>
      </c>
      <c r="C15" s="51">
        <v>166</v>
      </c>
      <c r="D15" s="51">
        <v>139</v>
      </c>
      <c r="E15" s="51">
        <v>41</v>
      </c>
      <c r="F15" s="51">
        <v>11</v>
      </c>
      <c r="G15" s="51">
        <v>15</v>
      </c>
      <c r="H15" s="51"/>
      <c r="I15" s="51"/>
    </row>
    <row r="16" spans="1:13">
      <c r="A16" s="52" t="s">
        <v>42</v>
      </c>
      <c r="B16" s="51">
        <f t="shared" ref="B16:E20" si="0">ROUND($I16/$I$21*B$15,0)</f>
        <v>57</v>
      </c>
      <c r="C16" s="51">
        <f t="shared" si="0"/>
        <v>42</v>
      </c>
      <c r="D16" s="51">
        <f t="shared" si="0"/>
        <v>35</v>
      </c>
      <c r="E16" s="51">
        <f t="shared" si="0"/>
        <v>10</v>
      </c>
      <c r="F16" s="51">
        <f>ROUND($I16/$I$21*F$15,0)-1</f>
        <v>2</v>
      </c>
      <c r="G16" s="51">
        <f>ROUND($I16/$I$21*G$15,0)</f>
        <v>4</v>
      </c>
      <c r="H16" s="51">
        <f>SUM(B16:G16)</f>
        <v>150</v>
      </c>
      <c r="I16" s="51">
        <v>150</v>
      </c>
    </row>
    <row r="17" spans="1:14">
      <c r="A17" s="52" t="s">
        <v>43</v>
      </c>
      <c r="B17" s="51">
        <f t="shared" si="0"/>
        <v>34</v>
      </c>
      <c r="C17" s="51">
        <f t="shared" si="0"/>
        <v>25</v>
      </c>
      <c r="D17" s="51">
        <f t="shared" si="0"/>
        <v>21</v>
      </c>
      <c r="E17" s="51">
        <f t="shared" si="0"/>
        <v>6</v>
      </c>
      <c r="F17" s="51">
        <f>ROUND($I17/$I$21*F$15,0)</f>
        <v>2</v>
      </c>
      <c r="G17" s="51">
        <f>ROUND($I17/$I$21*G$15,0)</f>
        <v>2</v>
      </c>
      <c r="H17" s="51">
        <f t="shared" ref="H17:H21" si="1">SUM(B17:G17)</f>
        <v>90</v>
      </c>
      <c r="I17" s="51">
        <v>90</v>
      </c>
    </row>
    <row r="18" spans="1:14">
      <c r="A18" s="52" t="s">
        <v>44</v>
      </c>
      <c r="B18" s="51">
        <f t="shared" si="0"/>
        <v>95</v>
      </c>
      <c r="C18" s="51">
        <f t="shared" si="0"/>
        <v>69</v>
      </c>
      <c r="D18" s="51">
        <f t="shared" si="0"/>
        <v>58</v>
      </c>
      <c r="E18" s="51">
        <f t="shared" si="0"/>
        <v>17</v>
      </c>
      <c r="F18" s="51">
        <f>ROUND($I18/$I$21*F$15,0)</f>
        <v>5</v>
      </c>
      <c r="G18" s="51">
        <f>ROUND($I18/$I$21*G$15,0)</f>
        <v>6</v>
      </c>
      <c r="H18" s="51">
        <f t="shared" si="1"/>
        <v>250</v>
      </c>
      <c r="I18" s="51">
        <v>250</v>
      </c>
    </row>
    <row r="19" spans="1:14">
      <c r="A19" s="52" t="s">
        <v>45</v>
      </c>
      <c r="B19" s="51">
        <f t="shared" si="0"/>
        <v>15</v>
      </c>
      <c r="C19" s="51">
        <f t="shared" si="0"/>
        <v>11</v>
      </c>
      <c r="D19" s="51">
        <f t="shared" si="0"/>
        <v>9</v>
      </c>
      <c r="E19" s="51">
        <f t="shared" si="0"/>
        <v>3</v>
      </c>
      <c r="F19" s="51">
        <f>ROUND($I19/$I$21*F$15,0)</f>
        <v>1</v>
      </c>
      <c r="G19" s="51">
        <f>ROUND($I19/$I$21*G$15,0)</f>
        <v>1</v>
      </c>
      <c r="H19" s="51">
        <f t="shared" si="1"/>
        <v>40</v>
      </c>
      <c r="I19" s="51">
        <v>40</v>
      </c>
    </row>
    <row r="20" spans="1:14">
      <c r="A20" s="52" t="s">
        <v>46</v>
      </c>
      <c r="B20" s="51">
        <f t="shared" si="0"/>
        <v>27</v>
      </c>
      <c r="C20" s="51">
        <f t="shared" si="0"/>
        <v>19</v>
      </c>
      <c r="D20" s="51">
        <f t="shared" si="0"/>
        <v>16</v>
      </c>
      <c r="E20" s="51">
        <f t="shared" si="0"/>
        <v>5</v>
      </c>
      <c r="F20" s="51">
        <f>ROUND($I20/$I$21*F$15,0)</f>
        <v>1</v>
      </c>
      <c r="G20" s="51">
        <f>ROUND($I20/$I$21*G$15,0)</f>
        <v>2</v>
      </c>
      <c r="H20" s="51">
        <f t="shared" si="1"/>
        <v>70</v>
      </c>
      <c r="I20" s="51">
        <v>70</v>
      </c>
    </row>
    <row r="21" spans="1:14">
      <c r="A21" s="51"/>
      <c r="B21" s="51">
        <f>SUM(B16:B20)</f>
        <v>228</v>
      </c>
      <c r="C21" s="51">
        <f t="shared" ref="C21:G21" si="2">SUM(C16:C20)</f>
        <v>166</v>
      </c>
      <c r="D21" s="51">
        <f t="shared" si="2"/>
        <v>139</v>
      </c>
      <c r="E21" s="51">
        <f t="shared" si="2"/>
        <v>41</v>
      </c>
      <c r="F21" s="51">
        <f t="shared" si="2"/>
        <v>11</v>
      </c>
      <c r="G21" s="51">
        <f t="shared" si="2"/>
        <v>15</v>
      </c>
      <c r="H21" s="51">
        <f t="shared" si="1"/>
        <v>600</v>
      </c>
      <c r="I21" s="51">
        <f>SUM(I16:I20)</f>
        <v>600</v>
      </c>
    </row>
    <row r="23" spans="1:14" ht="15.75">
      <c r="A23" s="5"/>
      <c r="D23" s="2" t="s">
        <v>0</v>
      </c>
      <c r="J23" s="2" t="s">
        <v>1</v>
      </c>
      <c r="N23" s="2"/>
    </row>
    <row r="24" spans="1:14" s="3" customFormat="1" ht="34.5" customHeight="1">
      <c r="A24" s="3" t="s">
        <v>18</v>
      </c>
      <c r="B24" s="3" t="s">
        <v>2</v>
      </c>
      <c r="C24" s="4" t="s">
        <v>7</v>
      </c>
      <c r="D24" s="4" t="s">
        <v>26</v>
      </c>
      <c r="E24" s="4" t="s">
        <v>27</v>
      </c>
      <c r="F24" s="4" t="s">
        <v>28</v>
      </c>
      <c r="G24" s="4" t="s">
        <v>29</v>
      </c>
      <c r="H24" s="3" t="s">
        <v>3</v>
      </c>
      <c r="I24" s="4" t="s">
        <v>7</v>
      </c>
      <c r="J24" s="4" t="s">
        <v>26</v>
      </c>
      <c r="K24" s="4" t="s">
        <v>27</v>
      </c>
      <c r="L24" s="4" t="s">
        <v>28</v>
      </c>
      <c r="M24" s="4" t="s">
        <v>29</v>
      </c>
      <c r="N24" s="3" t="s">
        <v>3</v>
      </c>
    </row>
    <row r="25" spans="1:14">
      <c r="A25" s="1" t="s">
        <v>80</v>
      </c>
      <c r="B25" s="1">
        <v>5</v>
      </c>
    </row>
    <row r="26" spans="1:14">
      <c r="A26" s="1" t="s">
        <v>23</v>
      </c>
      <c r="B26" s="1">
        <v>20</v>
      </c>
    </row>
    <row r="27" spans="1:14">
      <c r="A27" s="1" t="s">
        <v>79</v>
      </c>
      <c r="B27" s="1">
        <v>10</v>
      </c>
    </row>
    <row r="28" spans="1:14">
      <c r="A28" s="1" t="s">
        <v>69</v>
      </c>
      <c r="B28" s="1">
        <v>15</v>
      </c>
    </row>
    <row r="29" spans="1:14">
      <c r="A29" s="1" t="s">
        <v>74</v>
      </c>
      <c r="B29" s="1">
        <v>15</v>
      </c>
    </row>
    <row r="30" spans="1:14">
      <c r="A30" s="1" t="s">
        <v>78</v>
      </c>
      <c r="B30" s="1">
        <v>10</v>
      </c>
    </row>
    <row r="31" spans="1:14">
      <c r="A31" s="1" t="s">
        <v>66</v>
      </c>
      <c r="B31" s="1">
        <v>15</v>
      </c>
    </row>
    <row r="32" spans="1:14">
      <c r="A32" s="1" t="s">
        <v>64</v>
      </c>
      <c r="B32" s="1">
        <v>10</v>
      </c>
    </row>
    <row r="33" spans="1:2">
      <c r="A33" s="1" t="s">
        <v>65</v>
      </c>
      <c r="B33" s="1">
        <v>15</v>
      </c>
    </row>
    <row r="34" spans="1:2">
      <c r="A34" s="1" t="s">
        <v>63</v>
      </c>
      <c r="B34" s="1">
        <v>10</v>
      </c>
    </row>
    <row r="35" spans="1:2">
      <c r="A35" s="1" t="s">
        <v>73</v>
      </c>
      <c r="B35" s="1">
        <v>10</v>
      </c>
    </row>
    <row r="36" spans="1:2">
      <c r="A36" s="1" t="s">
        <v>67</v>
      </c>
      <c r="B36" s="1">
        <v>20</v>
      </c>
    </row>
    <row r="37" spans="1:2">
      <c r="A37" s="1" t="s">
        <v>70</v>
      </c>
      <c r="B37" s="1">
        <v>10</v>
      </c>
    </row>
    <row r="38" spans="1:2">
      <c r="A38" s="1" t="s">
        <v>68</v>
      </c>
      <c r="B38" s="1">
        <v>15</v>
      </c>
    </row>
    <row r="39" spans="1:2">
      <c r="A39" s="1" t="s">
        <v>81</v>
      </c>
      <c r="B39" s="1">
        <v>10</v>
      </c>
    </row>
    <row r="40" spans="1:2">
      <c r="A40" s="1" t="s">
        <v>76</v>
      </c>
      <c r="B40" s="1">
        <v>10</v>
      </c>
    </row>
    <row r="41" spans="1:2">
      <c r="A41" s="1" t="s">
        <v>25</v>
      </c>
      <c r="B41" s="1">
        <v>20</v>
      </c>
    </row>
    <row r="42" spans="1:2">
      <c r="A42" s="1" t="s">
        <v>24</v>
      </c>
      <c r="B42" s="1">
        <v>20</v>
      </c>
    </row>
    <row r="43" spans="1:2">
      <c r="A43" s="1" t="s">
        <v>77</v>
      </c>
      <c r="B43" s="1">
        <v>20</v>
      </c>
    </row>
    <row r="44" spans="1:2">
      <c r="A44" s="1" t="s">
        <v>72</v>
      </c>
      <c r="B44" s="1">
        <v>15</v>
      </c>
    </row>
    <row r="45" spans="1:2">
      <c r="A45" s="1" t="s">
        <v>83</v>
      </c>
      <c r="B45" s="1">
        <v>10</v>
      </c>
    </row>
    <row r="46" spans="1:2">
      <c r="A46" s="1" t="s">
        <v>71</v>
      </c>
      <c r="B46" s="1">
        <v>20</v>
      </c>
    </row>
    <row r="47" spans="1:2">
      <c r="A47" s="1" t="s">
        <v>82</v>
      </c>
      <c r="B47" s="1">
        <v>10</v>
      </c>
    </row>
    <row r="48" spans="1:2">
      <c r="A48" s="1" t="s">
        <v>75</v>
      </c>
      <c r="B48" s="1">
        <v>10</v>
      </c>
    </row>
    <row r="49" spans="1:2">
      <c r="A49" s="1" t="s">
        <v>60</v>
      </c>
      <c r="B49" s="1">
        <v>5</v>
      </c>
    </row>
    <row r="50" spans="1:2">
      <c r="A50" s="1" t="s">
        <v>61</v>
      </c>
      <c r="B50" s="1">
        <v>5</v>
      </c>
    </row>
    <row r="51" spans="1:2">
      <c r="A51" s="1" t="s">
        <v>62</v>
      </c>
      <c r="B51" s="1">
        <v>5</v>
      </c>
    </row>
    <row r="52" spans="1:2">
      <c r="A52" s="1" t="s">
        <v>58</v>
      </c>
      <c r="B52" s="1">
        <v>5</v>
      </c>
    </row>
    <row r="53" spans="1:2">
      <c r="A53" s="1" t="s">
        <v>59</v>
      </c>
      <c r="B53" s="1">
        <v>5</v>
      </c>
    </row>
    <row r="54" spans="1:2">
      <c r="B54" s="1">
        <f>SUM(B25:B53)</f>
        <v>350</v>
      </c>
    </row>
  </sheetData>
  <sortState ref="A25:B53">
    <sortCondition ref="A53"/>
  </sortState>
  <mergeCells count="2">
    <mergeCell ref="C1:G1"/>
    <mergeCell ref="I1:M1"/>
  </mergeCells>
  <phoneticPr fontId="0" type="noConversion"/>
  <pageMargins left="0.51" right="0.51" top="0.51" bottom="0.51" header="0.49212598499999999" footer="0.49212598499999999"/>
  <pageSetup paperSize="9" orientation="portrait" r:id="rId1"/>
  <headerFooter alignWithMargins="0">
    <oddHeader>&amp;CAmostra de Boa Viagem - Pesquisador 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opLeftCell="A25" workbookViewId="0">
      <selection sqref="A1:F29"/>
    </sheetView>
  </sheetViews>
  <sheetFormatPr defaultColWidth="11.5546875" defaultRowHeight="15"/>
  <cols>
    <col min="1" max="1" width="10.33203125" style="28" customWidth="1"/>
    <col min="2" max="2" width="10.44140625" style="1" customWidth="1"/>
    <col min="3" max="3" width="11" style="1" customWidth="1"/>
    <col min="4" max="4" width="11.6640625" style="1" customWidth="1"/>
    <col min="5" max="6" width="11.44140625" style="1" customWidth="1"/>
    <col min="7" max="7" width="8.44140625" style="1" customWidth="1"/>
    <col min="8" max="8" width="10.109375" style="1" customWidth="1"/>
    <col min="9" max="16384" width="11.5546875" style="1"/>
  </cols>
  <sheetData>
    <row r="1" spans="1:7" ht="17.25" customHeight="1">
      <c r="A1" s="40" t="s">
        <v>5</v>
      </c>
      <c r="B1" s="6"/>
      <c r="C1" s="6"/>
      <c r="D1" s="6"/>
      <c r="E1" s="7" t="s">
        <v>9</v>
      </c>
      <c r="F1" s="8"/>
    </row>
    <row r="2" spans="1:7">
      <c r="A2" s="9"/>
      <c r="B2" s="10"/>
      <c r="C2" s="10"/>
      <c r="D2" s="10"/>
      <c r="E2" s="10"/>
      <c r="F2" s="11"/>
    </row>
    <row r="3" spans="1:7" ht="15.75">
      <c r="A3" s="12" t="s">
        <v>22</v>
      </c>
      <c r="B3" s="6"/>
      <c r="C3" s="6"/>
      <c r="D3" s="6"/>
      <c r="E3" s="6"/>
      <c r="F3" s="13"/>
    </row>
    <row r="4" spans="1:7" ht="16.5" customHeight="1">
      <c r="A4" s="14"/>
      <c r="F4" s="15"/>
    </row>
    <row r="5" spans="1:7" ht="30">
      <c r="A5" s="16" t="s">
        <v>19</v>
      </c>
      <c r="B5" s="41" t="s">
        <v>20</v>
      </c>
      <c r="C5" s="42" t="s">
        <v>21</v>
      </c>
      <c r="D5" s="18"/>
      <c r="E5" s="39"/>
      <c r="F5" s="19" t="s">
        <v>15</v>
      </c>
    </row>
    <row r="6" spans="1:7">
      <c r="A6" s="20"/>
      <c r="B6" s="20"/>
      <c r="C6" s="21"/>
      <c r="E6" s="39"/>
      <c r="F6" s="22"/>
    </row>
    <row r="7" spans="1:7" ht="17.25" customHeight="1">
      <c r="A7" s="20">
        <v>120</v>
      </c>
      <c r="B7" s="20">
        <v>99</v>
      </c>
      <c r="C7" s="17" t="str">
        <f>Amostra!A26</f>
        <v>Arcoverde</v>
      </c>
      <c r="D7" s="18"/>
      <c r="E7" s="39"/>
      <c r="F7" s="63">
        <f>Amostra!B42</f>
        <v>20</v>
      </c>
    </row>
    <row r="8" spans="1:7" ht="17.25" customHeight="1">
      <c r="A8" s="20">
        <v>1220</v>
      </c>
      <c r="B8" s="20">
        <v>99</v>
      </c>
      <c r="C8" s="17" t="str">
        <f>Amostra!A43</f>
        <v>Salgueiro</v>
      </c>
      <c r="D8" s="18"/>
      <c r="E8" s="39"/>
      <c r="F8" s="63">
        <f>Amostra!B43</f>
        <v>20</v>
      </c>
    </row>
    <row r="9" spans="1:7" ht="17.25" customHeight="1">
      <c r="A9" s="20">
        <v>1390</v>
      </c>
      <c r="B9" s="20">
        <v>99</v>
      </c>
      <c r="C9" s="17" t="str">
        <f>Amostra!A46</f>
        <v>Serra Talhada</v>
      </c>
      <c r="D9" s="18"/>
      <c r="E9" s="39"/>
      <c r="F9" s="63">
        <f>Amostra!B46</f>
        <v>20</v>
      </c>
    </row>
    <row r="10" spans="1:7" ht="17.25" customHeight="1">
      <c r="A10" s="20">
        <v>1410</v>
      </c>
      <c r="B10" s="20">
        <v>99</v>
      </c>
      <c r="C10" s="17" t="str">
        <f>Amostra!A47</f>
        <v>Sertânia</v>
      </c>
      <c r="D10" s="18"/>
      <c r="E10" s="39"/>
      <c r="F10" s="63">
        <f>Amostra!B47</f>
        <v>10</v>
      </c>
    </row>
    <row r="11" spans="1:7" ht="15.75">
      <c r="A11" s="20"/>
      <c r="B11" s="20"/>
      <c r="C11" s="24"/>
      <c r="E11" s="64"/>
      <c r="F11" s="23"/>
    </row>
    <row r="12" spans="1:7" ht="15.75">
      <c r="A12" s="20"/>
      <c r="B12" s="20"/>
      <c r="C12" s="17" t="s">
        <v>3</v>
      </c>
      <c r="D12" s="18"/>
      <c r="E12" s="39"/>
      <c r="F12" s="23">
        <f>SUM(F6:F11)</f>
        <v>70</v>
      </c>
    </row>
    <row r="13" spans="1:7">
      <c r="A13" s="20"/>
      <c r="B13" s="20"/>
      <c r="C13" s="26"/>
      <c r="D13" s="18"/>
      <c r="E13" s="39"/>
      <c r="F13" s="19"/>
    </row>
    <row r="14" spans="1:7">
      <c r="A14" s="21"/>
      <c r="F14" s="15"/>
    </row>
    <row r="15" spans="1:7" ht="15.75">
      <c r="A15" s="12" t="s">
        <v>6</v>
      </c>
      <c r="B15" s="6"/>
      <c r="C15" s="6"/>
      <c r="D15" s="6"/>
      <c r="E15" s="6"/>
      <c r="F15" s="13"/>
    </row>
    <row r="16" spans="1:7" s="28" customFormat="1" ht="32.25" customHeight="1">
      <c r="A16" s="27"/>
      <c r="B16" s="27" t="s">
        <v>7</v>
      </c>
      <c r="C16" s="27" t="s">
        <v>26</v>
      </c>
      <c r="D16" s="27" t="s">
        <v>27</v>
      </c>
      <c r="E16" s="27" t="s">
        <v>28</v>
      </c>
      <c r="F16" s="27" t="s">
        <v>29</v>
      </c>
      <c r="G16" s="1"/>
    </row>
    <row r="17" spans="1:6" ht="15.75">
      <c r="A17" s="29" t="s">
        <v>0</v>
      </c>
      <c r="B17" s="30">
        <f>B33</f>
        <v>7</v>
      </c>
      <c r="C17" s="30">
        <f t="shared" ref="C17:F17" si="0">C33</f>
        <v>7</v>
      </c>
      <c r="D17" s="30">
        <f t="shared" si="0"/>
        <v>7</v>
      </c>
      <c r="E17" s="30">
        <f t="shared" si="0"/>
        <v>7</v>
      </c>
      <c r="F17" s="30">
        <f t="shared" si="0"/>
        <v>5</v>
      </c>
    </row>
    <row r="18" spans="1:6" ht="15.75">
      <c r="A18" s="27"/>
      <c r="B18" s="31"/>
      <c r="C18" s="31"/>
      <c r="D18" s="31"/>
      <c r="E18" s="31"/>
      <c r="F18" s="32">
        <f>SUM(B17:F17)</f>
        <v>33</v>
      </c>
    </row>
    <row r="19" spans="1:6" ht="15.75">
      <c r="A19" s="29" t="s">
        <v>1</v>
      </c>
      <c r="B19" s="30">
        <f>B35</f>
        <v>7</v>
      </c>
      <c r="C19" s="30">
        <f t="shared" ref="C19:F19" si="1">C35</f>
        <v>8</v>
      </c>
      <c r="D19" s="30">
        <f t="shared" si="1"/>
        <v>7</v>
      </c>
      <c r="E19" s="30">
        <f t="shared" si="1"/>
        <v>8</v>
      </c>
      <c r="F19" s="30">
        <f t="shared" si="1"/>
        <v>7</v>
      </c>
    </row>
    <row r="20" spans="1:6" ht="15.75">
      <c r="A20" s="9"/>
      <c r="B20" s="33"/>
      <c r="C20" s="33"/>
      <c r="D20" s="33"/>
      <c r="E20" s="33"/>
      <c r="F20" s="30">
        <f>SUM(B19:F19)</f>
        <v>37</v>
      </c>
    </row>
    <row r="21" spans="1:6" ht="15.75" customHeight="1">
      <c r="A21" s="12" t="s">
        <v>30</v>
      </c>
      <c r="B21" s="12"/>
      <c r="C21" s="12"/>
      <c r="D21" s="12"/>
      <c r="E21" s="12"/>
      <c r="F21" s="12">
        <f>SUM(F20,F18)</f>
        <v>70</v>
      </c>
    </row>
    <row r="22" spans="1:6" ht="36" customHeight="1">
      <c r="A22" s="47" t="s">
        <v>37</v>
      </c>
      <c r="B22" s="47" t="s">
        <v>38</v>
      </c>
      <c r="C22" s="47" t="s">
        <v>39</v>
      </c>
      <c r="D22" s="47" t="s">
        <v>40</v>
      </c>
      <c r="E22" s="47" t="s">
        <v>41</v>
      </c>
      <c r="F22" s="45" t="s">
        <v>36</v>
      </c>
    </row>
    <row r="23" spans="1:6" ht="15.75">
      <c r="A23" s="46">
        <f>A39</f>
        <v>27</v>
      </c>
      <c r="B23" s="46">
        <f t="shared" ref="B23:F23" si="2">B39</f>
        <v>19</v>
      </c>
      <c r="C23" s="46">
        <f t="shared" si="2"/>
        <v>16</v>
      </c>
      <c r="D23" s="46">
        <f t="shared" si="2"/>
        <v>5</v>
      </c>
      <c r="E23" s="46">
        <f t="shared" si="2"/>
        <v>1</v>
      </c>
      <c r="F23" s="46">
        <f t="shared" si="2"/>
        <v>2</v>
      </c>
    </row>
    <row r="24" spans="1:6" ht="15.75">
      <c r="A24" s="9"/>
      <c r="B24" s="33"/>
      <c r="C24" s="33"/>
      <c r="D24" s="33"/>
      <c r="E24" s="33"/>
      <c r="F24" s="32">
        <f>SUM(A23:F23)</f>
        <v>70</v>
      </c>
    </row>
    <row r="25" spans="1:6" ht="15.75">
      <c r="A25" s="12" t="s">
        <v>10</v>
      </c>
      <c r="B25" s="6"/>
      <c r="C25" s="6"/>
      <c r="D25" s="6"/>
      <c r="E25" s="13"/>
      <c r="F25" s="38"/>
    </row>
    <row r="26" spans="1:6">
      <c r="A26" s="27"/>
      <c r="B26" s="34" t="s">
        <v>11</v>
      </c>
      <c r="C26" s="34" t="s">
        <v>12</v>
      </c>
      <c r="D26" s="34" t="s">
        <v>13</v>
      </c>
      <c r="E26" s="34" t="s">
        <v>3</v>
      </c>
      <c r="F26" s="38"/>
    </row>
    <row r="27" spans="1:6" ht="15.75">
      <c r="A27" s="29" t="s">
        <v>14</v>
      </c>
      <c r="B27" s="30">
        <f>B43</f>
        <v>44</v>
      </c>
      <c r="C27" s="30">
        <f t="shared" ref="C27:D27" si="3">C43</f>
        <v>21</v>
      </c>
      <c r="D27" s="30">
        <f t="shared" si="3"/>
        <v>5</v>
      </c>
      <c r="E27" s="30">
        <f>SUM(B27:D27)</f>
        <v>70</v>
      </c>
      <c r="F27" s="38"/>
    </row>
    <row r="28" spans="1:6">
      <c r="A28" s="21"/>
      <c r="B28" s="2"/>
      <c r="C28" s="2"/>
      <c r="D28" s="2"/>
      <c r="E28" s="2"/>
      <c r="F28" s="35"/>
    </row>
    <row r="29" spans="1:6" ht="19.5" customHeight="1">
      <c r="A29" s="12" t="s">
        <v>8</v>
      </c>
      <c r="B29" s="36"/>
      <c r="C29" s="36"/>
      <c r="D29" s="36"/>
      <c r="E29" s="36"/>
      <c r="F29" s="37"/>
    </row>
    <row r="32" spans="1:6" ht="30">
      <c r="A32" s="44"/>
      <c r="B32" s="44" t="s">
        <v>7</v>
      </c>
      <c r="C32" s="44" t="s">
        <v>26</v>
      </c>
      <c r="D32" s="44" t="s">
        <v>27</v>
      </c>
      <c r="E32" s="44" t="s">
        <v>28</v>
      </c>
      <c r="F32" s="44" t="s">
        <v>29</v>
      </c>
    </row>
    <row r="33" spans="1:9" ht="15.75">
      <c r="A33" s="54" t="s">
        <v>0</v>
      </c>
      <c r="B33" s="33">
        <f>ROUND(B34,0)</f>
        <v>7</v>
      </c>
      <c r="C33" s="62">
        <f>ROUND(C34,0)-1</f>
        <v>7</v>
      </c>
      <c r="D33" s="33">
        <f t="shared" ref="D33:E33" si="4">ROUND(D34,0)</f>
        <v>7</v>
      </c>
      <c r="E33" s="33">
        <f t="shared" si="4"/>
        <v>7</v>
      </c>
      <c r="F33" s="62">
        <f>ROUND(F34,0)-1</f>
        <v>5</v>
      </c>
      <c r="G33" s="1">
        <f>SUM(B33:F33)</f>
        <v>33</v>
      </c>
    </row>
    <row r="34" spans="1:9" ht="15.75">
      <c r="A34" s="44"/>
      <c r="B34" s="33">
        <f>$F$12*Amostra!C6</f>
        <v>6.6003353210705997</v>
      </c>
      <c r="C34" s="33">
        <f>$F$12*Amostra!D6</f>
        <v>7.5144966339753347</v>
      </c>
      <c r="D34" s="33">
        <f>$F$12*Amostra!E6</f>
        <v>6.5463278566023586</v>
      </c>
      <c r="E34" s="33">
        <f>$F$12*Amostra!F6</f>
        <v>7.0732783097444081</v>
      </c>
      <c r="F34" s="33">
        <f>$F$12*Amostra!G6</f>
        <v>5.5586144198851049</v>
      </c>
    </row>
    <row r="35" spans="1:9" ht="15.75">
      <c r="A35" s="54" t="s">
        <v>1</v>
      </c>
      <c r="B35" s="33">
        <f>ROUND(B36,0)</f>
        <v>7</v>
      </c>
      <c r="C35" s="33">
        <f t="shared" ref="C35:F35" si="5">ROUND(C36,0)</f>
        <v>8</v>
      </c>
      <c r="D35" s="33">
        <f t="shared" si="5"/>
        <v>7</v>
      </c>
      <c r="E35" s="33">
        <f t="shared" si="5"/>
        <v>8</v>
      </c>
      <c r="F35" s="33">
        <f t="shared" si="5"/>
        <v>7</v>
      </c>
      <c r="G35" s="1">
        <f>SUM(B35:F35)</f>
        <v>37</v>
      </c>
    </row>
    <row r="36" spans="1:9" ht="15.75">
      <c r="A36" s="54"/>
      <c r="B36" s="33">
        <f>$F$12*Amostra!I6</f>
        <v>6.8978484688668003</v>
      </c>
      <c r="C36" s="33">
        <f>$F$12*Amostra!J6</f>
        <v>8.1393592211271155</v>
      </c>
      <c r="D36" s="33">
        <f>$F$12*Amostra!K6</f>
        <v>7.0945225046838392</v>
      </c>
      <c r="E36" s="33">
        <f>$F$12*Amostra!L6</f>
        <v>8.0021689311404831</v>
      </c>
      <c r="F36" s="33">
        <f>$F$12*Amostra!M6</f>
        <v>6.5730483329039533</v>
      </c>
      <c r="I36" s="1">
        <f>70*0.47</f>
        <v>32.9</v>
      </c>
    </row>
    <row r="37" spans="1:9" ht="15.75">
      <c r="A37" s="55" t="s">
        <v>30</v>
      </c>
      <c r="B37" s="55"/>
      <c r="C37" s="55"/>
      <c r="D37" s="55"/>
      <c r="E37" s="55"/>
      <c r="F37" s="55"/>
      <c r="I37" s="1">
        <f>70*0.53</f>
        <v>37.1</v>
      </c>
    </row>
    <row r="38" spans="1:9" ht="30">
      <c r="A38" s="56" t="s">
        <v>37</v>
      </c>
      <c r="B38" s="56" t="s">
        <v>38</v>
      </c>
      <c r="C38" s="56" t="s">
        <v>39</v>
      </c>
      <c r="D38" s="56" t="s">
        <v>40</v>
      </c>
      <c r="E38" s="56" t="s">
        <v>41</v>
      </c>
      <c r="F38" s="57" t="s">
        <v>36</v>
      </c>
    </row>
    <row r="39" spans="1:9" ht="15.75">
      <c r="A39" s="58">
        <f>Amostra!B20</f>
        <v>27</v>
      </c>
      <c r="B39" s="58">
        <f>Amostra!C20</f>
        <v>19</v>
      </c>
      <c r="C39" s="58">
        <f>Amostra!D20</f>
        <v>16</v>
      </c>
      <c r="D39" s="58">
        <f>Amostra!E20</f>
        <v>5</v>
      </c>
      <c r="E39" s="58">
        <f>Amostra!F20</f>
        <v>1</v>
      </c>
      <c r="F39" s="58">
        <f>Amostra!G20</f>
        <v>2</v>
      </c>
      <c r="G39" s="58">
        <f>SUM(A39:F39)</f>
        <v>70</v>
      </c>
    </row>
    <row r="40" spans="1:9" ht="15.75">
      <c r="A40" s="54"/>
      <c r="B40" s="33"/>
      <c r="C40" s="33"/>
      <c r="D40" s="33"/>
      <c r="E40" s="33"/>
      <c r="F40" s="33"/>
    </row>
    <row r="41" spans="1:9" ht="15.75">
      <c r="A41" s="55" t="s">
        <v>10</v>
      </c>
      <c r="B41" s="59"/>
      <c r="C41" s="59"/>
      <c r="D41" s="59"/>
      <c r="E41" s="59"/>
      <c r="F41" s="60"/>
    </row>
    <row r="42" spans="1:9">
      <c r="A42" s="44"/>
      <c r="B42" s="61" t="s">
        <v>11</v>
      </c>
      <c r="C42" s="61" t="s">
        <v>12</v>
      </c>
      <c r="D42" s="61" t="s">
        <v>13</v>
      </c>
      <c r="E42" s="61" t="s">
        <v>3</v>
      </c>
      <c r="F42" s="60"/>
    </row>
    <row r="43" spans="1:9" ht="15.75">
      <c r="A43" s="54" t="s">
        <v>14</v>
      </c>
      <c r="B43" s="1">
        <f>ROUND(B44,0)</f>
        <v>44</v>
      </c>
      <c r="C43" s="1">
        <f t="shared" ref="C43:D43" si="6">ROUND(C44,0)</f>
        <v>21</v>
      </c>
      <c r="D43" s="1">
        <f t="shared" si="6"/>
        <v>5</v>
      </c>
      <c r="E43" s="33">
        <f>SUM(B43:D43)</f>
        <v>70</v>
      </c>
      <c r="F43" s="60"/>
    </row>
    <row r="44" spans="1:9" ht="15.75">
      <c r="B44" s="33">
        <f>Amostra!C11*$F$12</f>
        <v>43.623188405797102</v>
      </c>
      <c r="C44" s="33">
        <f>Amostra!D11*$F$12</f>
        <v>21.304347826086957</v>
      </c>
      <c r="D44" s="33">
        <f>Amostra!E11*$F$12</f>
        <v>5.0724637681159424</v>
      </c>
    </row>
  </sheetData>
  <pageMargins left="1" right="1" top="1" bottom="1" header="0.5" footer="0.5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5C3B-745C-4659-B1C2-EFF36887BAB5}">
  <dimension ref="A1:I44"/>
  <sheetViews>
    <sheetView topLeftCell="A17" workbookViewId="0">
      <selection sqref="A1:F29"/>
    </sheetView>
  </sheetViews>
  <sheetFormatPr defaultColWidth="11.5546875" defaultRowHeight="15"/>
  <cols>
    <col min="1" max="1" width="10.33203125" style="28" customWidth="1"/>
    <col min="2" max="2" width="10.44140625" style="1" customWidth="1"/>
    <col min="3" max="3" width="11" style="1" customWidth="1"/>
    <col min="4" max="4" width="11.6640625" style="1" customWidth="1"/>
    <col min="5" max="6" width="11.44140625" style="1" customWidth="1"/>
    <col min="7" max="7" width="8.44140625" style="1" customWidth="1"/>
    <col min="8" max="8" width="10.109375" style="1" customWidth="1"/>
    <col min="9" max="16384" width="11.5546875" style="1"/>
  </cols>
  <sheetData>
    <row r="1" spans="1:7" ht="17.25" customHeight="1">
      <c r="A1" s="40" t="s">
        <v>5</v>
      </c>
      <c r="B1" s="6"/>
      <c r="C1" s="6"/>
      <c r="D1" s="6"/>
      <c r="E1" s="7" t="s">
        <v>9</v>
      </c>
      <c r="F1" s="8"/>
    </row>
    <row r="2" spans="1:7">
      <c r="A2" s="9"/>
      <c r="B2" s="10"/>
      <c r="C2" s="10"/>
      <c r="D2" s="10"/>
      <c r="E2" s="10"/>
      <c r="F2" s="11"/>
    </row>
    <row r="3" spans="1:7" ht="15.75">
      <c r="A3" s="12" t="s">
        <v>22</v>
      </c>
      <c r="B3" s="6"/>
      <c r="C3" s="6"/>
      <c r="D3" s="6"/>
      <c r="E3" s="6"/>
      <c r="F3" s="13"/>
    </row>
    <row r="4" spans="1:7" ht="16.5" customHeight="1">
      <c r="A4" s="14"/>
      <c r="F4" s="15"/>
    </row>
    <row r="5" spans="1:7" ht="30">
      <c r="A5" s="16" t="s">
        <v>19</v>
      </c>
      <c r="B5" s="41" t="s">
        <v>20</v>
      </c>
      <c r="C5" s="42" t="s">
        <v>21</v>
      </c>
      <c r="D5" s="18"/>
      <c r="E5" s="39"/>
      <c r="F5" s="19" t="s">
        <v>15</v>
      </c>
    </row>
    <row r="6" spans="1:7">
      <c r="A6" s="20"/>
      <c r="B6" s="20"/>
      <c r="C6" s="21"/>
      <c r="D6" s="18"/>
      <c r="E6" s="39"/>
      <c r="F6" s="22"/>
    </row>
    <row r="7" spans="1:7" ht="17.25" customHeight="1">
      <c r="A7" s="20">
        <v>120</v>
      </c>
      <c r="B7" s="20">
        <v>99</v>
      </c>
      <c r="C7" s="17" t="str">
        <f>Amostra!A29</f>
        <v>Bezerros</v>
      </c>
      <c r="D7" s="18"/>
      <c r="E7" s="39"/>
      <c r="F7" s="63">
        <f>Amostra!B29</f>
        <v>15</v>
      </c>
    </row>
    <row r="8" spans="1:7" ht="17.25" customHeight="1">
      <c r="A8" s="20">
        <v>1220</v>
      </c>
      <c r="B8" s="20">
        <v>99</v>
      </c>
      <c r="C8" s="17" t="str">
        <f>Amostra!A36</f>
        <v>Garanhuns</v>
      </c>
      <c r="D8" s="18"/>
      <c r="E8" s="39"/>
      <c r="F8" s="63">
        <f>Amostra!B36</f>
        <v>20</v>
      </c>
    </row>
    <row r="9" spans="1:7" ht="17.25" customHeight="1">
      <c r="A9" s="20">
        <v>1390</v>
      </c>
      <c r="B9" s="20">
        <v>99</v>
      </c>
      <c r="C9" s="17" t="str">
        <f>Amostra!A38</f>
        <v>Gravatá</v>
      </c>
      <c r="D9" s="66"/>
      <c r="E9" s="39"/>
      <c r="F9" s="63">
        <f>Amostra!B38</f>
        <v>15</v>
      </c>
    </row>
    <row r="10" spans="1:7" ht="17.25" customHeight="1">
      <c r="A10" s="20">
        <v>1410</v>
      </c>
      <c r="B10" s="20">
        <v>99</v>
      </c>
      <c r="C10" s="17" t="str">
        <f>Amostra!A39</f>
        <v>Lajedo</v>
      </c>
      <c r="D10" s="66"/>
      <c r="E10" s="39"/>
      <c r="F10" s="63">
        <f>Amostra!B39</f>
        <v>10</v>
      </c>
    </row>
    <row r="11" spans="1:7" ht="15.75">
      <c r="A11" s="20"/>
      <c r="B11" s="20"/>
      <c r="C11" s="24"/>
      <c r="E11" s="64"/>
      <c r="F11" s="23"/>
    </row>
    <row r="12" spans="1:7" ht="15.75">
      <c r="A12" s="20"/>
      <c r="B12" s="20"/>
      <c r="C12" s="17" t="s">
        <v>3</v>
      </c>
      <c r="D12" s="18"/>
      <c r="E12" s="39"/>
      <c r="F12" s="23">
        <f>SUM(F6:F11)</f>
        <v>60</v>
      </c>
    </row>
    <row r="13" spans="1:7">
      <c r="A13" s="20"/>
      <c r="B13" s="20"/>
      <c r="C13" s="26"/>
      <c r="D13" s="18"/>
      <c r="E13" s="39"/>
      <c r="F13" s="19"/>
    </row>
    <row r="14" spans="1:7">
      <c r="A14" s="21"/>
      <c r="F14" s="15"/>
    </row>
    <row r="15" spans="1:7" ht="15.75">
      <c r="A15" s="12" t="s">
        <v>6</v>
      </c>
      <c r="B15" s="6"/>
      <c r="C15" s="6"/>
      <c r="D15" s="6"/>
      <c r="E15" s="6"/>
      <c r="F15" s="13"/>
    </row>
    <row r="16" spans="1:7" s="28" customFormat="1" ht="32.25" customHeight="1">
      <c r="A16" s="27"/>
      <c r="B16" s="27" t="s">
        <v>7</v>
      </c>
      <c r="C16" s="27" t="s">
        <v>26</v>
      </c>
      <c r="D16" s="27" t="s">
        <v>27</v>
      </c>
      <c r="E16" s="27" t="s">
        <v>28</v>
      </c>
      <c r="F16" s="27" t="s">
        <v>29</v>
      </c>
      <c r="G16" s="1"/>
    </row>
    <row r="17" spans="1:6" ht="15.75">
      <c r="A17" s="29" t="s">
        <v>0</v>
      </c>
      <c r="B17" s="30">
        <f>B33</f>
        <v>5</v>
      </c>
      <c r="C17" s="30">
        <f t="shared" ref="C17:F17" si="0">C33</f>
        <v>6</v>
      </c>
      <c r="D17" s="30">
        <f t="shared" si="0"/>
        <v>6</v>
      </c>
      <c r="E17" s="30">
        <f t="shared" si="0"/>
        <v>6</v>
      </c>
      <c r="F17" s="30">
        <f t="shared" si="0"/>
        <v>5</v>
      </c>
    </row>
    <row r="18" spans="1:6" ht="15.75">
      <c r="A18" s="27"/>
      <c r="B18" s="31"/>
      <c r="C18" s="31"/>
      <c r="D18" s="31"/>
      <c r="E18" s="31"/>
      <c r="F18" s="32">
        <f>SUM(B17:F17)</f>
        <v>28</v>
      </c>
    </row>
    <row r="19" spans="1:6" ht="15.75">
      <c r="A19" s="29" t="s">
        <v>1</v>
      </c>
      <c r="B19" s="30">
        <f>B35</f>
        <v>6</v>
      </c>
      <c r="C19" s="30">
        <f t="shared" ref="C19:F19" si="1">C35</f>
        <v>7</v>
      </c>
      <c r="D19" s="30">
        <f t="shared" si="1"/>
        <v>6</v>
      </c>
      <c r="E19" s="30">
        <f t="shared" si="1"/>
        <v>7</v>
      </c>
      <c r="F19" s="30">
        <f t="shared" si="1"/>
        <v>6</v>
      </c>
    </row>
    <row r="20" spans="1:6" ht="15.75">
      <c r="A20" s="9"/>
      <c r="B20" s="33"/>
      <c r="C20" s="33"/>
      <c r="D20" s="33"/>
      <c r="E20" s="33"/>
      <c r="F20" s="30">
        <f>SUM(B19:F19)</f>
        <v>32</v>
      </c>
    </row>
    <row r="21" spans="1:6" ht="15.75" customHeight="1">
      <c r="A21" s="12" t="s">
        <v>30</v>
      </c>
      <c r="B21" s="12"/>
      <c r="C21" s="12"/>
      <c r="D21" s="12"/>
      <c r="E21" s="12"/>
      <c r="F21" s="12">
        <f>SUM(F20,F18)</f>
        <v>60</v>
      </c>
    </row>
    <row r="22" spans="1:6" ht="36" customHeight="1">
      <c r="A22" s="47" t="s">
        <v>37</v>
      </c>
      <c r="B22" s="47" t="s">
        <v>38</v>
      </c>
      <c r="C22" s="47" t="s">
        <v>39</v>
      </c>
      <c r="D22" s="47" t="s">
        <v>40</v>
      </c>
      <c r="E22" s="47" t="s">
        <v>41</v>
      </c>
      <c r="F22" s="45" t="s">
        <v>36</v>
      </c>
    </row>
    <row r="23" spans="1:6" ht="15.75">
      <c r="A23" s="46">
        <f>A39</f>
        <v>23</v>
      </c>
      <c r="B23" s="46">
        <f t="shared" ref="B23:F23" si="2">B39</f>
        <v>17</v>
      </c>
      <c r="C23" s="46">
        <f t="shared" si="2"/>
        <v>14</v>
      </c>
      <c r="D23" s="46">
        <f t="shared" si="2"/>
        <v>4</v>
      </c>
      <c r="E23" s="46">
        <f t="shared" si="2"/>
        <v>0</v>
      </c>
      <c r="F23" s="46">
        <f t="shared" si="2"/>
        <v>2</v>
      </c>
    </row>
    <row r="24" spans="1:6" ht="15.75">
      <c r="A24" s="9"/>
      <c r="B24" s="33"/>
      <c r="C24" s="33"/>
      <c r="D24" s="33"/>
      <c r="E24" s="33"/>
      <c r="F24" s="32">
        <f>SUM(A23:F23)</f>
        <v>60</v>
      </c>
    </row>
    <row r="25" spans="1:6" ht="15.75">
      <c r="A25" s="12" t="s">
        <v>10</v>
      </c>
      <c r="B25" s="6"/>
      <c r="C25" s="6"/>
      <c r="D25" s="6"/>
      <c r="E25" s="13"/>
      <c r="F25" s="38"/>
    </row>
    <row r="26" spans="1:6">
      <c r="A26" s="27"/>
      <c r="B26" s="34" t="s">
        <v>11</v>
      </c>
      <c r="C26" s="34" t="s">
        <v>12</v>
      </c>
      <c r="D26" s="34" t="s">
        <v>13</v>
      </c>
      <c r="E26" s="34" t="s">
        <v>3</v>
      </c>
      <c r="F26" s="38"/>
    </row>
    <row r="27" spans="1:6" ht="15.75">
      <c r="A27" s="29" t="s">
        <v>14</v>
      </c>
      <c r="B27" s="30">
        <f>B43</f>
        <v>39</v>
      </c>
      <c r="C27" s="30">
        <f t="shared" ref="C27:D27" si="3">C43</f>
        <v>17</v>
      </c>
      <c r="D27" s="30">
        <f t="shared" si="3"/>
        <v>4</v>
      </c>
      <c r="E27" s="30">
        <f>SUM(B27:D27)</f>
        <v>60</v>
      </c>
      <c r="F27" s="38"/>
    </row>
    <row r="28" spans="1:6">
      <c r="A28" s="21"/>
      <c r="B28" s="53"/>
      <c r="C28" s="53"/>
      <c r="D28" s="53"/>
      <c r="E28" s="53"/>
      <c r="F28" s="35"/>
    </row>
    <row r="29" spans="1:6" ht="19.5" customHeight="1">
      <c r="A29" s="12" t="s">
        <v>8</v>
      </c>
      <c r="B29" s="36"/>
      <c r="C29" s="36"/>
      <c r="D29" s="36"/>
      <c r="E29" s="36"/>
      <c r="F29" s="37"/>
    </row>
    <row r="32" spans="1:6" ht="30">
      <c r="A32" s="44"/>
      <c r="B32" s="44" t="s">
        <v>7</v>
      </c>
      <c r="C32" s="44" t="s">
        <v>26</v>
      </c>
      <c r="D32" s="44" t="s">
        <v>27</v>
      </c>
      <c r="E32" s="44" t="s">
        <v>28</v>
      </c>
      <c r="F32" s="44" t="s">
        <v>29</v>
      </c>
    </row>
    <row r="33" spans="1:9" ht="15.75">
      <c r="A33" s="54" t="s">
        <v>0</v>
      </c>
      <c r="B33" s="33">
        <f>ROUND(B34,0)</f>
        <v>5</v>
      </c>
      <c r="C33" s="68">
        <f>ROUND(C34,0)</f>
        <v>6</v>
      </c>
      <c r="D33" s="68">
        <f t="shared" ref="D33:E33" si="4">ROUND(D34,0)</f>
        <v>6</v>
      </c>
      <c r="E33" s="68">
        <f t="shared" si="4"/>
        <v>6</v>
      </c>
      <c r="F33" s="68">
        <f>ROUND(F34,0)</f>
        <v>5</v>
      </c>
      <c r="G33" s="1">
        <f>SUM(B33:F33)</f>
        <v>28</v>
      </c>
    </row>
    <row r="34" spans="1:9" ht="15.75">
      <c r="A34" s="44"/>
      <c r="B34" s="33">
        <f>$F$12*Amostra!C2</f>
        <v>5.2184900344558454</v>
      </c>
      <c r="C34" s="33">
        <f>$F$12*Amostra!D2</f>
        <v>6.4134630027983484</v>
      </c>
      <c r="D34" s="33">
        <f>$F$12*Amostra!E2</f>
        <v>5.7443580933163272</v>
      </c>
      <c r="E34" s="33">
        <f>$F$12*Amostra!F2</f>
        <v>5.9373512782928168</v>
      </c>
      <c r="F34" s="33">
        <f>$F$12*Amostra!G2</f>
        <v>4.7208553044868742</v>
      </c>
    </row>
    <row r="35" spans="1:9" ht="15.75">
      <c r="A35" s="54" t="s">
        <v>1</v>
      </c>
      <c r="B35" s="33">
        <f>ROUND(B36,0)</f>
        <v>6</v>
      </c>
      <c r="C35" s="33">
        <f t="shared" ref="C35:F35" si="5">ROUND(C36,0)</f>
        <v>7</v>
      </c>
      <c r="D35" s="33">
        <f t="shared" si="5"/>
        <v>6</v>
      </c>
      <c r="E35" s="33">
        <f t="shared" si="5"/>
        <v>7</v>
      </c>
      <c r="F35" s="33">
        <f t="shared" si="5"/>
        <v>6</v>
      </c>
      <c r="G35" s="1">
        <f>SUM(B35:F35)</f>
        <v>32</v>
      </c>
    </row>
    <row r="36" spans="1:9" ht="15.75">
      <c r="A36" s="54"/>
      <c r="B36" s="33">
        <f>$F$12*Amostra!I2</f>
        <v>5.5490805429175145</v>
      </c>
      <c r="C36" s="33">
        <f>$F$12*Amostra!J2</f>
        <v>7.0688974129561597</v>
      </c>
      <c r="D36" s="33">
        <f>$F$12*Amostra!K2</f>
        <v>6.3810535683691532</v>
      </c>
      <c r="E36" s="33">
        <f>$F$12*Amostra!L2</f>
        <v>7.0881003597875543</v>
      </c>
      <c r="F36" s="33">
        <f>$F$12*Amostra!M2</f>
        <v>5.8783504026194056</v>
      </c>
      <c r="I36" s="1">
        <f>70*0.47</f>
        <v>32.9</v>
      </c>
    </row>
    <row r="37" spans="1:9" ht="15.75">
      <c r="A37" s="55" t="s">
        <v>30</v>
      </c>
      <c r="B37" s="55"/>
      <c r="C37" s="55"/>
      <c r="D37" s="55"/>
      <c r="E37" s="55"/>
      <c r="F37" s="55"/>
      <c r="I37" s="1">
        <f>70*0.53</f>
        <v>37.1</v>
      </c>
    </row>
    <row r="38" spans="1:9" ht="30">
      <c r="A38" s="56" t="s">
        <v>37</v>
      </c>
      <c r="B38" s="56" t="s">
        <v>38</v>
      </c>
      <c r="C38" s="56" t="s">
        <v>39</v>
      </c>
      <c r="D38" s="56" t="s">
        <v>40</v>
      </c>
      <c r="E38" s="56" t="s">
        <v>41</v>
      </c>
      <c r="F38" s="57" t="s">
        <v>36</v>
      </c>
    </row>
    <row r="39" spans="1:9" ht="15.75">
      <c r="A39" s="58">
        <f>ROUND(Amostra!B16*($F$12/Amostra!$I$16),0)</f>
        <v>23</v>
      </c>
      <c r="B39" s="58">
        <f>ROUND(Amostra!C16*($F$12/Amostra!$I$16),0)</f>
        <v>17</v>
      </c>
      <c r="C39" s="58">
        <f>ROUND(Amostra!D16*($F$12/Amostra!$I$16),0)</f>
        <v>14</v>
      </c>
      <c r="D39" s="58">
        <f>ROUND(Amostra!E16*($F$12/Amostra!$I$16),0)</f>
        <v>4</v>
      </c>
      <c r="E39" s="67">
        <f>ROUND(Amostra!F16*($F$12/Amostra!$I$16),0)-1</f>
        <v>0</v>
      </c>
      <c r="F39" s="69">
        <f>ROUND(Amostra!G16*($F$12/Amostra!$I$16),0)</f>
        <v>2</v>
      </c>
      <c r="G39" s="58">
        <f>SUM(A39:F39)</f>
        <v>60</v>
      </c>
    </row>
    <row r="40" spans="1:9" ht="15.75">
      <c r="A40" s="54"/>
      <c r="B40" s="33"/>
      <c r="C40" s="33"/>
      <c r="D40" s="33"/>
      <c r="E40" s="33"/>
      <c r="F40" s="33"/>
    </row>
    <row r="41" spans="1:9" ht="15.75">
      <c r="A41" s="55" t="s">
        <v>10</v>
      </c>
      <c r="B41" s="59"/>
      <c r="C41" s="59"/>
      <c r="D41" s="59"/>
      <c r="E41" s="59"/>
      <c r="F41" s="60"/>
    </row>
    <row r="42" spans="1:9">
      <c r="A42" s="44"/>
      <c r="B42" s="61" t="s">
        <v>11</v>
      </c>
      <c r="C42" s="61" t="s">
        <v>12</v>
      </c>
      <c r="D42" s="61" t="s">
        <v>13</v>
      </c>
      <c r="E42" s="61" t="s">
        <v>3</v>
      </c>
      <c r="F42" s="60"/>
    </row>
    <row r="43" spans="1:9" ht="15.75">
      <c r="A43" s="54" t="s">
        <v>14</v>
      </c>
      <c r="B43" s="1">
        <f>ROUND(B44,0)</f>
        <v>39</v>
      </c>
      <c r="C43" s="1">
        <f t="shared" ref="C43:D43" si="6">ROUND(C44,0)</f>
        <v>17</v>
      </c>
      <c r="D43" s="1">
        <f t="shared" si="6"/>
        <v>4</v>
      </c>
      <c r="E43" s="33">
        <f>SUM(B43:D43)</f>
        <v>60</v>
      </c>
      <c r="F43" s="60"/>
    </row>
    <row r="44" spans="1:9" ht="15.75">
      <c r="B44" s="33">
        <f>Amostra!C8*$F$12</f>
        <v>39.483870967741936</v>
      </c>
      <c r="C44" s="33">
        <f>Amostra!D8*$F$12</f>
        <v>16.64516129032258</v>
      </c>
      <c r="D44" s="33">
        <f>Amostra!E8*$F$12</f>
        <v>3.870967741935484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A950-159D-4610-841F-4FFB7FF1016F}">
  <dimension ref="A1:I44"/>
  <sheetViews>
    <sheetView topLeftCell="A19" workbookViewId="0">
      <selection sqref="A1:F29"/>
    </sheetView>
  </sheetViews>
  <sheetFormatPr defaultColWidth="11.5546875" defaultRowHeight="15"/>
  <cols>
    <col min="1" max="1" width="10.33203125" style="28" customWidth="1"/>
    <col min="2" max="2" width="10.44140625" style="1" customWidth="1"/>
    <col min="3" max="3" width="11" style="1" customWidth="1"/>
    <col min="4" max="4" width="11.6640625" style="1" customWidth="1"/>
    <col min="5" max="6" width="11.44140625" style="1" customWidth="1"/>
    <col min="7" max="7" width="8.44140625" style="1" customWidth="1"/>
    <col min="8" max="8" width="10.109375" style="1" customWidth="1"/>
    <col min="9" max="16384" width="11.5546875" style="1"/>
  </cols>
  <sheetData>
    <row r="1" spans="1:7" ht="17.25" customHeight="1">
      <c r="A1" s="40" t="s">
        <v>5</v>
      </c>
      <c r="B1" s="6"/>
      <c r="C1" s="6"/>
      <c r="D1" s="6"/>
      <c r="E1" s="7" t="s">
        <v>9</v>
      </c>
      <c r="F1" s="8"/>
    </row>
    <row r="2" spans="1:7">
      <c r="A2" s="9"/>
      <c r="B2" s="10"/>
      <c r="C2" s="10"/>
      <c r="D2" s="10"/>
      <c r="E2" s="10"/>
      <c r="F2" s="11"/>
    </row>
    <row r="3" spans="1:7" ht="15.75">
      <c r="A3" s="12" t="s">
        <v>22</v>
      </c>
      <c r="B3" s="6"/>
      <c r="C3" s="6"/>
      <c r="D3" s="6"/>
      <c r="E3" s="6"/>
      <c r="F3" s="13"/>
    </row>
    <row r="4" spans="1:7" ht="16.5" customHeight="1">
      <c r="A4" s="14"/>
      <c r="F4" s="15"/>
    </row>
    <row r="5" spans="1:7" ht="30">
      <c r="A5" s="16" t="s">
        <v>19</v>
      </c>
      <c r="B5" s="41" t="s">
        <v>20</v>
      </c>
      <c r="C5" s="42" t="s">
        <v>21</v>
      </c>
      <c r="D5" s="18"/>
      <c r="E5" s="39"/>
      <c r="F5" s="19" t="s">
        <v>15</v>
      </c>
    </row>
    <row r="6" spans="1:7">
      <c r="A6" s="20"/>
      <c r="B6" s="20"/>
      <c r="C6" s="21"/>
      <c r="D6" s="18"/>
      <c r="E6" s="39"/>
      <c r="F6" s="22"/>
    </row>
    <row r="7" spans="1:7" ht="17.25" customHeight="1">
      <c r="A7" s="20">
        <v>120</v>
      </c>
      <c r="B7" s="20">
        <v>99</v>
      </c>
      <c r="C7" s="17" t="str">
        <f>Amostra!A31</f>
        <v>Caruaru - Boa Vista</v>
      </c>
      <c r="D7" s="18"/>
      <c r="E7" s="39"/>
      <c r="F7" s="63">
        <f>Amostra!B31</f>
        <v>15</v>
      </c>
    </row>
    <row r="8" spans="1:7" ht="17.25" customHeight="1">
      <c r="A8" s="20">
        <v>1220</v>
      </c>
      <c r="B8" s="20">
        <v>99</v>
      </c>
      <c r="C8" s="17" t="str">
        <f>Amostra!A32</f>
        <v>Caruaru - Maurício de Nassau</v>
      </c>
      <c r="D8" s="18"/>
      <c r="E8" s="39"/>
      <c r="F8" s="63">
        <f>Amostra!B32</f>
        <v>10</v>
      </c>
    </row>
    <row r="9" spans="1:7" ht="17.25" customHeight="1">
      <c r="A9" s="20">
        <v>1390</v>
      </c>
      <c r="B9" s="20">
        <v>99</v>
      </c>
      <c r="C9" s="17" t="str">
        <f>Amostra!A33</f>
        <v>Caruaru - Salgado</v>
      </c>
      <c r="D9" s="66"/>
      <c r="E9" s="39"/>
      <c r="F9" s="63">
        <f>Amostra!B33</f>
        <v>15</v>
      </c>
    </row>
    <row r="10" spans="1:7" ht="17.25" customHeight="1">
      <c r="A10" s="20">
        <v>1410</v>
      </c>
      <c r="B10" s="20">
        <v>99</v>
      </c>
      <c r="C10" s="17" t="str">
        <f>Amostra!A34</f>
        <v>Caruaru - Vassoural</v>
      </c>
      <c r="D10" s="66"/>
      <c r="E10" s="39"/>
      <c r="F10" s="63">
        <f>Amostra!B34</f>
        <v>10</v>
      </c>
    </row>
    <row r="11" spans="1:7" ht="15.75">
      <c r="A11" s="20"/>
      <c r="B11" s="20"/>
      <c r="C11" s="24"/>
      <c r="E11" s="64"/>
      <c r="F11" s="23"/>
    </row>
    <row r="12" spans="1:7" ht="15.75">
      <c r="A12" s="20"/>
      <c r="B12" s="20"/>
      <c r="C12" s="17" t="s">
        <v>3</v>
      </c>
      <c r="D12" s="18"/>
      <c r="E12" s="39"/>
      <c r="F12" s="23">
        <f>SUM(F6:F11)</f>
        <v>50</v>
      </c>
    </row>
    <row r="13" spans="1:7">
      <c r="A13" s="20"/>
      <c r="B13" s="20"/>
      <c r="C13" s="26"/>
      <c r="D13" s="18"/>
      <c r="E13" s="39"/>
      <c r="F13" s="19"/>
    </row>
    <row r="14" spans="1:7">
      <c r="A14" s="21"/>
      <c r="F14" s="15"/>
    </row>
    <row r="15" spans="1:7" ht="15.75">
      <c r="A15" s="12" t="s">
        <v>6</v>
      </c>
      <c r="B15" s="6"/>
      <c r="C15" s="6"/>
      <c r="D15" s="6"/>
      <c r="E15" s="6"/>
      <c r="F15" s="13"/>
    </row>
    <row r="16" spans="1:7" s="28" customFormat="1" ht="32.25" customHeight="1">
      <c r="A16" s="27"/>
      <c r="B16" s="27" t="s">
        <v>7</v>
      </c>
      <c r="C16" s="27" t="s">
        <v>26</v>
      </c>
      <c r="D16" s="27" t="s">
        <v>27</v>
      </c>
      <c r="E16" s="27" t="s">
        <v>28</v>
      </c>
      <c r="F16" s="27" t="s">
        <v>29</v>
      </c>
      <c r="G16" s="1"/>
    </row>
    <row r="17" spans="1:6" ht="15.75">
      <c r="A17" s="29" t="s">
        <v>0</v>
      </c>
      <c r="B17" s="30">
        <f>B33</f>
        <v>4</v>
      </c>
      <c r="C17" s="30">
        <f t="shared" ref="C17:F17" si="0">C33</f>
        <v>5</v>
      </c>
      <c r="D17" s="30">
        <f t="shared" si="0"/>
        <v>5</v>
      </c>
      <c r="E17" s="30">
        <f t="shared" si="0"/>
        <v>5</v>
      </c>
      <c r="F17" s="30">
        <f t="shared" si="0"/>
        <v>4</v>
      </c>
    </row>
    <row r="18" spans="1:6" ht="15.75">
      <c r="A18" s="27"/>
      <c r="B18" s="31"/>
      <c r="C18" s="31"/>
      <c r="D18" s="31"/>
      <c r="E18" s="31"/>
      <c r="F18" s="32">
        <f>SUM(B17:F17)</f>
        <v>23</v>
      </c>
    </row>
    <row r="19" spans="1:6" ht="15.75">
      <c r="A19" s="29" t="s">
        <v>1</v>
      </c>
      <c r="B19" s="30">
        <f>B35</f>
        <v>5</v>
      </c>
      <c r="C19" s="30">
        <f t="shared" ref="C19:F19" si="1">C35</f>
        <v>6</v>
      </c>
      <c r="D19" s="30">
        <f t="shared" si="1"/>
        <v>5</v>
      </c>
      <c r="E19" s="30">
        <f t="shared" si="1"/>
        <v>6</v>
      </c>
      <c r="F19" s="30">
        <f t="shared" si="1"/>
        <v>5</v>
      </c>
    </row>
    <row r="20" spans="1:6" ht="15.75">
      <c r="A20" s="9"/>
      <c r="B20" s="33"/>
      <c r="C20" s="33"/>
      <c r="D20" s="33"/>
      <c r="E20" s="33"/>
      <c r="F20" s="30">
        <f>SUM(B19:F19)</f>
        <v>27</v>
      </c>
    </row>
    <row r="21" spans="1:6" ht="15.75" customHeight="1">
      <c r="A21" s="12" t="s">
        <v>30</v>
      </c>
      <c r="B21" s="12"/>
      <c r="C21" s="12"/>
      <c r="D21" s="12"/>
      <c r="E21" s="12"/>
      <c r="F21" s="12">
        <f>SUM(F20,F18)</f>
        <v>50</v>
      </c>
    </row>
    <row r="22" spans="1:6" ht="36" customHeight="1">
      <c r="A22" s="47" t="s">
        <v>37</v>
      </c>
      <c r="B22" s="47" t="s">
        <v>38</v>
      </c>
      <c r="C22" s="47" t="s">
        <v>39</v>
      </c>
      <c r="D22" s="47" t="s">
        <v>40</v>
      </c>
      <c r="E22" s="47" t="s">
        <v>41</v>
      </c>
      <c r="F22" s="45" t="s">
        <v>36</v>
      </c>
    </row>
    <row r="23" spans="1:6" ht="15.75">
      <c r="A23" s="46">
        <f>A39</f>
        <v>19</v>
      </c>
      <c r="B23" s="46">
        <f t="shared" ref="B23:F23" si="2">B39</f>
        <v>14</v>
      </c>
      <c r="C23" s="46">
        <f t="shared" si="2"/>
        <v>12</v>
      </c>
      <c r="D23" s="46">
        <f t="shared" si="2"/>
        <v>3</v>
      </c>
      <c r="E23" s="46">
        <f t="shared" si="2"/>
        <v>1</v>
      </c>
      <c r="F23" s="46">
        <f t="shared" si="2"/>
        <v>1</v>
      </c>
    </row>
    <row r="24" spans="1:6" ht="15.75">
      <c r="A24" s="9"/>
      <c r="B24" s="33"/>
      <c r="C24" s="33"/>
      <c r="D24" s="33"/>
      <c r="E24" s="33"/>
      <c r="F24" s="32">
        <f>SUM(A23:F23)</f>
        <v>50</v>
      </c>
    </row>
    <row r="25" spans="1:6" ht="15.75">
      <c r="A25" s="12" t="s">
        <v>10</v>
      </c>
      <c r="B25" s="6"/>
      <c r="C25" s="6"/>
      <c r="D25" s="6"/>
      <c r="E25" s="13"/>
      <c r="F25" s="38"/>
    </row>
    <row r="26" spans="1:6">
      <c r="A26" s="27"/>
      <c r="B26" s="34" t="s">
        <v>11</v>
      </c>
      <c r="C26" s="34" t="s">
        <v>12</v>
      </c>
      <c r="D26" s="34" t="s">
        <v>13</v>
      </c>
      <c r="E26" s="34" t="s">
        <v>3</v>
      </c>
      <c r="F26" s="38"/>
    </row>
    <row r="27" spans="1:6" ht="15.75">
      <c r="A27" s="29" t="s">
        <v>14</v>
      </c>
      <c r="B27" s="30">
        <f>B43</f>
        <v>33</v>
      </c>
      <c r="C27" s="30">
        <f t="shared" ref="C27:D27" si="3">C43</f>
        <v>14</v>
      </c>
      <c r="D27" s="30">
        <f t="shared" si="3"/>
        <v>3</v>
      </c>
      <c r="E27" s="30">
        <f>SUM(B27:D27)</f>
        <v>50</v>
      </c>
      <c r="F27" s="38"/>
    </row>
    <row r="28" spans="1:6">
      <c r="A28" s="21"/>
      <c r="B28" s="65"/>
      <c r="C28" s="65"/>
      <c r="D28" s="65"/>
      <c r="E28" s="65"/>
      <c r="F28" s="35"/>
    </row>
    <row r="29" spans="1:6" ht="19.5" customHeight="1">
      <c r="A29" s="12" t="s">
        <v>8</v>
      </c>
      <c r="B29" s="36"/>
      <c r="C29" s="36"/>
      <c r="D29" s="36"/>
      <c r="E29" s="36"/>
      <c r="F29" s="37"/>
    </row>
    <row r="32" spans="1:6" ht="30">
      <c r="A32" s="44"/>
      <c r="B32" s="44" t="s">
        <v>7</v>
      </c>
      <c r="C32" s="44" t="s">
        <v>26</v>
      </c>
      <c r="D32" s="44" t="s">
        <v>27</v>
      </c>
      <c r="E32" s="44" t="s">
        <v>28</v>
      </c>
      <c r="F32" s="44" t="s">
        <v>29</v>
      </c>
    </row>
    <row r="33" spans="1:9" ht="15.75">
      <c r="A33" s="54" t="s">
        <v>0</v>
      </c>
      <c r="B33" s="33">
        <f>ROUND(B34,0)</f>
        <v>4</v>
      </c>
      <c r="C33" s="68">
        <f>ROUND(C34,0)</f>
        <v>5</v>
      </c>
      <c r="D33" s="68">
        <f t="shared" ref="D33:E33" si="4">ROUND(D34,0)</f>
        <v>5</v>
      </c>
      <c r="E33" s="68">
        <f t="shared" si="4"/>
        <v>5</v>
      </c>
      <c r="F33" s="68">
        <f>ROUND(F34,0)</f>
        <v>4</v>
      </c>
      <c r="G33" s="1">
        <f>SUM(B33:F33)</f>
        <v>23</v>
      </c>
    </row>
    <row r="34" spans="1:9" ht="15.75">
      <c r="A34" s="44"/>
      <c r="B34" s="33">
        <f>$F$12*Amostra!C2</f>
        <v>4.3487416953798705</v>
      </c>
      <c r="C34" s="33">
        <f>$F$12*Amostra!D2</f>
        <v>5.3445525023319567</v>
      </c>
      <c r="D34" s="33">
        <f>$F$12*Amostra!E2</f>
        <v>4.7869650777636057</v>
      </c>
      <c r="E34" s="33">
        <f>$F$12*Amostra!F2</f>
        <v>4.9477927319106811</v>
      </c>
      <c r="F34" s="33">
        <f>$F$12*Amostra!G2</f>
        <v>3.934046087072395</v>
      </c>
    </row>
    <row r="35" spans="1:9" ht="15.75">
      <c r="A35" s="54" t="s">
        <v>1</v>
      </c>
      <c r="B35" s="33">
        <f>ROUND(B36,0)</f>
        <v>5</v>
      </c>
      <c r="C35" s="33">
        <f t="shared" ref="C35:F35" si="5">ROUND(C36,0)</f>
        <v>6</v>
      </c>
      <c r="D35" s="33">
        <f t="shared" si="5"/>
        <v>5</v>
      </c>
      <c r="E35" s="33">
        <f t="shared" si="5"/>
        <v>6</v>
      </c>
      <c r="F35" s="33">
        <f t="shared" si="5"/>
        <v>5</v>
      </c>
      <c r="G35" s="1">
        <f>SUM(B35:F35)</f>
        <v>27</v>
      </c>
    </row>
    <row r="36" spans="1:9" ht="15.75">
      <c r="A36" s="54"/>
      <c r="B36" s="33">
        <f>$F$12*Amostra!I2</f>
        <v>4.6242337857645959</v>
      </c>
      <c r="C36" s="33">
        <f>$F$12*Amostra!J2</f>
        <v>5.8907478441301331</v>
      </c>
      <c r="D36" s="33">
        <f>$F$12*Amostra!K2</f>
        <v>5.3175446403076272</v>
      </c>
      <c r="E36" s="33">
        <f>$F$12*Amostra!L2</f>
        <v>5.9067502998229617</v>
      </c>
      <c r="F36" s="33">
        <f>$F$12*Amostra!M2</f>
        <v>4.8986253355161713</v>
      </c>
      <c r="I36" s="1">
        <f>70*0.47</f>
        <v>32.9</v>
      </c>
    </row>
    <row r="37" spans="1:9" ht="15.75">
      <c r="A37" s="55" t="s">
        <v>30</v>
      </c>
      <c r="B37" s="55"/>
      <c r="C37" s="55"/>
      <c r="D37" s="55"/>
      <c r="E37" s="55"/>
      <c r="F37" s="55"/>
      <c r="I37" s="1">
        <f>70*0.53</f>
        <v>37.1</v>
      </c>
    </row>
    <row r="38" spans="1:9" ht="30">
      <c r="A38" s="56" t="s">
        <v>37</v>
      </c>
      <c r="B38" s="56" t="s">
        <v>38</v>
      </c>
      <c r="C38" s="56" t="s">
        <v>39</v>
      </c>
      <c r="D38" s="56" t="s">
        <v>40</v>
      </c>
      <c r="E38" s="56" t="s">
        <v>41</v>
      </c>
      <c r="F38" s="57" t="s">
        <v>36</v>
      </c>
    </row>
    <row r="39" spans="1:9" ht="15.75">
      <c r="A39" s="58">
        <f>ROUND(Amostra!B16*($F$12/Amostra!$I$16),0)</f>
        <v>19</v>
      </c>
      <c r="B39" s="58">
        <f>ROUND(Amostra!C16*($F$12/Amostra!$I$16),0)</f>
        <v>14</v>
      </c>
      <c r="C39" s="58">
        <f>ROUND(Amostra!D16*($F$12/Amostra!$I$16),0)</f>
        <v>12</v>
      </c>
      <c r="D39" s="58">
        <f>ROUND(Amostra!E16*($F$12/Amostra!$I$16),0)</f>
        <v>3</v>
      </c>
      <c r="E39" s="58">
        <f>ROUND(Amostra!F16*($F$12/Amostra!$I$16),0)</f>
        <v>1</v>
      </c>
      <c r="F39" s="69">
        <f>ROUND(Amostra!G16*($F$12/Amostra!$I$16),0)</f>
        <v>1</v>
      </c>
      <c r="G39" s="58">
        <f>SUM(A39:F39)</f>
        <v>50</v>
      </c>
    </row>
    <row r="40" spans="1:9" ht="15.75">
      <c r="A40" s="54"/>
      <c r="B40" s="33"/>
      <c r="C40" s="33"/>
      <c r="D40" s="33"/>
      <c r="E40" s="33"/>
      <c r="F40" s="33"/>
    </row>
    <row r="41" spans="1:9" ht="15.75">
      <c r="A41" s="55" t="s">
        <v>10</v>
      </c>
      <c r="B41" s="59"/>
      <c r="C41" s="59"/>
      <c r="D41" s="59"/>
      <c r="E41" s="59"/>
      <c r="F41" s="60"/>
    </row>
    <row r="42" spans="1:9">
      <c r="A42" s="44"/>
      <c r="B42" s="61" t="s">
        <v>11</v>
      </c>
      <c r="C42" s="61" t="s">
        <v>12</v>
      </c>
      <c r="D42" s="61" t="s">
        <v>13</v>
      </c>
      <c r="E42" s="61" t="s">
        <v>3</v>
      </c>
      <c r="F42" s="60"/>
    </row>
    <row r="43" spans="1:9" ht="15.75">
      <c r="A43" s="54" t="s">
        <v>14</v>
      </c>
      <c r="B43" s="1">
        <f>ROUND(B44,0)</f>
        <v>33</v>
      </c>
      <c r="C43" s="1">
        <f t="shared" ref="C43:D43" si="6">ROUND(C44,0)</f>
        <v>14</v>
      </c>
      <c r="D43" s="1">
        <f t="shared" si="6"/>
        <v>3</v>
      </c>
      <c r="E43" s="33">
        <f>SUM(B43:D43)</f>
        <v>50</v>
      </c>
      <c r="F43" s="60"/>
    </row>
    <row r="44" spans="1:9" ht="15.75">
      <c r="B44" s="33">
        <f>Amostra!C8*$F$12</f>
        <v>32.903225806451616</v>
      </c>
      <c r="C44" s="33">
        <f>Amostra!D8*$F$12</f>
        <v>13.870967741935484</v>
      </c>
      <c r="D44" s="33">
        <f>Amostra!E8*$F$12</f>
        <v>3.225806451612903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FC21-8F14-469B-AFA2-945CDB506A5D}">
  <dimension ref="A1:G44"/>
  <sheetViews>
    <sheetView topLeftCell="A16" workbookViewId="0">
      <selection sqref="A1:F28"/>
    </sheetView>
  </sheetViews>
  <sheetFormatPr defaultColWidth="11.5546875" defaultRowHeight="15"/>
  <cols>
    <col min="1" max="1" width="10.33203125" style="28" customWidth="1"/>
    <col min="2" max="2" width="10.44140625" style="1" customWidth="1"/>
    <col min="3" max="3" width="11" style="1" customWidth="1"/>
    <col min="4" max="4" width="11.6640625" style="1" customWidth="1"/>
    <col min="5" max="6" width="11.44140625" style="1" customWidth="1"/>
    <col min="7" max="7" width="8.44140625" style="1" customWidth="1"/>
    <col min="8" max="8" width="10.109375" style="1" customWidth="1"/>
    <col min="9" max="16384" width="11.5546875" style="1"/>
  </cols>
  <sheetData>
    <row r="1" spans="1:7" ht="17.25" customHeight="1">
      <c r="A1" s="40" t="s">
        <v>5</v>
      </c>
      <c r="B1" s="6"/>
      <c r="C1" s="6"/>
      <c r="D1" s="6"/>
      <c r="E1" s="7" t="s">
        <v>9</v>
      </c>
      <c r="F1" s="8"/>
    </row>
    <row r="2" spans="1:7">
      <c r="A2" s="9"/>
      <c r="B2" s="10"/>
      <c r="C2" s="10"/>
      <c r="D2" s="10"/>
      <c r="E2" s="10"/>
      <c r="F2" s="11"/>
    </row>
    <row r="3" spans="1:7" ht="15.75">
      <c r="A3" s="12" t="s">
        <v>22</v>
      </c>
      <c r="B3" s="6"/>
      <c r="C3" s="6"/>
      <c r="D3" s="6"/>
      <c r="E3" s="6"/>
      <c r="F3" s="13"/>
    </row>
    <row r="4" spans="1:7" ht="16.5" customHeight="1">
      <c r="A4" s="14"/>
      <c r="F4" s="15"/>
    </row>
    <row r="5" spans="1:7" ht="30">
      <c r="A5" s="16" t="s">
        <v>19</v>
      </c>
      <c r="B5" s="41" t="s">
        <v>20</v>
      </c>
      <c r="C5" s="42" t="s">
        <v>21</v>
      </c>
      <c r="D5" s="18"/>
      <c r="E5" s="39"/>
      <c r="F5" s="19" t="s">
        <v>15</v>
      </c>
    </row>
    <row r="6" spans="1:7">
      <c r="A6" s="20"/>
      <c r="B6" s="20"/>
      <c r="C6" s="21"/>
      <c r="E6" s="39"/>
      <c r="F6" s="22"/>
    </row>
    <row r="7" spans="1:7" ht="17.25" customHeight="1">
      <c r="A7" s="20">
        <v>120</v>
      </c>
      <c r="B7" s="20">
        <v>99</v>
      </c>
      <c r="C7" s="17" t="str">
        <f>[1]Amostra!B28</f>
        <v>Coelhos</v>
      </c>
      <c r="D7" s="17"/>
      <c r="E7" s="39"/>
      <c r="F7" s="63">
        <v>15</v>
      </c>
    </row>
    <row r="8" spans="1:7" ht="17.25" customHeight="1">
      <c r="A8" s="20">
        <v>1220</v>
      </c>
      <c r="B8" s="20">
        <v>99</v>
      </c>
      <c r="C8" s="17" t="str">
        <f>[1]Amostra!B30</f>
        <v>São José</v>
      </c>
      <c r="D8" s="17"/>
      <c r="E8" s="39"/>
      <c r="F8" s="63">
        <v>10</v>
      </c>
    </row>
    <row r="9" spans="1:7" ht="17.25" customHeight="1">
      <c r="A9" s="20">
        <v>1390</v>
      </c>
      <c r="B9" s="20">
        <v>99</v>
      </c>
      <c r="C9" s="17" t="str">
        <f>[1]Amostra!B44</f>
        <v>Fundão</v>
      </c>
      <c r="D9" s="17"/>
      <c r="E9" s="39"/>
      <c r="F9" s="63">
        <v>15</v>
      </c>
    </row>
    <row r="10" spans="1:7" ht="15.75">
      <c r="A10" s="20"/>
      <c r="B10" s="20"/>
      <c r="C10" s="24"/>
      <c r="E10" s="64"/>
      <c r="F10" s="23"/>
    </row>
    <row r="11" spans="1:7" ht="15.75">
      <c r="A11" s="20"/>
      <c r="B11" s="20"/>
      <c r="C11" s="17" t="s">
        <v>3</v>
      </c>
      <c r="D11" s="18"/>
      <c r="E11" s="39"/>
      <c r="F11" s="23">
        <f>SUM(F6:F10)</f>
        <v>40</v>
      </c>
    </row>
    <row r="12" spans="1:7">
      <c r="A12" s="20"/>
      <c r="B12" s="20"/>
      <c r="C12" s="26" t="s">
        <v>4</v>
      </c>
      <c r="D12" s="18"/>
      <c r="E12" s="39"/>
      <c r="F12" s="19"/>
    </row>
    <row r="13" spans="1:7">
      <c r="A13" s="21"/>
      <c r="F13" s="15"/>
    </row>
    <row r="14" spans="1:7" ht="15.75">
      <c r="A14" s="12" t="s">
        <v>6</v>
      </c>
      <c r="B14" s="6"/>
      <c r="C14" s="6"/>
      <c r="D14" s="6"/>
      <c r="E14" s="6"/>
      <c r="F14" s="13"/>
    </row>
    <row r="15" spans="1:7" s="28" customFormat="1" ht="32.25" customHeight="1">
      <c r="A15" s="27"/>
      <c r="B15" s="27" t="s">
        <v>7</v>
      </c>
      <c r="C15" s="27" t="s">
        <v>26</v>
      </c>
      <c r="D15" s="27" t="s">
        <v>27</v>
      </c>
      <c r="E15" s="27" t="s">
        <v>28</v>
      </c>
      <c r="F15" s="27" t="s">
        <v>29</v>
      </c>
      <c r="G15" s="1"/>
    </row>
    <row r="16" spans="1:7" ht="15.75">
      <c r="A16" s="29" t="s">
        <v>0</v>
      </c>
      <c r="B16" s="30">
        <f>B32</f>
        <v>3</v>
      </c>
      <c r="C16" s="30">
        <f t="shared" ref="C16:F16" si="0">C32</f>
        <v>4</v>
      </c>
      <c r="D16" s="30">
        <f t="shared" si="0"/>
        <v>4</v>
      </c>
      <c r="E16" s="30">
        <f t="shared" si="0"/>
        <v>4</v>
      </c>
      <c r="F16" s="30">
        <f t="shared" si="0"/>
        <v>3</v>
      </c>
    </row>
    <row r="17" spans="1:7" ht="15.75">
      <c r="A17" s="27"/>
      <c r="B17" s="31"/>
      <c r="C17" s="31"/>
      <c r="D17" s="31"/>
      <c r="E17" s="31"/>
      <c r="F17" s="32">
        <f>SUM(B16:F16)</f>
        <v>18</v>
      </c>
    </row>
    <row r="18" spans="1:7" ht="15.75">
      <c r="A18" s="29" t="s">
        <v>1</v>
      </c>
      <c r="B18" s="30">
        <f>B34</f>
        <v>4</v>
      </c>
      <c r="C18" s="30">
        <f t="shared" ref="C18:F18" si="1">C34</f>
        <v>5</v>
      </c>
      <c r="D18" s="30">
        <f t="shared" si="1"/>
        <v>4</v>
      </c>
      <c r="E18" s="30">
        <f t="shared" si="1"/>
        <v>5</v>
      </c>
      <c r="F18" s="30">
        <f t="shared" si="1"/>
        <v>4</v>
      </c>
    </row>
    <row r="19" spans="1:7" ht="15.75">
      <c r="A19" s="9"/>
      <c r="B19" s="33"/>
      <c r="C19" s="33"/>
      <c r="D19" s="33"/>
      <c r="E19" s="33"/>
      <c r="F19" s="30">
        <f>SUM(B18:F18)</f>
        <v>22</v>
      </c>
    </row>
    <row r="20" spans="1:7" ht="15.75" customHeight="1">
      <c r="A20" s="12" t="s">
        <v>30</v>
      </c>
      <c r="B20" s="12"/>
      <c r="C20" s="12"/>
      <c r="D20" s="12"/>
      <c r="E20" s="12"/>
      <c r="F20" s="12">
        <f>SUM(F19,F17)</f>
        <v>40</v>
      </c>
    </row>
    <row r="21" spans="1:7" ht="36" customHeight="1">
      <c r="A21" s="47" t="s">
        <v>37</v>
      </c>
      <c r="B21" s="47" t="s">
        <v>38</v>
      </c>
      <c r="C21" s="47" t="s">
        <v>39</v>
      </c>
      <c r="D21" s="47" t="s">
        <v>40</v>
      </c>
      <c r="E21" s="47" t="s">
        <v>41</v>
      </c>
      <c r="F21" s="45" t="s">
        <v>36</v>
      </c>
    </row>
    <row r="22" spans="1:7" ht="15.75">
      <c r="A22" s="46">
        <f>A38</f>
        <v>15</v>
      </c>
      <c r="B22" s="46">
        <f t="shared" ref="B22:E22" si="2">B38</f>
        <v>11</v>
      </c>
      <c r="C22" s="46">
        <f t="shared" si="2"/>
        <v>9</v>
      </c>
      <c r="D22" s="46">
        <f t="shared" si="2"/>
        <v>3</v>
      </c>
      <c r="E22" s="46">
        <f t="shared" si="2"/>
        <v>1</v>
      </c>
      <c r="F22" s="46">
        <f>F38</f>
        <v>1</v>
      </c>
    </row>
    <row r="23" spans="1:7" ht="15.75">
      <c r="A23" s="9"/>
      <c r="B23" s="33"/>
      <c r="C23" s="33"/>
      <c r="D23" s="33"/>
      <c r="E23" s="33"/>
      <c r="F23" s="32">
        <f>SUM(A22:F22)</f>
        <v>40</v>
      </c>
    </row>
    <row r="24" spans="1:7" ht="15.75">
      <c r="A24" s="12" t="s">
        <v>10</v>
      </c>
      <c r="B24" s="6"/>
      <c r="C24" s="6"/>
      <c r="D24" s="6"/>
      <c r="E24" s="13"/>
      <c r="F24" s="38"/>
    </row>
    <row r="25" spans="1:7">
      <c r="A25" s="27"/>
      <c r="B25" s="34" t="s">
        <v>11</v>
      </c>
      <c r="C25" s="34" t="s">
        <v>12</v>
      </c>
      <c r="D25" s="34" t="s">
        <v>13</v>
      </c>
      <c r="E25" s="34" t="s">
        <v>3</v>
      </c>
      <c r="F25" s="38"/>
    </row>
    <row r="26" spans="1:7" ht="15.75">
      <c r="A26" s="29" t="s">
        <v>14</v>
      </c>
      <c r="B26" s="30">
        <f>B43</f>
        <v>25</v>
      </c>
      <c r="C26" s="30">
        <f t="shared" ref="C26:D26" si="3">C43</f>
        <v>12</v>
      </c>
      <c r="D26" s="30">
        <f t="shared" si="3"/>
        <v>3</v>
      </c>
      <c r="E26" s="30">
        <f>SUM(B26:D26)</f>
        <v>40</v>
      </c>
      <c r="F26" s="38"/>
    </row>
    <row r="27" spans="1:7">
      <c r="A27" s="21"/>
      <c r="B27" s="65"/>
      <c r="C27" s="65"/>
      <c r="D27" s="65"/>
      <c r="E27" s="65"/>
      <c r="F27" s="35"/>
    </row>
    <row r="28" spans="1:7" ht="19.5" customHeight="1">
      <c r="A28" s="12" t="s">
        <v>8</v>
      </c>
      <c r="B28" s="36"/>
      <c r="C28" s="36"/>
      <c r="D28" s="36"/>
      <c r="E28" s="36"/>
      <c r="F28" s="37"/>
    </row>
    <row r="31" spans="1:7" ht="30">
      <c r="A31" s="44"/>
      <c r="B31" s="44" t="s">
        <v>7</v>
      </c>
      <c r="C31" s="44" t="s">
        <v>26</v>
      </c>
      <c r="D31" s="44" t="s">
        <v>27</v>
      </c>
      <c r="E31" s="44" t="s">
        <v>28</v>
      </c>
      <c r="F31" s="44" t="s">
        <v>29</v>
      </c>
    </row>
    <row r="32" spans="1:7" ht="15.75">
      <c r="A32" s="54" t="s">
        <v>0</v>
      </c>
      <c r="B32" s="33">
        <f>ROUND(B33,0)</f>
        <v>3</v>
      </c>
      <c r="C32" s="68">
        <f>ROUND(C33,0)</f>
        <v>4</v>
      </c>
      <c r="D32" s="33">
        <f t="shared" ref="D32:E32" si="4">ROUND(D33,0)</f>
        <v>4</v>
      </c>
      <c r="E32" s="33">
        <f t="shared" si="4"/>
        <v>4</v>
      </c>
      <c r="F32" s="68">
        <f>ROUND(F33,0)</f>
        <v>3</v>
      </c>
      <c r="G32" s="1">
        <f>SUM(B32:F32)</f>
        <v>18</v>
      </c>
    </row>
    <row r="33" spans="1:7" ht="15.75">
      <c r="A33" s="44"/>
      <c r="B33" s="33">
        <f>$F$11*[1]Amostra!D2</f>
        <v>3.4789933563038966</v>
      </c>
      <c r="C33" s="33">
        <f>$F$11*[1]Amostra!E2</f>
        <v>4.2756420018655659</v>
      </c>
      <c r="D33" s="33">
        <f>$F$11*[1]Amostra!F2</f>
        <v>3.8295720622108846</v>
      </c>
      <c r="E33" s="33">
        <f>$F$11*[1]Amostra!G2</f>
        <v>3.9582341855285446</v>
      </c>
      <c r="F33" s="33">
        <f>$F$11*[1]Amostra!H2</f>
        <v>3.1472368696579163</v>
      </c>
    </row>
    <row r="34" spans="1:7" ht="15.75">
      <c r="A34" s="54" t="s">
        <v>1</v>
      </c>
      <c r="B34" s="33">
        <f>ROUND(B35,0)</f>
        <v>4</v>
      </c>
      <c r="C34" s="33">
        <f t="shared" ref="C34:F34" si="5">ROUND(C35,0)</f>
        <v>5</v>
      </c>
      <c r="D34" s="33">
        <f t="shared" si="5"/>
        <v>4</v>
      </c>
      <c r="E34" s="33">
        <f t="shared" si="5"/>
        <v>5</v>
      </c>
      <c r="F34" s="33">
        <f t="shared" si="5"/>
        <v>4</v>
      </c>
      <c r="G34" s="1">
        <f>SUM(B34:F34)</f>
        <v>22</v>
      </c>
    </row>
    <row r="35" spans="1:7" ht="15.75">
      <c r="A35" s="54"/>
      <c r="B35" s="33">
        <f>$F$11*[1]Amostra!J2</f>
        <v>3.6993870286116763</v>
      </c>
      <c r="C35" s="33">
        <f>$F$11*[1]Amostra!K2</f>
        <v>4.7125982753041065</v>
      </c>
      <c r="D35" s="33">
        <f>$F$11*[1]Amostra!L2</f>
        <v>4.2540357122461021</v>
      </c>
      <c r="E35" s="33">
        <f>$F$11*[1]Amostra!M2</f>
        <v>4.7254002398583692</v>
      </c>
      <c r="F35" s="33">
        <f>$F$11*[1]Amostra!N2</f>
        <v>3.918900268412937</v>
      </c>
    </row>
    <row r="36" spans="1:7" ht="15.75">
      <c r="A36" s="55" t="s">
        <v>30</v>
      </c>
      <c r="B36" s="55"/>
      <c r="C36" s="55"/>
      <c r="D36" s="55"/>
      <c r="E36" s="55"/>
      <c r="F36" s="55"/>
    </row>
    <row r="37" spans="1:7" ht="30">
      <c r="A37" s="56" t="s">
        <v>37</v>
      </c>
      <c r="B37" s="56" t="s">
        <v>38</v>
      </c>
      <c r="C37" s="56" t="s">
        <v>39</v>
      </c>
      <c r="D37" s="56" t="s">
        <v>40</v>
      </c>
      <c r="E37" s="56" t="s">
        <v>41</v>
      </c>
      <c r="F37" s="57" t="s">
        <v>36</v>
      </c>
    </row>
    <row r="38" spans="1:7">
      <c r="A38" s="56">
        <f>ROUND(A39,0)</f>
        <v>15</v>
      </c>
      <c r="B38" s="56">
        <f t="shared" ref="B38:F38" si="6">ROUND(B39,0)</f>
        <v>11</v>
      </c>
      <c r="C38" s="56">
        <f t="shared" si="6"/>
        <v>9</v>
      </c>
      <c r="D38" s="56">
        <f>ROUND(D39,0)</f>
        <v>3</v>
      </c>
      <c r="E38" s="56">
        <f t="shared" si="6"/>
        <v>1</v>
      </c>
      <c r="F38" s="56">
        <f t="shared" si="6"/>
        <v>1</v>
      </c>
      <c r="G38" s="1">
        <f>SUM(A38:F38)</f>
        <v>40</v>
      </c>
    </row>
    <row r="39" spans="1:7" ht="15.75">
      <c r="A39" s="58">
        <f>Amostra!B17*$F$11/Amostra!$I$17</f>
        <v>15.111111111111111</v>
      </c>
      <c r="B39" s="58">
        <f>Amostra!C17*$F$11/Amostra!$I$17</f>
        <v>11.111111111111111</v>
      </c>
      <c r="C39" s="58">
        <f>Amostra!D17*$F$11/Amostra!$I$17</f>
        <v>9.3333333333333339</v>
      </c>
      <c r="D39" s="58">
        <f>Amostra!E17*$F$11/Amostra!$I$17</f>
        <v>2.6666666666666665</v>
      </c>
      <c r="E39" s="58">
        <f>Amostra!F17*$F$11/Amostra!$I$17</f>
        <v>0.88888888888888884</v>
      </c>
      <c r="F39" s="58">
        <f>Amostra!G17*$F$11/Amostra!$I$17</f>
        <v>0.88888888888888884</v>
      </c>
      <c r="G39" s="58"/>
    </row>
    <row r="40" spans="1:7">
      <c r="A40" s="54"/>
      <c r="B40" s="54"/>
      <c r="C40" s="54"/>
      <c r="D40" s="54"/>
      <c r="E40" s="54"/>
      <c r="F40" s="54"/>
    </row>
    <row r="41" spans="1:7" ht="15.75">
      <c r="A41" s="55" t="s">
        <v>10</v>
      </c>
      <c r="B41" s="59"/>
      <c r="C41" s="59"/>
      <c r="D41" s="59"/>
      <c r="E41" s="59"/>
      <c r="F41" s="60"/>
    </row>
    <row r="42" spans="1:7">
      <c r="A42" s="44"/>
      <c r="B42" s="61" t="s">
        <v>11</v>
      </c>
      <c r="C42" s="61" t="s">
        <v>12</v>
      </c>
      <c r="D42" s="61" t="s">
        <v>13</v>
      </c>
      <c r="E42" s="61" t="s">
        <v>3</v>
      </c>
      <c r="F42" s="60"/>
    </row>
    <row r="43" spans="1:7" ht="15.75">
      <c r="A43" s="54" t="s">
        <v>14</v>
      </c>
      <c r="B43" s="1">
        <f>ROUND(B44,0)</f>
        <v>25</v>
      </c>
      <c r="C43" s="1">
        <f t="shared" ref="C43:D43" si="7">ROUND(C44,0)</f>
        <v>12</v>
      </c>
      <c r="D43" s="1">
        <f t="shared" si="7"/>
        <v>3</v>
      </c>
      <c r="E43" s="33">
        <f>SUM(B43:D43)</f>
        <v>40</v>
      </c>
      <c r="F43" s="60"/>
    </row>
    <row r="44" spans="1:7" ht="15.75">
      <c r="B44" s="33">
        <f>[1]Amostra!D11*$F$11</f>
        <v>24.927536231884059</v>
      </c>
      <c r="C44" s="33">
        <f>[1]Amostra!E11*$F$11</f>
        <v>12.173913043478262</v>
      </c>
      <c r="D44" s="33">
        <f>[1]Amostra!F11*$F$11</f>
        <v>2.8985507246376812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A696-CFC0-4F98-8D19-68DB846436D5}">
  <dimension ref="A1:G44"/>
  <sheetViews>
    <sheetView topLeftCell="A26" workbookViewId="0">
      <selection sqref="A1:F28"/>
    </sheetView>
  </sheetViews>
  <sheetFormatPr defaultColWidth="11.5546875" defaultRowHeight="15"/>
  <cols>
    <col min="1" max="1" width="10.33203125" style="28" customWidth="1"/>
    <col min="2" max="2" width="10.44140625" style="1" customWidth="1"/>
    <col min="3" max="3" width="11" style="1" customWidth="1"/>
    <col min="4" max="4" width="11.6640625" style="1" customWidth="1"/>
    <col min="5" max="6" width="11.44140625" style="1" customWidth="1"/>
    <col min="7" max="7" width="8.44140625" style="1" customWidth="1"/>
    <col min="8" max="8" width="10.109375" style="1" customWidth="1"/>
    <col min="9" max="16384" width="11.5546875" style="1"/>
  </cols>
  <sheetData>
    <row r="1" spans="1:7" ht="17.25" customHeight="1">
      <c r="A1" s="40" t="s">
        <v>5</v>
      </c>
      <c r="B1" s="6"/>
      <c r="C1" s="6"/>
      <c r="D1" s="6"/>
      <c r="E1" s="7" t="s">
        <v>9</v>
      </c>
      <c r="F1" s="8"/>
    </row>
    <row r="2" spans="1:7">
      <c r="A2" s="9"/>
      <c r="B2" s="10"/>
      <c r="C2" s="10"/>
      <c r="D2" s="10"/>
      <c r="E2" s="10"/>
      <c r="F2" s="11"/>
    </row>
    <row r="3" spans="1:7" ht="15.75">
      <c r="A3" s="12" t="s">
        <v>22</v>
      </c>
      <c r="B3" s="6"/>
      <c r="C3" s="6"/>
      <c r="D3" s="6"/>
      <c r="E3" s="6"/>
      <c r="F3" s="13"/>
    </row>
    <row r="4" spans="1:7" ht="16.5" customHeight="1">
      <c r="A4" s="14"/>
      <c r="F4" s="15"/>
    </row>
    <row r="5" spans="1:7" ht="30">
      <c r="A5" s="16" t="s">
        <v>19</v>
      </c>
      <c r="B5" s="41" t="s">
        <v>20</v>
      </c>
      <c r="C5" s="42" t="s">
        <v>21</v>
      </c>
      <c r="D5" s="18"/>
      <c r="E5" s="39"/>
      <c r="F5" s="19" t="s">
        <v>15</v>
      </c>
    </row>
    <row r="6" spans="1:7">
      <c r="A6" s="20"/>
      <c r="B6" s="20"/>
      <c r="C6" s="21"/>
      <c r="D6" s="18"/>
      <c r="E6" s="39"/>
      <c r="F6" s="22"/>
    </row>
    <row r="7" spans="1:7" ht="17.25" customHeight="1">
      <c r="A7" s="20">
        <v>120</v>
      </c>
      <c r="B7" s="20">
        <v>99</v>
      </c>
      <c r="C7" s="17" t="str">
        <f>Amostra!A25</f>
        <v>Aliança</v>
      </c>
      <c r="D7" s="18"/>
      <c r="E7" s="39"/>
      <c r="F7" s="17">
        <f>Amostra!B25</f>
        <v>5</v>
      </c>
    </row>
    <row r="8" spans="1:7" ht="17.25" customHeight="1">
      <c r="A8" s="20">
        <v>1220</v>
      </c>
      <c r="B8" s="20">
        <v>99</v>
      </c>
      <c r="C8" s="17" t="str">
        <f>Amostra!A37</f>
        <v>Goiana</v>
      </c>
      <c r="D8" s="18"/>
      <c r="E8" s="39"/>
      <c r="F8" s="17">
        <f>Amostra!B37</f>
        <v>10</v>
      </c>
    </row>
    <row r="9" spans="1:7" ht="17.25" customHeight="1">
      <c r="A9" s="20">
        <v>1390</v>
      </c>
      <c r="B9" s="20">
        <v>99</v>
      </c>
      <c r="C9" s="17" t="str">
        <f>Amostra!A48</f>
        <v>Timbaúba</v>
      </c>
      <c r="D9" s="66"/>
      <c r="E9" s="39"/>
      <c r="F9" s="17">
        <f>Amostra!B48</f>
        <v>10</v>
      </c>
    </row>
    <row r="10" spans="1:7" ht="15.75">
      <c r="A10" s="20"/>
      <c r="B10" s="20"/>
      <c r="C10" s="24"/>
      <c r="E10" s="64"/>
      <c r="F10" s="23"/>
    </row>
    <row r="11" spans="1:7" ht="15.75">
      <c r="A11" s="20"/>
      <c r="B11" s="20"/>
      <c r="C11" s="17" t="s">
        <v>3</v>
      </c>
      <c r="D11" s="18"/>
      <c r="E11" s="39"/>
      <c r="F11" s="23">
        <f>SUM(F6:F10)</f>
        <v>25</v>
      </c>
    </row>
    <row r="12" spans="1:7">
      <c r="A12" s="20"/>
      <c r="B12" s="20"/>
      <c r="C12" s="26"/>
      <c r="D12" s="18"/>
      <c r="E12" s="39"/>
      <c r="F12" s="19"/>
    </row>
    <row r="13" spans="1:7">
      <c r="A13" s="21"/>
      <c r="F13" s="15"/>
    </row>
    <row r="14" spans="1:7" ht="15.75">
      <c r="A14" s="12" t="s">
        <v>6</v>
      </c>
      <c r="B14" s="6"/>
      <c r="C14" s="6"/>
      <c r="D14" s="6"/>
      <c r="E14" s="6"/>
      <c r="F14" s="13"/>
    </row>
    <row r="15" spans="1:7" s="28" customFormat="1" ht="32.25" customHeight="1">
      <c r="A15" s="27"/>
      <c r="B15" s="27" t="s">
        <v>7</v>
      </c>
      <c r="C15" s="27" t="s">
        <v>26</v>
      </c>
      <c r="D15" s="27" t="s">
        <v>27</v>
      </c>
      <c r="E15" s="27" t="s">
        <v>28</v>
      </c>
      <c r="F15" s="27" t="s">
        <v>29</v>
      </c>
      <c r="G15" s="1"/>
    </row>
    <row r="16" spans="1:7" ht="15.75">
      <c r="A16" s="29" t="s">
        <v>0</v>
      </c>
      <c r="B16" s="30">
        <f>B32</f>
        <v>2</v>
      </c>
      <c r="C16" s="30">
        <f t="shared" ref="C16:F16" si="0">C32</f>
        <v>3</v>
      </c>
      <c r="D16" s="30">
        <f t="shared" si="0"/>
        <v>2</v>
      </c>
      <c r="E16" s="30">
        <f t="shared" si="0"/>
        <v>3</v>
      </c>
      <c r="F16" s="30">
        <f t="shared" si="0"/>
        <v>2</v>
      </c>
    </row>
    <row r="17" spans="1:7" ht="15.75">
      <c r="A17" s="27"/>
      <c r="B17" s="31"/>
      <c r="C17" s="31"/>
      <c r="D17" s="31"/>
      <c r="E17" s="31"/>
      <c r="F17" s="32">
        <f>SUM(B16:F16)</f>
        <v>12</v>
      </c>
    </row>
    <row r="18" spans="1:7" ht="15.75">
      <c r="A18" s="29" t="s">
        <v>1</v>
      </c>
      <c r="B18" s="30">
        <f>B34</f>
        <v>2</v>
      </c>
      <c r="C18" s="30">
        <f t="shared" ref="C18:F18" si="1">C34</f>
        <v>3</v>
      </c>
      <c r="D18" s="30">
        <f t="shared" si="1"/>
        <v>3</v>
      </c>
      <c r="E18" s="30">
        <f t="shared" si="1"/>
        <v>3</v>
      </c>
      <c r="F18" s="30">
        <f t="shared" si="1"/>
        <v>2</v>
      </c>
    </row>
    <row r="19" spans="1:7" ht="15.75">
      <c r="A19" s="9"/>
      <c r="B19" s="33"/>
      <c r="C19" s="33"/>
      <c r="D19" s="33"/>
      <c r="E19" s="33"/>
      <c r="F19" s="30">
        <f>SUM(B18:F18)</f>
        <v>13</v>
      </c>
    </row>
    <row r="20" spans="1:7" ht="15.75" customHeight="1">
      <c r="A20" s="12" t="s">
        <v>30</v>
      </c>
      <c r="B20" s="12"/>
      <c r="C20" s="12"/>
      <c r="D20" s="12"/>
      <c r="E20" s="12"/>
      <c r="F20" s="12">
        <f>SUM(F19,F17)</f>
        <v>25</v>
      </c>
    </row>
    <row r="21" spans="1:7" ht="36" customHeight="1">
      <c r="A21" s="47" t="s">
        <v>37</v>
      </c>
      <c r="B21" s="47" t="s">
        <v>38</v>
      </c>
      <c r="C21" s="47" t="s">
        <v>39</v>
      </c>
      <c r="D21" s="47" t="s">
        <v>40</v>
      </c>
      <c r="E21" s="47" t="s">
        <v>41</v>
      </c>
      <c r="F21" s="45" t="s">
        <v>36</v>
      </c>
    </row>
    <row r="22" spans="1:7" ht="15.75">
      <c r="A22" s="46">
        <f>A38</f>
        <v>9</v>
      </c>
      <c r="B22" s="46">
        <f t="shared" ref="B22:F22" si="2">B38</f>
        <v>7</v>
      </c>
      <c r="C22" s="46">
        <f t="shared" si="2"/>
        <v>6</v>
      </c>
      <c r="D22" s="46">
        <f t="shared" si="2"/>
        <v>2</v>
      </c>
      <c r="E22" s="46">
        <f t="shared" si="2"/>
        <v>1</v>
      </c>
      <c r="F22" s="46">
        <f t="shared" si="2"/>
        <v>0</v>
      </c>
    </row>
    <row r="23" spans="1:7" ht="15.75">
      <c r="A23" s="9"/>
      <c r="B23" s="33"/>
      <c r="C23" s="33"/>
      <c r="D23" s="33"/>
      <c r="E23" s="33"/>
      <c r="F23" s="32">
        <f>SUM(A22:F22)</f>
        <v>25</v>
      </c>
    </row>
    <row r="24" spans="1:7" ht="15.75">
      <c r="A24" s="12" t="s">
        <v>10</v>
      </c>
      <c r="B24" s="6"/>
      <c r="C24" s="6"/>
      <c r="D24" s="6"/>
      <c r="E24" s="13"/>
      <c r="F24" s="38"/>
    </row>
    <row r="25" spans="1:7">
      <c r="A25" s="27"/>
      <c r="B25" s="34" t="s">
        <v>11</v>
      </c>
      <c r="C25" s="34" t="s">
        <v>12</v>
      </c>
      <c r="D25" s="34" t="s">
        <v>13</v>
      </c>
      <c r="E25" s="34" t="s">
        <v>3</v>
      </c>
      <c r="F25" s="38"/>
    </row>
    <row r="26" spans="1:7" ht="15.75">
      <c r="A26" s="29" t="s">
        <v>14</v>
      </c>
      <c r="B26" s="30">
        <f>B43</f>
        <v>16</v>
      </c>
      <c r="C26" s="30">
        <f t="shared" ref="C26:D26" si="3">C43</f>
        <v>7</v>
      </c>
      <c r="D26" s="30">
        <f t="shared" si="3"/>
        <v>2</v>
      </c>
      <c r="E26" s="30">
        <f>SUM(B26:D26)</f>
        <v>25</v>
      </c>
      <c r="F26" s="38"/>
    </row>
    <row r="27" spans="1:7">
      <c r="A27" s="21"/>
      <c r="B27" s="65"/>
      <c r="C27" s="65"/>
      <c r="D27" s="65"/>
      <c r="E27" s="65"/>
      <c r="F27" s="35"/>
    </row>
    <row r="28" spans="1:7" ht="19.5" customHeight="1">
      <c r="A28" s="12" t="s">
        <v>8</v>
      </c>
      <c r="B28" s="36"/>
      <c r="C28" s="36"/>
      <c r="D28" s="36"/>
      <c r="E28" s="36"/>
      <c r="F28" s="37"/>
    </row>
    <row r="31" spans="1:7" ht="30">
      <c r="A31" s="44"/>
      <c r="B31" s="44" t="s">
        <v>7</v>
      </c>
      <c r="C31" s="44" t="s">
        <v>26</v>
      </c>
      <c r="D31" s="44" t="s">
        <v>27</v>
      </c>
      <c r="E31" s="44" t="s">
        <v>28</v>
      </c>
      <c r="F31" s="44" t="s">
        <v>29</v>
      </c>
    </row>
    <row r="32" spans="1:7" ht="15.75">
      <c r="A32" s="54" t="s">
        <v>0</v>
      </c>
      <c r="B32" s="33">
        <f>ROUND(B33,0)</f>
        <v>2</v>
      </c>
      <c r="C32" s="68">
        <f>ROUND(C33,0)</f>
        <v>3</v>
      </c>
      <c r="D32" s="68">
        <f>ROUND(D33,0)-1</f>
        <v>2</v>
      </c>
      <c r="E32" s="68">
        <f t="shared" ref="E32" si="4">ROUND(E33,0)</f>
        <v>3</v>
      </c>
      <c r="F32" s="68">
        <f>ROUND(F33,0)</f>
        <v>2</v>
      </c>
      <c r="G32" s="1">
        <f>SUM(B32:F32)</f>
        <v>12</v>
      </c>
    </row>
    <row r="33" spans="1:7" ht="15.75">
      <c r="A33" s="44"/>
      <c r="B33" s="33">
        <f>$F$11*Amostra!C3</f>
        <v>2.219881993545108</v>
      </c>
      <c r="C33" s="33">
        <f>$F$11*Amostra!D3</f>
        <v>2.7423557304267026</v>
      </c>
      <c r="D33" s="33">
        <f>$F$11*Amostra!E3</f>
        <v>2.5477566251037844</v>
      </c>
      <c r="E33" s="33">
        <f>$F$11*Amostra!F3</f>
        <v>2.6222341250590615</v>
      </c>
      <c r="F33" s="33">
        <f>$F$11*Amostra!G3</f>
        <v>1.6938830058708578</v>
      </c>
    </row>
    <row r="34" spans="1:7" ht="15.75">
      <c r="A34" s="54" t="s">
        <v>1</v>
      </c>
      <c r="B34" s="33">
        <f>ROUND(B35,0)</f>
        <v>2</v>
      </c>
      <c r="C34" s="33">
        <f t="shared" ref="C34:F34" si="5">ROUND(C35,0)</f>
        <v>3</v>
      </c>
      <c r="D34" s="33">
        <f t="shared" si="5"/>
        <v>3</v>
      </c>
      <c r="E34" s="33">
        <f t="shared" si="5"/>
        <v>3</v>
      </c>
      <c r="F34" s="33">
        <f t="shared" si="5"/>
        <v>2</v>
      </c>
      <c r="G34" s="1">
        <f>SUM(B34:F34)</f>
        <v>13</v>
      </c>
    </row>
    <row r="35" spans="1:7" ht="15.75">
      <c r="A35" s="54"/>
      <c r="B35" s="33">
        <f>$F$11*Amostra!I3</f>
        <v>2.3140903748025599</v>
      </c>
      <c r="C35" s="33">
        <f>$F$11*Amostra!J3</f>
        <v>3.006433845775013</v>
      </c>
      <c r="D35" s="33">
        <f>$F$11*Amostra!K3</f>
        <v>2.822884033981313</v>
      </c>
      <c r="E35" s="33">
        <f>$F$11*Amostra!L3</f>
        <v>3.0629430898244427</v>
      </c>
      <c r="F35" s="33">
        <f>$F$11*Amostra!M3</f>
        <v>1.9675371756111577</v>
      </c>
    </row>
    <row r="36" spans="1:7" ht="15.75">
      <c r="A36" s="55" t="s">
        <v>30</v>
      </c>
      <c r="B36" s="55"/>
      <c r="C36" s="55"/>
      <c r="D36" s="55"/>
      <c r="E36" s="55"/>
      <c r="F36" s="55"/>
    </row>
    <row r="37" spans="1:7" ht="30">
      <c r="A37" s="56" t="s">
        <v>37</v>
      </c>
      <c r="B37" s="56" t="s">
        <v>38</v>
      </c>
      <c r="C37" s="56" t="s">
        <v>39</v>
      </c>
      <c r="D37" s="56" t="s">
        <v>40</v>
      </c>
      <c r="E37" s="56" t="s">
        <v>41</v>
      </c>
      <c r="F37" s="57" t="s">
        <v>36</v>
      </c>
    </row>
    <row r="38" spans="1:7">
      <c r="A38" s="56">
        <f>ROUND(A39,0)</f>
        <v>9</v>
      </c>
      <c r="B38" s="56">
        <f t="shared" ref="B38:D38" si="6">ROUND(B39,0)</f>
        <v>7</v>
      </c>
      <c r="C38" s="56">
        <f t="shared" si="6"/>
        <v>6</v>
      </c>
      <c r="D38" s="56">
        <f t="shared" si="6"/>
        <v>2</v>
      </c>
      <c r="E38" s="56">
        <f>ROUND(E39,0)</f>
        <v>1</v>
      </c>
      <c r="F38" s="56">
        <f>ROUND(F39,0)-1</f>
        <v>0</v>
      </c>
      <c r="G38" s="1">
        <f>SUM(A38:F38)</f>
        <v>25</v>
      </c>
    </row>
    <row r="39" spans="1:7" ht="15.75">
      <c r="A39" s="58">
        <f>Amostra!B17*($F$11/Amostra!$I$17)</f>
        <v>9.4444444444444446</v>
      </c>
      <c r="B39" s="58">
        <f>Amostra!C17*($F$11/Amostra!$I$17)</f>
        <v>6.9444444444444446</v>
      </c>
      <c r="C39" s="58">
        <f>Amostra!D17*($F$11/Amostra!$I$17)</f>
        <v>5.8333333333333339</v>
      </c>
      <c r="D39" s="58">
        <f>Amostra!E17*($F$11/Amostra!$I$17)</f>
        <v>1.6666666666666667</v>
      </c>
      <c r="E39" s="58">
        <f>Amostra!F17*($F$11/Amostra!$I$17)</f>
        <v>0.55555555555555558</v>
      </c>
      <c r="F39" s="58">
        <f>Amostra!G17*($F$11/Amostra!$I$17)</f>
        <v>0.55555555555555558</v>
      </c>
      <c r="G39" s="58">
        <f>SUM(A39:F39)</f>
        <v>25.000000000000004</v>
      </c>
    </row>
    <row r="40" spans="1:7" ht="15.75">
      <c r="A40" s="54"/>
      <c r="B40" s="33"/>
      <c r="C40" s="33"/>
      <c r="D40" s="33"/>
      <c r="E40" s="33"/>
      <c r="F40" s="33"/>
    </row>
    <row r="41" spans="1:7" ht="15.75">
      <c r="A41" s="55" t="s">
        <v>10</v>
      </c>
      <c r="B41" s="59"/>
      <c r="C41" s="59"/>
      <c r="D41" s="59"/>
      <c r="E41" s="59"/>
      <c r="F41" s="60"/>
    </row>
    <row r="42" spans="1:7">
      <c r="A42" s="44"/>
      <c r="B42" s="61" t="s">
        <v>11</v>
      </c>
      <c r="C42" s="61" t="s">
        <v>12</v>
      </c>
      <c r="D42" s="61" t="s">
        <v>13</v>
      </c>
      <c r="E42" s="61" t="s">
        <v>3</v>
      </c>
      <c r="F42" s="60"/>
    </row>
    <row r="43" spans="1:7" ht="15.75">
      <c r="A43" s="54" t="s">
        <v>14</v>
      </c>
      <c r="B43" s="1">
        <f>ROUND(B44,0)</f>
        <v>16</v>
      </c>
      <c r="C43" s="1">
        <f t="shared" ref="C43:D43" si="7">ROUND(C44,0)</f>
        <v>7</v>
      </c>
      <c r="D43" s="1">
        <f t="shared" si="7"/>
        <v>2</v>
      </c>
      <c r="E43" s="33">
        <f>SUM(B43:D43)</f>
        <v>25</v>
      </c>
      <c r="F43" s="60"/>
    </row>
    <row r="44" spans="1:7" ht="15.75">
      <c r="B44" s="33">
        <f>Amostra!C8*$F$11</f>
        <v>16.451612903225808</v>
      </c>
      <c r="C44" s="33">
        <f>Amostra!D8*$F$11</f>
        <v>6.935483870967742</v>
      </c>
      <c r="D44" s="33">
        <f>Amostra!E8*$F$11</f>
        <v>1.6129032258064515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6606-996D-4A70-B950-10867C23A5DF}">
  <dimension ref="A1:I44"/>
  <sheetViews>
    <sheetView topLeftCell="A4" workbookViewId="0">
      <selection activeCell="D12" sqref="D12"/>
    </sheetView>
  </sheetViews>
  <sheetFormatPr defaultColWidth="11.5546875" defaultRowHeight="15"/>
  <cols>
    <col min="1" max="1" width="10.33203125" style="28" customWidth="1"/>
    <col min="2" max="2" width="10.44140625" style="1" customWidth="1"/>
    <col min="3" max="3" width="11" style="1" customWidth="1"/>
    <col min="4" max="4" width="11.6640625" style="1" customWidth="1"/>
    <col min="5" max="6" width="11.44140625" style="1" customWidth="1"/>
    <col min="7" max="7" width="8.44140625" style="1" customWidth="1"/>
    <col min="8" max="8" width="10.109375" style="1" customWidth="1"/>
    <col min="9" max="16384" width="11.5546875" style="1"/>
  </cols>
  <sheetData>
    <row r="1" spans="1:7" ht="17.25" customHeight="1">
      <c r="A1" s="40" t="s">
        <v>5</v>
      </c>
      <c r="B1" s="6"/>
      <c r="C1" s="6"/>
      <c r="D1" s="6"/>
      <c r="E1" s="7" t="s">
        <v>9</v>
      </c>
      <c r="F1" s="8"/>
    </row>
    <row r="2" spans="1:7">
      <c r="A2" s="9"/>
      <c r="B2" s="10"/>
      <c r="C2" s="10"/>
      <c r="D2" s="10"/>
      <c r="E2" s="10"/>
      <c r="F2" s="11"/>
    </row>
    <row r="3" spans="1:7" ht="15.75">
      <c r="A3" s="12" t="s">
        <v>22</v>
      </c>
      <c r="B3" s="6"/>
      <c r="C3" s="6"/>
      <c r="D3" s="6"/>
      <c r="E3" s="6"/>
      <c r="F3" s="13"/>
    </row>
    <row r="4" spans="1:7" ht="16.5" customHeight="1">
      <c r="A4" s="14"/>
      <c r="F4" s="15"/>
    </row>
    <row r="5" spans="1:7" ht="30">
      <c r="A5" s="16" t="s">
        <v>19</v>
      </c>
      <c r="B5" s="41" t="s">
        <v>20</v>
      </c>
      <c r="C5" s="42" t="s">
        <v>21</v>
      </c>
      <c r="D5" s="18"/>
      <c r="E5" s="39"/>
      <c r="F5" s="19" t="s">
        <v>15</v>
      </c>
    </row>
    <row r="6" spans="1:7">
      <c r="A6" s="20"/>
      <c r="B6" s="20"/>
      <c r="C6" s="21"/>
      <c r="D6" s="18"/>
      <c r="E6" s="39"/>
      <c r="F6" s="22"/>
    </row>
    <row r="7" spans="1:7" ht="17.25" customHeight="1">
      <c r="A7" s="20">
        <v>120</v>
      </c>
      <c r="B7" s="20">
        <v>99</v>
      </c>
      <c r="C7" s="17" t="str">
        <f>Amostra!A27</f>
        <v>Barreiros</v>
      </c>
      <c r="D7" s="18"/>
      <c r="E7" s="39"/>
      <c r="F7" s="63">
        <f>Amostra!B27</f>
        <v>10</v>
      </c>
    </row>
    <row r="8" spans="1:7" ht="17.25" customHeight="1">
      <c r="A8" s="20">
        <v>1220</v>
      </c>
      <c r="B8" s="20">
        <v>99</v>
      </c>
      <c r="C8" s="17" t="str">
        <f>Amostra!A35</f>
        <v>Escada</v>
      </c>
      <c r="D8" s="18"/>
      <c r="E8" s="39"/>
      <c r="F8" s="63">
        <f>Amostra!B35</f>
        <v>10</v>
      </c>
    </row>
    <row r="9" spans="1:7" ht="17.25" customHeight="1">
      <c r="A9" s="20">
        <v>1390</v>
      </c>
      <c r="B9" s="20">
        <v>99</v>
      </c>
      <c r="C9" s="17" t="str">
        <f>Amostra!A40</f>
        <v>Palmares</v>
      </c>
      <c r="D9" s="66"/>
      <c r="E9" s="39"/>
      <c r="F9" s="63">
        <f>Amostra!B40</f>
        <v>10</v>
      </c>
    </row>
    <row r="10" spans="1:7" ht="17.25" customHeight="1">
      <c r="A10" s="20">
        <v>1410</v>
      </c>
      <c r="B10" s="20">
        <v>99</v>
      </c>
      <c r="C10" s="17" t="str">
        <f>Amostra!A45</f>
        <v>São José Da Coroa Grande</v>
      </c>
      <c r="D10" s="66"/>
      <c r="E10" s="39"/>
      <c r="F10" s="63">
        <f>Amostra!B45</f>
        <v>10</v>
      </c>
    </row>
    <row r="11" spans="1:7" ht="15.75">
      <c r="A11" s="20"/>
      <c r="B11" s="20"/>
      <c r="C11" s="24"/>
      <c r="E11" s="64"/>
      <c r="F11" s="23"/>
    </row>
    <row r="12" spans="1:7" ht="15.75">
      <c r="A12" s="20"/>
      <c r="B12" s="20"/>
      <c r="C12" s="17" t="s">
        <v>3</v>
      </c>
      <c r="D12" s="18"/>
      <c r="E12" s="39"/>
      <c r="F12" s="23">
        <f>SUM(F6:F11)</f>
        <v>40</v>
      </c>
    </row>
    <row r="13" spans="1:7">
      <c r="A13" s="20"/>
      <c r="B13" s="20"/>
      <c r="C13" s="26"/>
      <c r="D13" s="18"/>
      <c r="E13" s="39"/>
      <c r="F13" s="19"/>
    </row>
    <row r="14" spans="1:7">
      <c r="A14" s="21"/>
      <c r="F14" s="15"/>
    </row>
    <row r="15" spans="1:7" ht="15.75">
      <c r="A15" s="12" t="s">
        <v>6</v>
      </c>
      <c r="B15" s="6"/>
      <c r="C15" s="6"/>
      <c r="D15" s="6"/>
      <c r="E15" s="6"/>
      <c r="F15" s="13"/>
    </row>
    <row r="16" spans="1:7" s="28" customFormat="1" ht="32.25" customHeight="1">
      <c r="A16" s="27"/>
      <c r="B16" s="27" t="s">
        <v>7</v>
      </c>
      <c r="C16" s="27" t="s">
        <v>26</v>
      </c>
      <c r="D16" s="27" t="s">
        <v>27</v>
      </c>
      <c r="E16" s="27" t="s">
        <v>28</v>
      </c>
      <c r="F16" s="27" t="s">
        <v>29</v>
      </c>
      <c r="G16" s="1"/>
    </row>
    <row r="17" spans="1:6" ht="15.75">
      <c r="A17" s="29" t="s">
        <v>0</v>
      </c>
      <c r="B17" s="30">
        <f>B33</f>
        <v>4</v>
      </c>
      <c r="C17" s="30">
        <f t="shared" ref="C17:F17" si="0">C33</f>
        <v>4</v>
      </c>
      <c r="D17" s="30">
        <f t="shared" si="0"/>
        <v>4</v>
      </c>
      <c r="E17" s="30">
        <f t="shared" si="0"/>
        <v>4</v>
      </c>
      <c r="F17" s="30">
        <f t="shared" si="0"/>
        <v>3</v>
      </c>
    </row>
    <row r="18" spans="1:6" ht="15.75">
      <c r="A18" s="27"/>
      <c r="B18" s="31"/>
      <c r="C18" s="31"/>
      <c r="D18" s="31"/>
      <c r="E18" s="31"/>
      <c r="F18" s="32">
        <f>SUM(B17:F17)</f>
        <v>19</v>
      </c>
    </row>
    <row r="19" spans="1:6" ht="15.75">
      <c r="A19" s="29" t="s">
        <v>1</v>
      </c>
      <c r="B19" s="30">
        <f>B35</f>
        <v>4</v>
      </c>
      <c r="C19" s="30">
        <f t="shared" ref="C19:F19" si="1">C35</f>
        <v>5</v>
      </c>
      <c r="D19" s="30">
        <f t="shared" si="1"/>
        <v>4</v>
      </c>
      <c r="E19" s="30">
        <f t="shared" si="1"/>
        <v>5</v>
      </c>
      <c r="F19" s="30">
        <f t="shared" si="1"/>
        <v>3</v>
      </c>
    </row>
    <row r="20" spans="1:6" ht="15.75">
      <c r="A20" s="9"/>
      <c r="B20" s="33"/>
      <c r="C20" s="33"/>
      <c r="D20" s="33"/>
      <c r="E20" s="33"/>
      <c r="F20" s="30">
        <f>SUM(B19:F19)</f>
        <v>21</v>
      </c>
    </row>
    <row r="21" spans="1:6" ht="15.75" customHeight="1">
      <c r="A21" s="12" t="s">
        <v>30</v>
      </c>
      <c r="B21" s="12"/>
      <c r="C21" s="12"/>
      <c r="D21" s="12"/>
      <c r="E21" s="12"/>
      <c r="F21" s="12">
        <f>SUM(F20,F18)</f>
        <v>40</v>
      </c>
    </row>
    <row r="22" spans="1:6" ht="36" customHeight="1">
      <c r="A22" s="47" t="s">
        <v>37</v>
      </c>
      <c r="B22" s="47" t="s">
        <v>38</v>
      </c>
      <c r="C22" s="47" t="s">
        <v>39</v>
      </c>
      <c r="D22" s="47" t="s">
        <v>40</v>
      </c>
      <c r="E22" s="47" t="s">
        <v>41</v>
      </c>
      <c r="F22" s="45" t="s">
        <v>36</v>
      </c>
    </row>
    <row r="23" spans="1:6" ht="15.75">
      <c r="A23" s="46">
        <f>A39</f>
        <v>16</v>
      </c>
      <c r="B23" s="46">
        <f t="shared" ref="B23:F23" si="2">B39</f>
        <v>11</v>
      </c>
      <c r="C23" s="46">
        <f t="shared" si="2"/>
        <v>9</v>
      </c>
      <c r="D23" s="46">
        <f t="shared" si="2"/>
        <v>2</v>
      </c>
      <c r="E23" s="46">
        <f t="shared" si="2"/>
        <v>1</v>
      </c>
      <c r="F23" s="46">
        <f t="shared" si="2"/>
        <v>1</v>
      </c>
    </row>
    <row r="24" spans="1:6" ht="15.75">
      <c r="A24" s="9"/>
      <c r="B24" s="33"/>
      <c r="C24" s="33"/>
      <c r="D24" s="33"/>
      <c r="E24" s="33"/>
      <c r="F24" s="32">
        <f>SUM(A23:F23)</f>
        <v>40</v>
      </c>
    </row>
    <row r="25" spans="1:6" ht="15.75">
      <c r="A25" s="12" t="s">
        <v>10</v>
      </c>
      <c r="B25" s="6"/>
      <c r="C25" s="6"/>
      <c r="D25" s="6"/>
      <c r="E25" s="13"/>
      <c r="F25" s="38"/>
    </row>
    <row r="26" spans="1:6">
      <c r="A26" s="27"/>
      <c r="B26" s="34" t="s">
        <v>11</v>
      </c>
      <c r="C26" s="34" t="s">
        <v>12</v>
      </c>
      <c r="D26" s="34" t="s">
        <v>13</v>
      </c>
      <c r="E26" s="34" t="s">
        <v>3</v>
      </c>
      <c r="F26" s="38"/>
    </row>
    <row r="27" spans="1:6" ht="15.75">
      <c r="A27" s="29" t="s">
        <v>14</v>
      </c>
      <c r="B27" s="30">
        <f>B43</f>
        <v>26</v>
      </c>
      <c r="C27" s="30">
        <f t="shared" ref="C27:D27" si="3">C43</f>
        <v>11</v>
      </c>
      <c r="D27" s="30">
        <f t="shared" si="3"/>
        <v>3</v>
      </c>
      <c r="E27" s="30">
        <f>SUM(B27:D27)</f>
        <v>40</v>
      </c>
      <c r="F27" s="38"/>
    </row>
    <row r="28" spans="1:6">
      <c r="A28" s="21"/>
      <c r="B28" s="65"/>
      <c r="C28" s="65"/>
      <c r="D28" s="65"/>
      <c r="E28" s="65"/>
      <c r="F28" s="35"/>
    </row>
    <row r="29" spans="1:6" ht="19.5" customHeight="1">
      <c r="A29" s="12" t="s">
        <v>8</v>
      </c>
      <c r="B29" s="36"/>
      <c r="C29" s="36"/>
      <c r="D29" s="36"/>
      <c r="E29" s="36"/>
      <c r="F29" s="37"/>
    </row>
    <row r="32" spans="1:6" ht="30">
      <c r="A32" s="44"/>
      <c r="B32" s="44" t="s">
        <v>7</v>
      </c>
      <c r="C32" s="44" t="s">
        <v>26</v>
      </c>
      <c r="D32" s="44" t="s">
        <v>27</v>
      </c>
      <c r="E32" s="44" t="s">
        <v>28</v>
      </c>
      <c r="F32" s="44" t="s">
        <v>29</v>
      </c>
    </row>
    <row r="33" spans="1:9" ht="15.75">
      <c r="A33" s="54" t="s">
        <v>0</v>
      </c>
      <c r="B33" s="33">
        <f>ROUND(B34,0)</f>
        <v>4</v>
      </c>
      <c r="C33" s="68">
        <f>ROUND(C34,0)</f>
        <v>4</v>
      </c>
      <c r="D33" s="68">
        <f t="shared" ref="D33:E33" si="4">ROUND(D34,0)</f>
        <v>4</v>
      </c>
      <c r="E33" s="68">
        <f t="shared" si="4"/>
        <v>4</v>
      </c>
      <c r="F33" s="68">
        <f>ROUND(F34,0)</f>
        <v>3</v>
      </c>
      <c r="G33" s="1">
        <f>SUM(B33:F33)</f>
        <v>19</v>
      </c>
    </row>
    <row r="34" spans="1:9" ht="15.75">
      <c r="A34" s="44"/>
      <c r="B34" s="33">
        <f>$F$12*Amostra!C3</f>
        <v>3.5518111896721729</v>
      </c>
      <c r="C34" s="33">
        <f>$F$12*Amostra!D3</f>
        <v>4.3877691686827243</v>
      </c>
      <c r="D34" s="33">
        <f>$F$12*Amostra!E3</f>
        <v>4.0764106001660547</v>
      </c>
      <c r="E34" s="33">
        <f>$F$12*Amostra!F3</f>
        <v>4.1955746000944982</v>
      </c>
      <c r="F34" s="33">
        <f>$F$12*Amostra!G3</f>
        <v>2.7102128093933726</v>
      </c>
    </row>
    <row r="35" spans="1:9" ht="15.75">
      <c r="A35" s="54" t="s">
        <v>1</v>
      </c>
      <c r="B35" s="33">
        <f>ROUND(B36,0)</f>
        <v>4</v>
      </c>
      <c r="C35" s="33">
        <f t="shared" ref="C35:F35" si="5">ROUND(C36,0)</f>
        <v>5</v>
      </c>
      <c r="D35" s="33">
        <f>ROUND(D36,0)-1</f>
        <v>4</v>
      </c>
      <c r="E35" s="33">
        <f t="shared" si="5"/>
        <v>5</v>
      </c>
      <c r="F35" s="33">
        <f t="shared" si="5"/>
        <v>3</v>
      </c>
      <c r="G35" s="1">
        <f>SUM(B35:F35)</f>
        <v>21</v>
      </c>
    </row>
    <row r="36" spans="1:9" ht="15.75">
      <c r="A36" s="54"/>
      <c r="B36" s="33">
        <f>$F$12*Amostra!I3</f>
        <v>3.7025445996840958</v>
      </c>
      <c r="C36" s="33">
        <f>$F$12*Amostra!J3</f>
        <v>4.8102941532400214</v>
      </c>
      <c r="D36" s="33">
        <f>$F$12*Amostra!K3</f>
        <v>4.5166144543701012</v>
      </c>
      <c r="E36" s="33">
        <f>$F$12*Amostra!L3</f>
        <v>4.9007089437191089</v>
      </c>
      <c r="F36" s="33">
        <f>$F$12*Amostra!M3</f>
        <v>3.1480594809778522</v>
      </c>
      <c r="I36" s="1">
        <f>70*0.47</f>
        <v>32.9</v>
      </c>
    </row>
    <row r="37" spans="1:9" ht="15.75">
      <c r="A37" s="55" t="s">
        <v>30</v>
      </c>
      <c r="B37" s="55"/>
      <c r="C37" s="55"/>
      <c r="D37" s="55"/>
      <c r="E37" s="55"/>
      <c r="F37" s="55"/>
      <c r="I37" s="1">
        <f>70*0.53</f>
        <v>37.1</v>
      </c>
    </row>
    <row r="38" spans="1:9" ht="30">
      <c r="A38" s="56" t="s">
        <v>37</v>
      </c>
      <c r="B38" s="56" t="s">
        <v>38</v>
      </c>
      <c r="C38" s="56" t="s">
        <v>39</v>
      </c>
      <c r="D38" s="56" t="s">
        <v>40</v>
      </c>
      <c r="E38" s="56" t="s">
        <v>41</v>
      </c>
      <c r="F38" s="57" t="s">
        <v>36</v>
      </c>
    </row>
    <row r="39" spans="1:9" ht="15.75">
      <c r="A39" s="58">
        <f>ROUND(Amostra!B17*($F$12/Amostra!$I$17),0)+1</f>
        <v>16</v>
      </c>
      <c r="B39" s="58">
        <f>ROUND(Amostra!C17*($F$12/Amostra!$I$17),0)</f>
        <v>11</v>
      </c>
      <c r="C39" s="58">
        <f>ROUND(Amostra!D17*($F$12/Amostra!$I$17),0)</f>
        <v>9</v>
      </c>
      <c r="D39" s="58">
        <f>ROUND(Amostra!E17*($F$12/Amostra!$I$17),0)-1</f>
        <v>2</v>
      </c>
      <c r="E39" s="58">
        <f>ROUND(Amostra!F17*($F$12/Amostra!$I$17),0)</f>
        <v>1</v>
      </c>
      <c r="F39" s="58">
        <f>ROUND(Amostra!G17*($F$12/Amostra!$I$17),0)</f>
        <v>1</v>
      </c>
      <c r="G39" s="58">
        <f>SUM(A39:F39)</f>
        <v>40</v>
      </c>
    </row>
    <row r="40" spans="1:9" ht="15.75">
      <c r="A40" s="54"/>
      <c r="B40" s="33"/>
      <c r="C40" s="33"/>
      <c r="D40" s="33"/>
      <c r="E40" s="33"/>
      <c r="F40" s="33"/>
    </row>
    <row r="41" spans="1:9" ht="15.75">
      <c r="A41" s="55" t="s">
        <v>10</v>
      </c>
      <c r="B41" s="59"/>
      <c r="C41" s="59"/>
      <c r="D41" s="59"/>
      <c r="E41" s="59"/>
      <c r="F41" s="60"/>
    </row>
    <row r="42" spans="1:9">
      <c r="A42" s="44"/>
      <c r="B42" s="61" t="s">
        <v>11</v>
      </c>
      <c r="C42" s="61" t="s">
        <v>12</v>
      </c>
      <c r="D42" s="61" t="s">
        <v>13</v>
      </c>
      <c r="E42" s="61" t="s">
        <v>3</v>
      </c>
      <c r="F42" s="60"/>
    </row>
    <row r="43" spans="1:9" ht="15.75">
      <c r="A43" s="54" t="s">
        <v>14</v>
      </c>
      <c r="B43" s="1">
        <f>ROUND(B44,0)</f>
        <v>26</v>
      </c>
      <c r="C43" s="1">
        <f t="shared" ref="C43:D43" si="6">ROUND(C44,0)</f>
        <v>11</v>
      </c>
      <c r="D43" s="1">
        <f t="shared" si="6"/>
        <v>3</v>
      </c>
      <c r="E43" s="33">
        <f>SUM(B43:D43)</f>
        <v>40</v>
      </c>
      <c r="F43" s="60"/>
    </row>
    <row r="44" spans="1:9" ht="15.75">
      <c r="B44" s="33">
        <f>Amostra!C8*$F$12</f>
        <v>26.322580645161292</v>
      </c>
      <c r="C44" s="33">
        <f>Amostra!D8*$F$12</f>
        <v>11.096774193548386</v>
      </c>
      <c r="D44" s="33">
        <f>Amostra!E8*$F$12</f>
        <v>2.5806451612903225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07AF-15C2-441A-9469-9F70B943ABA9}">
  <dimension ref="A1:P45"/>
  <sheetViews>
    <sheetView zoomScaleNormal="100" workbookViewId="0">
      <selection activeCell="B1" sqref="B1"/>
    </sheetView>
  </sheetViews>
  <sheetFormatPr defaultColWidth="11.5546875" defaultRowHeight="15"/>
  <cols>
    <col min="1" max="1" width="10.33203125" style="28" customWidth="1"/>
    <col min="2" max="2" width="10.44140625" style="1" customWidth="1"/>
    <col min="3" max="3" width="11" style="1" customWidth="1"/>
    <col min="4" max="4" width="11.6640625" style="1" customWidth="1"/>
    <col min="5" max="6" width="11.44140625" style="1" customWidth="1"/>
    <col min="7" max="7" width="8.44140625" style="1" customWidth="1"/>
    <col min="8" max="8" width="10.109375" style="1" customWidth="1"/>
    <col min="9" max="16384" width="11.5546875" style="1"/>
  </cols>
  <sheetData>
    <row r="1" spans="1:6" ht="17.25" customHeight="1">
      <c r="A1" s="40" t="s">
        <v>5</v>
      </c>
      <c r="B1" s="6"/>
      <c r="C1" s="6"/>
      <c r="D1" s="6"/>
      <c r="E1" s="7" t="s">
        <v>9</v>
      </c>
      <c r="F1" s="8"/>
    </row>
    <row r="2" spans="1:6">
      <c r="A2" s="9"/>
      <c r="B2" s="10"/>
      <c r="C2" s="10"/>
      <c r="D2" s="10"/>
      <c r="E2" s="10"/>
      <c r="F2" s="11"/>
    </row>
    <row r="3" spans="1:6" ht="15.75">
      <c r="A3" s="12" t="s">
        <v>22</v>
      </c>
      <c r="B3" s="6"/>
      <c r="C3" s="6"/>
      <c r="D3" s="6"/>
      <c r="E3" s="6"/>
      <c r="F3" s="13"/>
    </row>
    <row r="4" spans="1:6" ht="16.5" customHeight="1">
      <c r="A4" s="14"/>
      <c r="F4" s="15"/>
    </row>
    <row r="5" spans="1:6" ht="30">
      <c r="A5" s="16" t="s">
        <v>19</v>
      </c>
      <c r="B5" s="41" t="s">
        <v>20</v>
      </c>
      <c r="C5" s="42" t="s">
        <v>21</v>
      </c>
      <c r="D5" s="18"/>
      <c r="E5" s="39"/>
      <c r="F5" s="19" t="s">
        <v>15</v>
      </c>
    </row>
    <row r="6" spans="1:6">
      <c r="A6" s="20"/>
      <c r="B6" s="20"/>
      <c r="C6" s="21"/>
      <c r="E6" s="39"/>
      <c r="F6" s="22"/>
    </row>
    <row r="7" spans="1:6" ht="17.25" customHeight="1">
      <c r="A7" s="20"/>
      <c r="B7" s="20"/>
      <c r="C7" s="17" t="str">
        <f>Amostra!A49</f>
        <v>Vitória de Santo Antão - Bela Vista</v>
      </c>
      <c r="D7" s="17"/>
      <c r="E7" s="39"/>
      <c r="F7" s="63">
        <v>5</v>
      </c>
    </row>
    <row r="8" spans="1:6" ht="17.25" customHeight="1">
      <c r="A8" s="20"/>
      <c r="B8" s="20"/>
      <c r="C8" s="17" t="str">
        <f>Amostra!A50</f>
        <v>Vitória de Santo Antão - Cajá</v>
      </c>
      <c r="D8" s="17"/>
      <c r="E8" s="64"/>
      <c r="F8" s="63">
        <v>5</v>
      </c>
    </row>
    <row r="9" spans="1:6" ht="17.25" customHeight="1">
      <c r="A9" s="20"/>
      <c r="B9" s="20"/>
      <c r="C9" s="17" t="str">
        <f>Amostra!A51</f>
        <v>Vitória de Santo Antão - Lídia Queiroz</v>
      </c>
      <c r="D9" s="17"/>
      <c r="E9" s="64"/>
      <c r="F9" s="63">
        <v>5</v>
      </c>
    </row>
    <row r="10" spans="1:6" ht="17.25" customHeight="1">
      <c r="A10" s="20"/>
      <c r="B10" s="20"/>
      <c r="C10" s="17" t="str">
        <f>Amostra!A52</f>
        <v>Vitória de Santo Antão - Livramento</v>
      </c>
      <c r="D10" s="17"/>
      <c r="E10" s="64"/>
      <c r="F10" s="63">
        <v>5</v>
      </c>
    </row>
    <row r="11" spans="1:6">
      <c r="A11" s="20"/>
      <c r="B11" s="20"/>
      <c r="C11" s="17" t="str">
        <f>Amostra!A53</f>
        <v>Vitória de Santo Antão - Maues</v>
      </c>
      <c r="D11" s="17"/>
      <c r="E11" s="64"/>
      <c r="F11" s="70">
        <v>5</v>
      </c>
    </row>
    <row r="12" spans="1:6">
      <c r="A12" s="20"/>
      <c r="B12" s="20"/>
      <c r="C12" s="17"/>
      <c r="D12" s="71"/>
      <c r="E12" s="64"/>
      <c r="F12" s="70"/>
    </row>
    <row r="13" spans="1:6" ht="15.75">
      <c r="A13" s="20"/>
      <c r="B13" s="20"/>
      <c r="C13" s="17" t="s">
        <v>3</v>
      </c>
      <c r="D13" s="18"/>
      <c r="E13" s="39"/>
      <c r="F13" s="23">
        <f>SUM(F6:F11)</f>
        <v>25</v>
      </c>
    </row>
    <row r="14" spans="1:6">
      <c r="A14" s="20"/>
      <c r="B14" s="20"/>
      <c r="C14" s="26" t="s">
        <v>4</v>
      </c>
      <c r="D14" s="18"/>
      <c r="E14" s="39"/>
      <c r="F14" s="19"/>
    </row>
    <row r="15" spans="1:6">
      <c r="A15" s="21"/>
      <c r="F15" s="15"/>
    </row>
    <row r="16" spans="1:6" ht="15.75">
      <c r="A16" s="12" t="s">
        <v>6</v>
      </c>
      <c r="B16" s="6"/>
      <c r="C16" s="6"/>
      <c r="D16" s="6"/>
      <c r="E16" s="6"/>
      <c r="F16" s="13"/>
    </row>
    <row r="17" spans="1:15" s="28" customFormat="1" ht="32.25" customHeight="1">
      <c r="A17" s="27"/>
      <c r="B17" s="27" t="s">
        <v>7</v>
      </c>
      <c r="C17" s="27" t="s">
        <v>26</v>
      </c>
      <c r="D17" s="27" t="s">
        <v>27</v>
      </c>
      <c r="E17" s="27" t="s">
        <v>28</v>
      </c>
      <c r="F17" s="27" t="s">
        <v>29</v>
      </c>
      <c r="G17" s="1"/>
    </row>
    <row r="18" spans="1:15" ht="15.75">
      <c r="A18" s="29" t="s">
        <v>0</v>
      </c>
      <c r="B18" s="30">
        <f>B34</f>
        <v>2</v>
      </c>
      <c r="C18" s="30">
        <f t="shared" ref="C18:F18" si="0">C34</f>
        <v>3</v>
      </c>
      <c r="D18" s="30">
        <f t="shared" si="0"/>
        <v>3</v>
      </c>
      <c r="E18" s="30">
        <f t="shared" si="0"/>
        <v>3</v>
      </c>
      <c r="F18" s="30">
        <f t="shared" si="0"/>
        <v>1</v>
      </c>
    </row>
    <row r="19" spans="1:15" ht="15.75">
      <c r="A19" s="27"/>
      <c r="B19" s="31"/>
      <c r="C19" s="31"/>
      <c r="D19" s="31"/>
      <c r="E19" s="31"/>
      <c r="F19" s="32">
        <f>SUM(B18:F18)</f>
        <v>12</v>
      </c>
    </row>
    <row r="20" spans="1:15" ht="15.75">
      <c r="A20" s="29" t="s">
        <v>1</v>
      </c>
      <c r="B20" s="30">
        <f>B36</f>
        <v>2</v>
      </c>
      <c r="C20" s="30">
        <f t="shared" ref="C20:F20" si="1">C36</f>
        <v>3</v>
      </c>
      <c r="D20" s="30">
        <f t="shared" si="1"/>
        <v>3</v>
      </c>
      <c r="E20" s="30">
        <f t="shared" si="1"/>
        <v>3</v>
      </c>
      <c r="F20" s="30">
        <f t="shared" si="1"/>
        <v>2</v>
      </c>
    </row>
    <row r="21" spans="1:15" ht="15.75">
      <c r="A21" s="9"/>
      <c r="B21" s="33"/>
      <c r="C21" s="33"/>
      <c r="D21" s="33"/>
      <c r="E21" s="33"/>
      <c r="F21" s="30">
        <f>SUM(B20:F20)</f>
        <v>13</v>
      </c>
    </row>
    <row r="22" spans="1:15" ht="15.75" customHeight="1">
      <c r="A22" s="12" t="s">
        <v>30</v>
      </c>
      <c r="B22" s="12"/>
      <c r="C22" s="12"/>
      <c r="D22" s="12"/>
      <c r="E22" s="12"/>
      <c r="F22" s="12">
        <f>SUM(F21,F19)</f>
        <v>25</v>
      </c>
    </row>
    <row r="23" spans="1:15" ht="36" customHeight="1">
      <c r="A23" s="47" t="s">
        <v>37</v>
      </c>
      <c r="B23" s="47" t="s">
        <v>38</v>
      </c>
      <c r="C23" s="47" t="s">
        <v>39</v>
      </c>
      <c r="D23" s="47" t="s">
        <v>40</v>
      </c>
      <c r="E23" s="47" t="s">
        <v>41</v>
      </c>
      <c r="F23" s="45" t="s">
        <v>36</v>
      </c>
    </row>
    <row r="24" spans="1:15" ht="15.75">
      <c r="A24" s="46">
        <f>A40</f>
        <v>9</v>
      </c>
      <c r="B24" s="46">
        <f t="shared" ref="B24:F24" si="2">B40</f>
        <v>7</v>
      </c>
      <c r="C24" s="46">
        <f t="shared" si="2"/>
        <v>6</v>
      </c>
      <c r="D24" s="46">
        <f t="shared" si="2"/>
        <v>2</v>
      </c>
      <c r="E24" s="46">
        <f t="shared" si="2"/>
        <v>0</v>
      </c>
      <c r="F24" s="46">
        <f t="shared" si="2"/>
        <v>1</v>
      </c>
    </row>
    <row r="25" spans="1:15" ht="15.75">
      <c r="A25" s="9"/>
      <c r="B25" s="33"/>
      <c r="C25" s="33"/>
      <c r="D25" s="33"/>
      <c r="E25" s="33"/>
      <c r="F25" s="32">
        <f>SUM(A24:F24)</f>
        <v>25</v>
      </c>
    </row>
    <row r="26" spans="1:15" ht="15.75">
      <c r="A26" s="12" t="s">
        <v>10</v>
      </c>
      <c r="B26" s="6"/>
      <c r="C26" s="6"/>
      <c r="D26" s="6"/>
      <c r="E26" s="13"/>
      <c r="F26" s="38"/>
    </row>
    <row r="27" spans="1:15">
      <c r="A27" s="27"/>
      <c r="B27" s="34" t="s">
        <v>11</v>
      </c>
      <c r="C27" s="34" t="s">
        <v>12</v>
      </c>
      <c r="D27" s="34" t="s">
        <v>13</v>
      </c>
      <c r="E27" s="34" t="s">
        <v>3</v>
      </c>
      <c r="F27" s="38"/>
    </row>
    <row r="28" spans="1:15" ht="15.75">
      <c r="A28" s="29" t="s">
        <v>14</v>
      </c>
      <c r="B28" s="30">
        <f>B44</f>
        <v>16</v>
      </c>
      <c r="C28" s="30">
        <f t="shared" ref="C28:D28" si="3">C44</f>
        <v>8</v>
      </c>
      <c r="D28" s="30">
        <f t="shared" si="3"/>
        <v>2</v>
      </c>
      <c r="E28" s="30">
        <f>SUM(B28:D28)</f>
        <v>26</v>
      </c>
      <c r="F28" s="38"/>
    </row>
    <row r="29" spans="1:15">
      <c r="A29" s="21"/>
      <c r="B29" s="65"/>
      <c r="C29" s="65"/>
      <c r="D29" s="65"/>
      <c r="E29" s="65"/>
      <c r="F29" s="35"/>
    </row>
    <row r="30" spans="1:15" ht="19.5" customHeight="1">
      <c r="A30" s="12" t="s">
        <v>8</v>
      </c>
      <c r="B30" s="36"/>
      <c r="C30" s="36"/>
      <c r="D30" s="36"/>
      <c r="E30" s="36"/>
      <c r="F30" s="37"/>
    </row>
    <row r="31" spans="1:15">
      <c r="J31" s="44"/>
      <c r="K31" s="44"/>
      <c r="L31" s="44"/>
      <c r="M31" s="44"/>
      <c r="N31" s="44"/>
      <c r="O31" s="44"/>
    </row>
    <row r="32" spans="1:15" ht="15.75">
      <c r="J32" s="54"/>
      <c r="K32" s="33"/>
      <c r="L32" s="68"/>
      <c r="M32" s="68"/>
      <c r="N32" s="68"/>
      <c r="O32" s="68"/>
    </row>
    <row r="33" spans="1:16" ht="30">
      <c r="A33" s="44"/>
      <c r="B33" s="44" t="s">
        <v>7</v>
      </c>
      <c r="C33" s="44" t="s">
        <v>26</v>
      </c>
      <c r="D33" s="44" t="s">
        <v>27</v>
      </c>
      <c r="E33" s="44" t="s">
        <v>28</v>
      </c>
      <c r="F33" s="44" t="s">
        <v>29</v>
      </c>
      <c r="J33" s="44"/>
      <c r="K33" s="33"/>
      <c r="L33" s="33"/>
      <c r="M33" s="33"/>
      <c r="N33" s="33"/>
      <c r="O33" s="33"/>
    </row>
    <row r="34" spans="1:16" ht="15.75">
      <c r="A34" s="54" t="s">
        <v>0</v>
      </c>
      <c r="B34" s="33">
        <f>ROUND(B35,0)</f>
        <v>2</v>
      </c>
      <c r="C34" s="68">
        <f>ROUND(C35,0)</f>
        <v>3</v>
      </c>
      <c r="D34" s="33">
        <f t="shared" ref="D34:E34" si="4">ROUND(D35,0)</f>
        <v>3</v>
      </c>
      <c r="E34" s="33">
        <f t="shared" si="4"/>
        <v>3</v>
      </c>
      <c r="F34" s="62">
        <f>ROUND(F35,0)-1</f>
        <v>1</v>
      </c>
      <c r="G34" s="1">
        <f>SUM(B34:F34)</f>
        <v>12</v>
      </c>
      <c r="J34" s="54"/>
      <c r="K34" s="33"/>
      <c r="L34" s="33"/>
      <c r="M34" s="33"/>
      <c r="N34" s="33"/>
      <c r="O34" s="33"/>
    </row>
    <row r="35" spans="1:16" ht="15.75">
      <c r="A35" s="44"/>
      <c r="B35" s="33">
        <f>$F$13*[1]Amostra!D3</f>
        <v>2.219881993545108</v>
      </c>
      <c r="C35" s="33">
        <f>$F$13*[1]Amostra!E3</f>
        <v>2.7423557304267026</v>
      </c>
      <c r="D35" s="33">
        <f>$F$13*[1]Amostra!F3</f>
        <v>2.5477566251037844</v>
      </c>
      <c r="E35" s="33">
        <f>$F$13*[1]Amostra!G3</f>
        <v>2.6222341250590615</v>
      </c>
      <c r="F35" s="33">
        <f>$F$13*[1]Amostra!H3</f>
        <v>1.6938830058708578</v>
      </c>
      <c r="J35" s="54"/>
      <c r="K35" s="33"/>
      <c r="L35" s="33"/>
      <c r="M35" s="33"/>
      <c r="N35" s="33"/>
      <c r="O35" s="33"/>
    </row>
    <row r="36" spans="1:16" ht="15.75">
      <c r="A36" s="54" t="s">
        <v>1</v>
      </c>
      <c r="B36" s="33">
        <f>ROUND(B37,0)</f>
        <v>2</v>
      </c>
      <c r="C36" s="33">
        <f t="shared" ref="C36:F36" si="5">ROUND(C37,0)</f>
        <v>3</v>
      </c>
      <c r="D36" s="33">
        <f t="shared" si="5"/>
        <v>3</v>
      </c>
      <c r="E36" s="33">
        <f t="shared" si="5"/>
        <v>3</v>
      </c>
      <c r="F36" s="33">
        <f t="shared" si="5"/>
        <v>2</v>
      </c>
      <c r="G36" s="1">
        <f>SUM(B36:F36)</f>
        <v>13</v>
      </c>
      <c r="J36" s="55"/>
      <c r="K36" s="55"/>
      <c r="L36" s="55"/>
      <c r="M36" s="55"/>
      <c r="N36" s="55"/>
      <c r="O36" s="55"/>
    </row>
    <row r="37" spans="1:16" ht="15.75">
      <c r="A37" s="54"/>
      <c r="B37" s="33">
        <f>$F$13*[1]Amostra!J2</f>
        <v>2.3121168928822979</v>
      </c>
      <c r="C37" s="33">
        <f>$F$13*[1]Amostra!K2</f>
        <v>2.9453739220650665</v>
      </c>
      <c r="D37" s="33">
        <f>$F$13*[1]Amostra!L2</f>
        <v>2.6587723201538136</v>
      </c>
      <c r="E37" s="33">
        <f>$F$13*[1]Amostra!M2</f>
        <v>2.9533751499114809</v>
      </c>
      <c r="F37" s="33">
        <f>$F$13*[1]Amostra!N2</f>
        <v>2.4493126677580856</v>
      </c>
      <c r="J37" s="56"/>
      <c r="K37" s="56"/>
      <c r="L37" s="56"/>
      <c r="M37" s="56"/>
      <c r="N37" s="56"/>
      <c r="O37" s="57"/>
    </row>
    <row r="38" spans="1:16" ht="15.75">
      <c r="A38" s="55" t="s">
        <v>30</v>
      </c>
      <c r="B38" s="55"/>
      <c r="C38" s="55"/>
      <c r="D38" s="55"/>
      <c r="E38" s="55"/>
      <c r="F38" s="55"/>
      <c r="J38" s="58"/>
      <c r="K38" s="58"/>
      <c r="L38" s="58"/>
      <c r="M38" s="58"/>
      <c r="N38" s="58"/>
      <c r="O38" s="67"/>
      <c r="P38" s="58"/>
    </row>
    <row r="39" spans="1:16" ht="30">
      <c r="A39" s="56" t="s">
        <v>37</v>
      </c>
      <c r="B39" s="56" t="s">
        <v>38</v>
      </c>
      <c r="C39" s="56" t="s">
        <v>39</v>
      </c>
      <c r="D39" s="56" t="s">
        <v>40</v>
      </c>
      <c r="E39" s="56" t="s">
        <v>41</v>
      </c>
      <c r="F39" s="57" t="s">
        <v>36</v>
      </c>
    </row>
    <row r="40" spans="1:16" ht="15.75">
      <c r="A40" s="1">
        <f>ROUND(A41,0)</f>
        <v>9</v>
      </c>
      <c r="B40" s="1">
        <f t="shared" ref="B40:D40" si="6">ROUND(B41,0)</f>
        <v>7</v>
      </c>
      <c r="C40" s="1">
        <f t="shared" si="6"/>
        <v>6</v>
      </c>
      <c r="D40" s="1">
        <f t="shared" si="6"/>
        <v>2</v>
      </c>
      <c r="E40" s="1">
        <f>ROUND(E41,0)-1</f>
        <v>0</v>
      </c>
      <c r="F40" s="1">
        <f>ROUND(F41,0)</f>
        <v>1</v>
      </c>
      <c r="G40" s="58">
        <f>SUM(A40:F40)</f>
        <v>25</v>
      </c>
    </row>
    <row r="41" spans="1:16" ht="15.75">
      <c r="A41" s="58">
        <f>Amostra!B17*($F$13/Amostra!$I$17)</f>
        <v>9.4444444444444446</v>
      </c>
      <c r="B41" s="58">
        <f>Amostra!C17*($F$13/Amostra!$I$17)</f>
        <v>6.9444444444444446</v>
      </c>
      <c r="C41" s="58">
        <f>Amostra!D17*($F$13/Amostra!$I$17)</f>
        <v>5.8333333333333339</v>
      </c>
      <c r="D41" s="58">
        <f>Amostra!E17*($F$13/Amostra!$I$17)</f>
        <v>1.6666666666666667</v>
      </c>
      <c r="E41" s="58">
        <f>Amostra!F17*($F$13/Amostra!$I$17)</f>
        <v>0.55555555555555558</v>
      </c>
      <c r="F41" s="58">
        <f>Amostra!G17*($F$13/Amostra!$I$17)</f>
        <v>0.55555555555555558</v>
      </c>
    </row>
    <row r="42" spans="1:16" ht="15.75">
      <c r="A42" s="55" t="s">
        <v>10</v>
      </c>
      <c r="B42" s="59"/>
      <c r="C42" s="59"/>
      <c r="D42" s="59"/>
      <c r="E42" s="59"/>
      <c r="F42" s="60"/>
    </row>
    <row r="43" spans="1:16">
      <c r="A43" s="44"/>
      <c r="B43" s="61" t="s">
        <v>11</v>
      </c>
      <c r="C43" s="61" t="s">
        <v>12</v>
      </c>
      <c r="D43" s="61" t="s">
        <v>13</v>
      </c>
      <c r="E43" s="61" t="s">
        <v>3</v>
      </c>
      <c r="F43" s="60"/>
    </row>
    <row r="44" spans="1:16" ht="15.75">
      <c r="A44" s="54" t="s">
        <v>14</v>
      </c>
      <c r="B44" s="1">
        <f>ROUND(B45,0)</f>
        <v>16</v>
      </c>
      <c r="C44" s="1">
        <f t="shared" ref="C44:D44" si="7">ROUND(C45,0)</f>
        <v>8</v>
      </c>
      <c r="D44" s="1">
        <f t="shared" si="7"/>
        <v>2</v>
      </c>
      <c r="E44" s="33">
        <f>SUM(B44:D44)</f>
        <v>26</v>
      </c>
      <c r="F44" s="60"/>
    </row>
    <row r="45" spans="1:16" ht="15.75">
      <c r="B45" s="33">
        <f>[1]Amostra!D11*$F$13</f>
        <v>15.579710144927535</v>
      </c>
      <c r="C45" s="33">
        <f>[1]Amostra!E11*$F$13</f>
        <v>7.608695652173914</v>
      </c>
      <c r="D45" s="33">
        <f>[1]Amostra!F11*$F$13</f>
        <v>1.8115942028985508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Planilha1</vt:lpstr>
      <vt:lpstr>Amostra</vt:lpstr>
      <vt:lpstr>Rota 1</vt:lpstr>
      <vt:lpstr>Rota 6</vt:lpstr>
      <vt:lpstr>Rota 7</vt:lpstr>
      <vt:lpstr>Rota 8</vt:lpstr>
      <vt:lpstr>Rota 9</vt:lpstr>
      <vt:lpstr>Rota 10</vt:lpstr>
      <vt:lpstr>Rota 11</vt:lpstr>
      <vt:lpstr>Rota 12</vt:lpstr>
      <vt:lpstr>Checagem</vt:lpstr>
      <vt:lpstr>'Rota 11'!Area_de_impressao</vt:lpstr>
      <vt:lpstr>'Rota 12'!Area_de_impressao</vt:lpstr>
    </vt:vector>
  </TitlesOfParts>
  <Company>Windows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pesq</cp:lastModifiedBy>
  <cp:lastPrinted>2018-06-08T11:38:58Z</cp:lastPrinted>
  <dcterms:created xsi:type="dcterms:W3CDTF">1996-05-08T17:40:15Z</dcterms:created>
  <dcterms:modified xsi:type="dcterms:W3CDTF">2018-06-08T12:06:11Z</dcterms:modified>
</cp:coreProperties>
</file>